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updateLinks="never" codeName="ThisWorkbook" defaultThemeVersion="124226"/>
  <workbookProtection workbookPassword="8F7D" lockStructure="1"/>
  <bookViews>
    <workbookView xWindow="45" yWindow="15" windowWidth="25035" windowHeight="12105" tabRatio="849" activeTab="3"/>
  </bookViews>
  <sheets>
    <sheet name="General Instructions" sheetId="1" r:id="rId1"/>
    <sheet name="Index Page" sheetId="60" r:id="rId2"/>
    <sheet name="Table 1" sheetId="69" r:id="rId3"/>
    <sheet name="Table 2" sheetId="64" r:id="rId4"/>
    <sheet name="Table 3" sheetId="68" r:id="rId5"/>
    <sheet name="Table 3.1" sheetId="67" r:id="rId6"/>
    <sheet name="Table 3.2" sheetId="70" r:id="rId7"/>
    <sheet name="Table 3.2.1" sheetId="65" r:id="rId8"/>
    <sheet name="Table 3.2.2" sheetId="61" r:id="rId9"/>
    <sheet name="Table 4" sheetId="63" r:id="rId10"/>
    <sheet name="Table 5" sheetId="36" r:id="rId11"/>
    <sheet name="Table 5.1" sheetId="40" r:id="rId12"/>
    <sheet name="Table 5.2" sheetId="39" r:id="rId13"/>
    <sheet name="Table 5.2.1" sheetId="41" r:id="rId14"/>
    <sheet name="Table 5.2.2" sheetId="38" r:id="rId15"/>
    <sheet name="Table 6" sheetId="34" r:id="rId16"/>
    <sheet name="Table 6.1" sheetId="48" r:id="rId17"/>
    <sheet name="Table 6.2" sheetId="49" r:id="rId18"/>
    <sheet name="Table 6.2.1" sheetId="50" r:id="rId19"/>
    <sheet name="Table 6.2.2" sheetId="47" r:id="rId20"/>
    <sheet name="Table 7" sheetId="32" r:id="rId21"/>
    <sheet name="Report Form" sheetId="59" state="hidden" r:id="rId22"/>
  </sheets>
  <externalReferences>
    <externalReference r:id="rId23"/>
    <externalReference r:id="rId24"/>
  </externalReferences>
  <definedNames>
    <definedName name="Cty_Lookup">[1]Control!$AJ$59:$AK$300</definedName>
    <definedName name="Data_Table_1">'Table 1'!$H$21:$L$264</definedName>
    <definedName name="Data_Table_2">'Table 2'!$H$21:$L$29</definedName>
    <definedName name="Data_Table_3">'Table 3'!$I$21:$S$264</definedName>
    <definedName name="Data_Table_3_1">'Table 3.1'!$I$21:$S$264</definedName>
    <definedName name="Data_Table_3_2">'Table 3.2'!$I$21:$S$264</definedName>
    <definedName name="Data_Table_3_2_1">'Table 3.2.1'!$I$21:$S$264</definedName>
    <definedName name="Data_Table_3_2_2">'Table 3.2.2'!$I$21:$S$264</definedName>
    <definedName name="Data_Table_4">'Table 4'!$H$21:$L$264</definedName>
    <definedName name="Data_Table_5">'Table 5'!$I$21:$P$262,'Table 5'!$I$264:$P$264</definedName>
    <definedName name="Data_Table_5_1">'Table 5.1'!$I$21:$P$262,'Table 5.1'!$I$264:$P$264</definedName>
    <definedName name="Data_Table_5_2">'Table 5.2'!$I$21:$P$262,'Table 5.2'!$I$264:$P$264</definedName>
    <definedName name="Data_Table_5_2_1">'Table 5.2.1'!$I$21:$P$262,'Table 5.2.1'!$I$264:$P$264</definedName>
    <definedName name="Data_Table_5_2_2">'Table 5.2.2'!$I$21:$P$262,'Table 5.2.2'!$I$264:$P$264</definedName>
    <definedName name="Data_Table_6" localSheetId="21">'[2]Table 6'!$I$22:$S$26,'[2]Table 6'!$I$28:$S$32,'[2]Table 6'!$I$34:$S$38,'[2]Table 6'!$I$40:$S$44,'[2]Table 6'!$I$46:$S$50,'[2]Table 6'!$I$52:$S$56,'[2]Table 6'!$I$58:$S$62,'[2]Table 6'!$I$64:$S$68,'[2]Table 6'!$I$70:$S$74,'[2]Table 6'!$I$76:$S$80,'[2]Table 6'!$I$82:$S$86,'[2]Table 6'!$I$88:$S$92,'[2]Table 6'!$I$94:$S$98,'[2]Table 6'!$I$100:$S$104,'[2]Table 6'!$I$106:$S$110,'[2]Table 6'!$I$112:$S$116,'[2]Table 6'!$I$118:$S$122,'[2]Table 6'!$I$124:$S$128,'[2]Table 6'!$I$130:$S$134,'[2]Table 6'!$I$136:$S$140,'[2]Table 6'!$I$142:$S$146,'[2]Table 6'!$I$148:$S$152,'[2]Table 6'!$I$154:$S$158,'[2]Table 6'!$I$160:$S$164</definedName>
    <definedName name="Data_Table_6">'Table 6'!$I$22:$S$26,'Table 6'!$I$28:$S$32,'Table 6'!$I$34:$S$38,'Table 6'!$I$40:$S$44,'Table 6'!$I$46:$S$50,'Table 6'!$I$58:$S$62,'Table 6'!$I$52:$S$56,'Table 6'!$I$64:$S$68,'Table 6'!$I$70:$S$74,'Table 6'!$I$76:$S$80,'Table 6'!$I$82:$S$86,'Table 6'!$I$88:$S$92,'Table 6'!$I$94:$S$98,'Table 6'!$I$100:$S$104,'Table 6'!$I$106:$S$110,'Table 6'!$I$112:$S$116,'Table 6'!$I$118:$S$122,'Table 6'!$I$124:$S$128,'Table 6'!$I$130:$S$134,'Table 6'!$I$136:$S$140,'Table 6'!$I$142:$S$146,'Table 6'!$I$148:$S$152,'Table 6'!$I$154:$S$158,'Table 6'!$I$160:$S$164,'Table 6'!$I$166:$S$170,'Table 6'!$H$171:$S$171</definedName>
    <definedName name="Data_Table_6_1" localSheetId="21">'[2]Table 6.1'!$I$22:$S$26,'[2]Table 6.1'!$I$28:$S$32,'[2]Table 6.1'!$I$34:$S$38,'[2]Table 6.1'!$I$40:$S$44,'[2]Table 6.1'!$I$46:$S$50,'[2]Table 6.1'!$I$52:$S$56,'[2]Table 6.1'!$I$58:$S$62,'[2]Table 6.1'!$I$64:$S$68,'[2]Table 6.1'!$I$70:$S$74,'[2]Table 6.1'!$I$76:$S$80,'[2]Table 6.1'!$I$82:$S$86,'[2]Table 6.1'!$I$88:$S$92,'[2]Table 6.1'!$I$94:$S$98,'[2]Table 6.1'!$I$100:$S$104,'[2]Table 6.1'!$I$106:$S$110,'[2]Table 6.1'!$I$112:$S$116,'[2]Table 6.1'!$I$118:$S$122,'[2]Table 6.1'!$I$124:$S$128,'[2]Table 6.1'!$I$130:$S$134,'[2]Table 6.1'!$I$136:$S$140,'[2]Table 6.1'!$I$142:$S$146,'[2]Table 6.1'!$I$148:$S$152,'[2]Table 6.1'!$I$154:$S$158,'[2]Table 6.1'!$I$160:$S$164</definedName>
    <definedName name="Data_Table_6_1">'Table 6.1'!$I$22:$S$26,'Table 6.1'!$I$28:$S$32,'Table 6.1'!$I$34:$S$38,'Table 6.1'!$I$40:$S$44,'Table 6.1'!$I$46:$S$50,'Table 6.1'!$I$58:$S$62,'Table 6.1'!$I$52:$S$56,'Table 6.1'!$I$64:$S$68,'Table 6.1'!$I$70:$S$74,'Table 6.1'!$I$76:$S$80,'Table 6.1'!$I$82:$S$86,'Table 6.1'!$I$88:$S$92,'Table 6.1'!$I$94:$S$98,'Table 6.1'!$I$100:$S$104,'Table 6.1'!$I$106:$S$110,'Table 6.1'!$I$112:$S$116,'Table 6.1'!$I$118:$S$122,'Table 6.1'!$I$124:$S$128,'Table 6.1'!$I$130:$S$134,'Table 6.1'!$I$136:$S$140,'Table 6.1'!$I$142:$S$146,'Table 6.1'!$I$148:$S$152,'Table 6.1'!$I$154:$S$158,'Table 6.1'!$I$160:$S$164,'Table 6.1'!$I$166:$S$170,'Table 6.1'!$H$171:$S$171</definedName>
    <definedName name="Data_Table_6_2" localSheetId="21">'[2]Table 6.2'!$I$22:$S$26,'[2]Table 6.2'!$I$28:$S$32,'[2]Table 6.2'!$I$34:$S$38,'[2]Table 6.2'!$I$40:$S$44,'[2]Table 6.2'!$I$46:$S$50,'[2]Table 6.2'!$I$52:$S$56,'[2]Table 6.2'!$I$58:$S$62,'[2]Table 6.2'!$I$64:$S$68,'[2]Table 6.2'!$I$70:$S$74,'[2]Table 6.2'!$I$76:$S$80,'[2]Table 6.2'!$I$82:$S$86,'[2]Table 6.2'!$I$88:$S$92,'[2]Table 6.2'!$I$94:$S$98,'[2]Table 6.2'!$I$100:$S$104,'[2]Table 6.2'!$I$106:$S$110,'[2]Table 6.2'!$I$112:$S$116,'[2]Table 6.2'!$I$118:$S$122,'[2]Table 6.2'!$I$124:$S$128,'[2]Table 6.2'!$I$130:$S$134,'[2]Table 6.2'!$I$136:$S$140,'[2]Table 6.2'!$I$142:$S$146,'[2]Table 6.2'!$I$148:$S$152,'[2]Table 6.2'!$I$154:$S$158,'[2]Table 6.2'!$I$160:$S$164</definedName>
    <definedName name="Data_Table_6_2">'Table 6.2'!$I$22:$S$26,'Table 6.2'!$I$28:$S$32,'Table 6.2'!$I$34:$S$38,'Table 6.2'!$I$40:$S$44,'Table 6.2'!$I$46:$S$50,'Table 6.2'!$I$58:$S$62,'Table 6.2'!$I$52:$S$56,'Table 6.2'!$I$64:$S$68,'Table 6.2'!$I$70:$S$74,'Table 6.2'!$I$76:$S$80,'Table 6.2'!$I$82:$S$86,'Table 6.2'!$I$88:$S$92,'Table 6.2'!$I$94:$S$98,'Table 6.2'!$I$100:$S$104,'Table 6.2'!$I$106:$S$110,'Table 6.2'!$I$112:$S$116,'Table 6.2'!$I$118:$S$122,'Table 6.2'!$I$124:$S$128,'Table 6.2'!$I$130:$S$134,'Table 6.2'!$I$136:$S$140,'Table 6.2'!$I$142:$S$146,'Table 6.2'!$I$148:$S$152,'Table 6.2'!$I$154:$S$158,'Table 6.2'!$I$160:$S$164,'Table 6.2'!$I$166:$S$170,'Table 6.2'!$H$171:$S$171</definedName>
    <definedName name="Data_Table_6_2_1" localSheetId="21">'[2]Table 6.2.1'!$I$22:$S$26,'[2]Table 6.2.1'!$I$28:$S$32,'[2]Table 6.2.1'!$I$34:$S$38,'[2]Table 6.2.1'!$I$40:$S$44,'[2]Table 6.2.1'!$I$46:$S$50,'[2]Table 6.2.1'!$I$52:$S$56,'[2]Table 6.2.1'!$I$58:$S$62,'[2]Table 6.2.1'!$I$64:$S$68,'[2]Table 6.2.1'!$I$70:$S$74,'[2]Table 6.2.1'!$I$76:$S$80,'[2]Table 6.2.1'!$I$82:$S$86,'[2]Table 6.2.1'!$I$88:$S$92,'[2]Table 6.2.1'!$I$94:$S$98,'[2]Table 6.2.1'!$I$100:$S$104,'[2]Table 6.2.1'!$I$106:$S$110,'[2]Table 6.2.1'!$I$112:$S$116,'[2]Table 6.2.1'!$I$118:$S$122,'[2]Table 6.2.1'!$I$124:$S$128,'[2]Table 6.2.1'!$I$130:$S$134,'[2]Table 6.2.1'!$I$136:$S$140,'[2]Table 6.2.1'!$I$142:$S$146,'[2]Table 6.2.1'!$I$148:$S$152,'[2]Table 6.2.1'!$I$154:$S$158,'[2]Table 6.2.1'!$I$160:$S$164</definedName>
    <definedName name="Data_Table_6_2_1">'Table 6.2.1'!$I$22:$S$26,'Table 6.2.1'!$I$28:$S$32,'Table 6.2.1'!$I$34:$S$38,'Table 6.2.1'!$I$40:$S$44,'Table 6.2.1'!$I$46:$S$50,'Table 6.2.1'!$I$58:$S$62,'Table 6.2.1'!$I$52:$S$56,'Table 6.2.1'!$I$64:$S$68,'Table 6.2.1'!$I$70:$S$74,'Table 6.2.1'!$I$76:$S$80,'Table 6.2.1'!$I$82:$S$86,'Table 6.2.1'!$I$88:$S$92,'Table 6.2.1'!$I$94:$S$98,'Table 6.2.1'!$I$100:$S$104,'Table 6.2.1'!$I$106:$S$110,'Table 6.2.1'!$I$112:$S$116,'Table 6.2.1'!$I$118:$S$122,'Table 6.2.1'!$I$124:$S$128,'Table 6.2.1'!$I$130:$S$134,'Table 6.2.1'!$I$136:$S$140,'Table 6.2.1'!$I$142:$S$146,'Table 6.2.1'!$I$148:$S$152,'Table 6.2.1'!$I$154:$S$158,'Table 6.2.1'!$I$160:$S$164,'Table 6.2.1'!$I$166:$S$170,'Table 6.2.1'!$H$171:$S$171</definedName>
    <definedName name="Data_Table_6_2_2" localSheetId="21">'[2]Table 6.2.2'!$I$22:$S$26,'[2]Table 6.2.2'!$I$28:$S$32,'[2]Table 6.2.2'!$I$34:$S$38,'[2]Table 6.2.2'!$I$40:$S$44,'[2]Table 6.2.2'!$I$46:$S$50,'[2]Table 6.2.2'!$I$52:$S$56,'[2]Table 6.2.2'!$I$58:$S$62,'[2]Table 6.2.2'!$I$64:$S$68,'[2]Table 6.2.2'!$I$70:$S$74,'[2]Table 6.2.2'!$I$76:$S$80,'[2]Table 6.2.2'!$I$82:$S$86,'[2]Table 6.2.2'!$I$88:$S$92,'[2]Table 6.2.2'!$I$94:$S$98,'[2]Table 6.2.2'!$I$100:$S$104,'[2]Table 6.2.2'!$I$106:$S$110,'[2]Table 6.2.2'!$I$112:$S$116,'[2]Table 6.2.2'!$I$118:$S$122,'[2]Table 6.2.2'!$I$124:$S$128,'[2]Table 6.2.2'!$I$130:$S$134,'[2]Table 6.2.2'!$I$136:$S$140,'[2]Table 6.2.2'!$I$142:$S$146,'[2]Table 6.2.2'!$I$148:$S$152,'[2]Table 6.2.2'!$I$154:$S$158,'[2]Table 6.2.2'!$I$160:$S$164</definedName>
    <definedName name="Data_Table_6_2_2">'Table 6.2.2'!$I$22:$S$26,'Table 6.2.2'!$I$28:$S$32,'Table 6.2.2'!$I$34:$S$38,'Table 6.2.2'!$I$40:$S$44,'Table 6.2.2'!$I$46:$S$50,'Table 6.2.2'!$I$58:$S$62,'Table 6.2.2'!$I$52:$S$56,'Table 6.2.2'!$I$64:$S$68,'Table 6.2.2'!$I$70:$S$74,'Table 6.2.2'!$I$76:$S$80,'Table 6.2.2'!$I$82:$S$86,'Table 6.2.2'!$I$88:$S$92,'Table 6.2.2'!$I$94:$S$98,'Table 6.2.2'!$I$100:$S$104,'Table 6.2.2'!$I$106:$S$110,'Table 6.2.2'!$I$112:$S$116,'Table 6.2.2'!$I$118:$S$122,'Table 6.2.2'!$I$124:$S$128,'Table 6.2.2'!$I$130:$S$134,'Table 6.2.2'!$I$136:$S$140,'Table 6.2.2'!$I$142:$S$146,'Table 6.2.2'!$I$148:$S$152,'Table 6.2.2'!$I$154:$S$158,'Table 6.2.2'!$I$160:$S$164,'Table 6.2.2'!$I$166:$S$170,'Table 6.2.2'!$H$171:$S$171</definedName>
    <definedName name="Data_Table_7">'Table 7'!$H$21:$L$264</definedName>
    <definedName name="Range_ReportControl">'Report Form'!$A$1:$B$1</definedName>
    <definedName name="rCurrency" localSheetId="21">[1]Control!$I$19:$I$21</definedName>
    <definedName name="Report_Version_Number">'Report Form'!$A$3</definedName>
    <definedName name="Report_Version_Tag">'Report Form'!$A$1</definedName>
    <definedName name="Reporting_Country_Code" localSheetId="21">[2]Control!$C$2</definedName>
    <definedName name="Reporting_Country_Code">'Index Page'!$G$4</definedName>
    <definedName name="Reporting_Country_Name" localSheetId="21">[2]Control!$C$1</definedName>
    <definedName name="Reporting_Country_Name">'Index Page'!$E$4</definedName>
    <definedName name="Reporting_Currency_Code" localSheetId="21">[2]Control!$C$4</definedName>
    <definedName name="Reporting_Currency_Code">'Index Page'!$G$5</definedName>
    <definedName name="Reporting_Currency_Name" localSheetId="21">[2]Control!$C$5</definedName>
    <definedName name="Reporting_Currency_Name">'Index Page'!$E$6</definedName>
    <definedName name="Reporting_Period_Code" localSheetId="21">[2]Control!$C$3</definedName>
    <definedName name="Reporting_Period_Code">'Index Page'!$E$5</definedName>
    <definedName name="Reporting_Scale_Name" localSheetId="21">[2]Control!$C$7</definedName>
    <definedName name="Reporting_Scale_Name">'Index Page'!$E$7</definedName>
    <definedName name="rScale" localSheetId="21">[1]Control!$M$22:$M$26</definedName>
    <definedName name="vCurrency" localSheetId="21">[1]Control!$H$19:$J$21</definedName>
    <definedName name="vScale" localSheetId="21">[1]Control!$L$22:$N$26</definedName>
    <definedName name="Z_A42336E2_DF3F_4248_8B25_11B474671872_.wvu.Cols" localSheetId="0" hidden="1">'General Instructions'!$A:$A,'General Instructions'!$I:$IV</definedName>
    <definedName name="Z_A42336E2_DF3F_4248_8B25_11B474671872_.wvu.PrintArea" localSheetId="0" hidden="1">'General Instructions'!$B$2:$H$28</definedName>
    <definedName name="Z_A42336E2_DF3F_4248_8B25_11B474671872_.wvu.Rows" localSheetId="0" hidden="1">'General Instructions'!$31:$65534,'General Instructions'!$1:$1,'General Instructions'!$28:$30</definedName>
  </definedNames>
  <calcPr calcId="145621"/>
  <customWorkbookViews>
    <customWorkbookView name="RRajappan - Personal View" guid="{A42336E2-DF3F-4248-8B25-11B474671872}" mergeInterval="0" personalView="1" maximized="1" xWindow="240" yWindow="120" windowWidth="1020" windowHeight="508" activeSheetId="6"/>
  </customWorkbookViews>
</workbook>
</file>

<file path=xl/calcChain.xml><?xml version="1.0" encoding="utf-8"?>
<calcChain xmlns="http://schemas.openxmlformats.org/spreadsheetml/2006/main">
  <c r="L21" i="64" l="1"/>
  <c r="I21" i="64"/>
  <c r="K21" i="64"/>
  <c r="N171" i="34" l="1"/>
  <c r="N63" i="68"/>
  <c r="N171" i="47"/>
  <c r="N171" i="49"/>
  <c r="K24" i="64"/>
  <c r="K23" i="64"/>
  <c r="K22" i="64"/>
  <c r="I24" i="64"/>
  <c r="I22" i="64"/>
  <c r="N246" i="67"/>
  <c r="I246" i="69"/>
  <c r="N246" i="68"/>
  <c r="I245" i="69" l="1"/>
  <c r="N58" i="68"/>
  <c r="M58" i="68"/>
  <c r="N154" i="68"/>
  <c r="M154" i="68"/>
  <c r="N213" i="68"/>
  <c r="M213" i="68"/>
  <c r="N238" i="68"/>
  <c r="M238" i="68"/>
  <c r="M246" i="68"/>
  <c r="N246" i="70"/>
  <c r="M246" i="70"/>
  <c r="N238" i="70"/>
  <c r="N213" i="70"/>
  <c r="N154" i="70"/>
  <c r="N58" i="70"/>
  <c r="M58" i="70"/>
  <c r="N246" i="65"/>
  <c r="N58" i="65"/>
  <c r="N246" i="61"/>
  <c r="N213" i="61"/>
  <c r="N238" i="61"/>
  <c r="M58" i="61"/>
  <c r="N58" i="61"/>
  <c r="N154" i="61"/>
  <c r="K215" i="69"/>
  <c r="K197" i="69"/>
  <c r="L181" i="69"/>
  <c r="L254" i="69"/>
  <c r="I254" i="69"/>
  <c r="K254" i="69"/>
  <c r="K252" i="69"/>
  <c r="L252" i="69"/>
  <c r="L246" i="69"/>
  <c r="K246" i="69"/>
  <c r="K245" i="69"/>
  <c r="L245" i="69"/>
  <c r="L244" i="69"/>
  <c r="K244" i="69"/>
  <c r="I238" i="69"/>
  <c r="L238" i="69"/>
  <c r="K236" i="69"/>
  <c r="L236" i="69"/>
  <c r="L226" i="69"/>
  <c r="K226" i="69"/>
  <c r="I226" i="69"/>
  <c r="I225" i="69"/>
  <c r="K225" i="69"/>
  <c r="L225" i="69"/>
  <c r="L215" i="69"/>
  <c r="I215" i="69"/>
  <c r="K213" i="69"/>
  <c r="L210" i="69"/>
  <c r="K207" i="69"/>
  <c r="I207" i="69"/>
  <c r="K202" i="69"/>
  <c r="K192" i="69"/>
  <c r="K191" i="69"/>
  <c r="K189" i="69"/>
  <c r="L188" i="69"/>
  <c r="K188" i="69"/>
  <c r="K185" i="69"/>
  <c r="K182" i="69"/>
  <c r="I181" i="69"/>
  <c r="K181" i="69"/>
  <c r="K175" i="69"/>
  <c r="I173" i="69"/>
  <c r="K173" i="69"/>
  <c r="L173" i="69"/>
  <c r="L160" i="69"/>
  <c r="K160" i="69"/>
  <c r="I160" i="69"/>
  <c r="K158" i="69"/>
  <c r="I158" i="69"/>
  <c r="I154" i="69"/>
  <c r="K151" i="69"/>
  <c r="L147" i="69"/>
  <c r="K147" i="69"/>
  <c r="I147" i="69"/>
  <c r="I145" i="69"/>
  <c r="K137" i="69"/>
  <c r="I135" i="69"/>
  <c r="K129" i="69"/>
  <c r="I128" i="69"/>
  <c r="L128" i="69"/>
  <c r="K128" i="69"/>
  <c r="K127" i="69"/>
  <c r="I126" i="69"/>
  <c r="I125" i="69"/>
  <c r="K125" i="69"/>
  <c r="I124" i="69"/>
  <c r="I123" i="69"/>
  <c r="K123" i="69"/>
  <c r="L123" i="69"/>
  <c r="L119" i="69"/>
  <c r="K120" i="69"/>
  <c r="I120" i="69"/>
  <c r="I119" i="69"/>
  <c r="K119" i="69"/>
  <c r="K117" i="69"/>
  <c r="L111" i="69"/>
  <c r="K111" i="69"/>
  <c r="I111" i="69"/>
  <c r="K110" i="69"/>
  <c r="I104" i="69"/>
  <c r="L102" i="69"/>
  <c r="K102" i="69"/>
  <c r="I102" i="69"/>
  <c r="I95" i="69"/>
  <c r="K95" i="69"/>
  <c r="L95" i="69"/>
  <c r="L94" i="69"/>
  <c r="K94" i="69"/>
  <c r="K86" i="69"/>
  <c r="L80" i="69"/>
  <c r="K80" i="69"/>
  <c r="I80" i="69"/>
  <c r="K68" i="69"/>
  <c r="L68" i="69"/>
  <c r="L65" i="69"/>
  <c r="K65" i="69"/>
  <c r="I65" i="69"/>
  <c r="I63" i="69"/>
  <c r="K62" i="69"/>
  <c r="L58" i="69"/>
  <c r="K58" i="69"/>
  <c r="I58" i="69"/>
  <c r="I49" i="69"/>
  <c r="K49" i="69"/>
  <c r="L49" i="69"/>
  <c r="L43" i="69"/>
  <c r="K43" i="69"/>
  <c r="I43" i="69"/>
  <c r="I40" i="69"/>
  <c r="K40" i="69"/>
  <c r="K38" i="69"/>
  <c r="K35" i="69"/>
  <c r="K33" i="69"/>
  <c r="L32" i="69"/>
  <c r="K32" i="69"/>
  <c r="K31" i="69"/>
  <c r="L29" i="69"/>
  <c r="K29" i="69"/>
  <c r="I32" i="69"/>
  <c r="I36" i="69" l="1"/>
  <c r="I35" i="69"/>
  <c r="K238" i="69"/>
  <c r="L231" i="69"/>
  <c r="K231" i="69"/>
  <c r="K209" i="69"/>
  <c r="K194" i="69"/>
  <c r="J193" i="69"/>
  <c r="H136" i="69"/>
  <c r="L135" i="69"/>
  <c r="K135" i="69"/>
  <c r="K131" i="69"/>
  <c r="K126" i="69"/>
  <c r="L126" i="69"/>
  <c r="K124" i="69"/>
  <c r="K116" i="69"/>
  <c r="K77" i="69"/>
  <c r="K73" i="69"/>
  <c r="L33" i="69"/>
  <c r="I194" i="69"/>
  <c r="I193" i="69"/>
  <c r="I192" i="69"/>
  <c r="I188" i="69"/>
  <c r="I185" i="69"/>
  <c r="I77" i="69"/>
  <c r="I68" i="69"/>
  <c r="I62" i="69"/>
  <c r="I29" i="69"/>
  <c r="N245" i="68"/>
  <c r="N102" i="68"/>
  <c r="N135" i="68"/>
  <c r="N254" i="68"/>
  <c r="N49" i="68"/>
  <c r="N111" i="68"/>
  <c r="N254" i="67"/>
  <c r="N135" i="67"/>
  <c r="N245" i="67"/>
  <c r="N102" i="67"/>
  <c r="N49" i="67"/>
  <c r="N63" i="67"/>
  <c r="N135" i="70"/>
  <c r="N49" i="70"/>
  <c r="N111" i="70"/>
  <c r="N49" i="65"/>
  <c r="N135" i="65"/>
  <c r="N111" i="65"/>
  <c r="N135" i="61"/>
  <c r="G5" i="60" l="1"/>
  <c r="L265" i="32"/>
  <c r="L266" i="32" s="1"/>
  <c r="K265" i="32"/>
  <c r="K266" i="32" s="1"/>
  <c r="I265" i="32"/>
  <c r="I266" i="32" s="1"/>
  <c r="J264" i="32"/>
  <c r="J263" i="32"/>
  <c r="H263" i="32" s="1"/>
  <c r="J262" i="32"/>
  <c r="H262" i="32" s="1"/>
  <c r="J261" i="32"/>
  <c r="M261" i="32" s="1"/>
  <c r="H261" i="32"/>
  <c r="J260" i="32"/>
  <c r="J259" i="32"/>
  <c r="H259" i="32" s="1"/>
  <c r="M259" i="32" s="1"/>
  <c r="J258" i="32"/>
  <c r="H258" i="32" s="1"/>
  <c r="M258" i="32" s="1"/>
  <c r="N257" i="32"/>
  <c r="J257" i="32"/>
  <c r="H257" i="32"/>
  <c r="M257" i="32" s="1"/>
  <c r="O257" i="32" s="1"/>
  <c r="J256" i="32"/>
  <c r="H256" i="32"/>
  <c r="J255" i="32"/>
  <c r="H255" i="32" s="1"/>
  <c r="M255" i="32" s="1"/>
  <c r="M254" i="32"/>
  <c r="J254" i="32"/>
  <c r="H254" i="32" s="1"/>
  <c r="M253" i="32"/>
  <c r="J253" i="32"/>
  <c r="H253" i="32"/>
  <c r="J252" i="32"/>
  <c r="H252" i="32"/>
  <c r="J251" i="32"/>
  <c r="H251" i="32"/>
  <c r="M251" i="32" s="1"/>
  <c r="M250" i="32"/>
  <c r="J250" i="32"/>
  <c r="H250" i="32" s="1"/>
  <c r="M249" i="32"/>
  <c r="J249" i="32"/>
  <c r="H249" i="32"/>
  <c r="J248" i="32"/>
  <c r="H248" i="32" s="1"/>
  <c r="J247" i="32"/>
  <c r="H247" i="32"/>
  <c r="M247" i="32" s="1"/>
  <c r="J246" i="32"/>
  <c r="H246" i="32" s="1"/>
  <c r="J245" i="32"/>
  <c r="J244" i="32"/>
  <c r="J243" i="32"/>
  <c r="H243" i="32"/>
  <c r="M243" i="32" s="1"/>
  <c r="J242" i="32"/>
  <c r="H242" i="32" s="1"/>
  <c r="M241" i="32"/>
  <c r="J241" i="32"/>
  <c r="H241" i="32"/>
  <c r="J240" i="32"/>
  <c r="J239" i="32"/>
  <c r="H239" i="32"/>
  <c r="M239" i="32" s="1"/>
  <c r="J238" i="32"/>
  <c r="H238" i="32" s="1"/>
  <c r="M237" i="32"/>
  <c r="J237" i="32"/>
  <c r="H237" i="32"/>
  <c r="J236" i="32"/>
  <c r="J235" i="32"/>
  <c r="H235" i="32"/>
  <c r="M235" i="32" s="1"/>
  <c r="J234" i="32"/>
  <c r="M233" i="32"/>
  <c r="J233" i="32"/>
  <c r="H233" i="32"/>
  <c r="J232" i="32"/>
  <c r="M231" i="32"/>
  <c r="J231" i="32"/>
  <c r="H231" i="32"/>
  <c r="J230" i="32"/>
  <c r="M229" i="32"/>
  <c r="J229" i="32"/>
  <c r="H229" i="32"/>
  <c r="J228" i="32"/>
  <c r="M227" i="32"/>
  <c r="J227" i="32"/>
  <c r="H227" i="32"/>
  <c r="J226" i="32"/>
  <c r="J225" i="32"/>
  <c r="H225" i="32" s="1"/>
  <c r="M225" i="32" s="1"/>
  <c r="J224" i="32"/>
  <c r="M223" i="32"/>
  <c r="J223" i="32"/>
  <c r="H223" i="32"/>
  <c r="J222" i="32"/>
  <c r="M221" i="32"/>
  <c r="J221" i="32"/>
  <c r="H221" i="32"/>
  <c r="J220" i="32"/>
  <c r="J219" i="32"/>
  <c r="H219" i="32" s="1"/>
  <c r="J218" i="32"/>
  <c r="J217" i="32"/>
  <c r="H217" i="32"/>
  <c r="M217" i="32" s="1"/>
  <c r="J216" i="32"/>
  <c r="J215" i="32"/>
  <c r="J214" i="32"/>
  <c r="J213" i="32"/>
  <c r="H213" i="32" s="1"/>
  <c r="J212" i="32"/>
  <c r="J211" i="32"/>
  <c r="H211" i="32" s="1"/>
  <c r="J210" i="32"/>
  <c r="J209" i="32"/>
  <c r="H209" i="32"/>
  <c r="M209" i="32" s="1"/>
  <c r="J208" i="32"/>
  <c r="J207" i="32"/>
  <c r="J206" i="32"/>
  <c r="M205" i="32"/>
  <c r="J205" i="32"/>
  <c r="H205" i="32"/>
  <c r="J204" i="32"/>
  <c r="J203" i="32"/>
  <c r="H203" i="32" s="1"/>
  <c r="J202" i="32"/>
  <c r="J201" i="32"/>
  <c r="H201" i="32"/>
  <c r="M201" i="32" s="1"/>
  <c r="J200" i="32"/>
  <c r="J199" i="32"/>
  <c r="J198" i="32"/>
  <c r="J197" i="32"/>
  <c r="J196" i="32"/>
  <c r="J195" i="32"/>
  <c r="H195" i="32" s="1"/>
  <c r="J194" i="32"/>
  <c r="J193" i="32"/>
  <c r="H193" i="32"/>
  <c r="M193" i="32" s="1"/>
  <c r="J192" i="32"/>
  <c r="J191" i="32"/>
  <c r="J190" i="32"/>
  <c r="J189" i="32"/>
  <c r="H189" i="32" s="1"/>
  <c r="M189" i="32" s="1"/>
  <c r="J188" i="32"/>
  <c r="J187" i="32"/>
  <c r="H187" i="32" s="1"/>
  <c r="J186" i="32"/>
  <c r="J185" i="32"/>
  <c r="H185" i="32"/>
  <c r="M185" i="32" s="1"/>
  <c r="J184" i="32"/>
  <c r="J183" i="32"/>
  <c r="J182" i="32"/>
  <c r="J181" i="32"/>
  <c r="H181" i="32" s="1"/>
  <c r="J180" i="32"/>
  <c r="J179" i="32"/>
  <c r="H179" i="32" s="1"/>
  <c r="M178" i="32"/>
  <c r="J178" i="32"/>
  <c r="H178" i="32" s="1"/>
  <c r="O177" i="32"/>
  <c r="M177" i="32"/>
  <c r="N177" i="32" s="1"/>
  <c r="J177" i="32"/>
  <c r="H177" i="32"/>
  <c r="J176" i="32"/>
  <c r="H176" i="32"/>
  <c r="J175" i="32"/>
  <c r="H175" i="32" s="1"/>
  <c r="J174" i="32"/>
  <c r="H174" i="32" s="1"/>
  <c r="J173" i="32"/>
  <c r="H173" i="32" s="1"/>
  <c r="M173" i="32" s="1"/>
  <c r="O173" i="32" s="1"/>
  <c r="J172" i="32"/>
  <c r="J171" i="32"/>
  <c r="J170" i="32"/>
  <c r="N169" i="32"/>
  <c r="J169" i="32"/>
  <c r="H169" i="32"/>
  <c r="M169" i="32" s="1"/>
  <c r="O169" i="32" s="1"/>
  <c r="J168" i="32"/>
  <c r="J167" i="32"/>
  <c r="J166" i="32"/>
  <c r="J165" i="32"/>
  <c r="H165" i="32"/>
  <c r="M165" i="32" s="1"/>
  <c r="J164" i="32"/>
  <c r="J163" i="32"/>
  <c r="J162" i="32"/>
  <c r="J161" i="32"/>
  <c r="H161" i="32"/>
  <c r="M161" i="32" s="1"/>
  <c r="J160" i="32"/>
  <c r="J159" i="32"/>
  <c r="J158" i="32"/>
  <c r="N157" i="32"/>
  <c r="J157" i="32"/>
  <c r="H157" i="32"/>
  <c r="M157" i="32" s="1"/>
  <c r="O157" i="32" s="1"/>
  <c r="J156" i="32"/>
  <c r="J155" i="32"/>
  <c r="J154" i="32"/>
  <c r="N153" i="32"/>
  <c r="M153" i="32"/>
  <c r="O153" i="32" s="1"/>
  <c r="J153" i="32"/>
  <c r="H153" i="32"/>
  <c r="J152" i="32"/>
  <c r="J151" i="32"/>
  <c r="J150" i="32"/>
  <c r="N149" i="32"/>
  <c r="M149" i="32"/>
  <c r="O149" i="32" s="1"/>
  <c r="J149" i="32"/>
  <c r="H149" i="32"/>
  <c r="J148" i="32"/>
  <c r="J147" i="32"/>
  <c r="J146" i="32"/>
  <c r="N145" i="32"/>
  <c r="M145" i="32"/>
  <c r="O145" i="32" s="1"/>
  <c r="J145" i="32"/>
  <c r="H145" i="32"/>
  <c r="J144" i="32"/>
  <c r="J143" i="32"/>
  <c r="J142" i="32"/>
  <c r="N141" i="32"/>
  <c r="M141" i="32"/>
  <c r="O141" i="32" s="1"/>
  <c r="J141" i="32"/>
  <c r="H141" i="32"/>
  <c r="J140" i="32"/>
  <c r="J139" i="32"/>
  <c r="J138" i="32"/>
  <c r="N137" i="32"/>
  <c r="M137" i="32"/>
  <c r="O137" i="32" s="1"/>
  <c r="J137" i="32"/>
  <c r="H137" i="32"/>
  <c r="J136" i="32"/>
  <c r="J135" i="32"/>
  <c r="H135" i="32" s="1"/>
  <c r="M135" i="32" s="1"/>
  <c r="N135" i="32" s="1"/>
  <c r="M134" i="32"/>
  <c r="J134" i="32"/>
  <c r="H134" i="32" s="1"/>
  <c r="N133" i="32"/>
  <c r="M133" i="32"/>
  <c r="O133" i="32" s="1"/>
  <c r="J133" i="32"/>
  <c r="H133" i="32"/>
  <c r="J132" i="32"/>
  <c r="J131" i="32"/>
  <c r="H131" i="32" s="1"/>
  <c r="N130" i="32"/>
  <c r="M130" i="32"/>
  <c r="O130" i="32" s="1"/>
  <c r="J130" i="32"/>
  <c r="H130" i="32" s="1"/>
  <c r="J129" i="32"/>
  <c r="H129" i="32" s="1"/>
  <c r="J128" i="32"/>
  <c r="H128" i="32" s="1"/>
  <c r="J127" i="32"/>
  <c r="J126" i="32"/>
  <c r="H126" i="32" s="1"/>
  <c r="M126" i="32" s="1"/>
  <c r="J125" i="32"/>
  <c r="H125" i="32" s="1"/>
  <c r="M124" i="32"/>
  <c r="J124" i="32"/>
  <c r="H124" i="32"/>
  <c r="J123" i="32"/>
  <c r="J122" i="32"/>
  <c r="H122" i="32" s="1"/>
  <c r="J121" i="32"/>
  <c r="J120" i="32"/>
  <c r="H120" i="32" s="1"/>
  <c r="M120" i="32" s="1"/>
  <c r="J119" i="32"/>
  <c r="J118" i="32"/>
  <c r="H118" i="32" s="1"/>
  <c r="M117" i="32"/>
  <c r="J117" i="32"/>
  <c r="H117" i="32" s="1"/>
  <c r="M116" i="32"/>
  <c r="J116" i="32"/>
  <c r="H116" i="32"/>
  <c r="J115" i="32"/>
  <c r="J114" i="32"/>
  <c r="J113" i="32"/>
  <c r="H113" i="32" s="1"/>
  <c r="M112" i="32"/>
  <c r="J112" i="32"/>
  <c r="H112" i="32"/>
  <c r="J111" i="32"/>
  <c r="M110" i="32"/>
  <c r="J110" i="32"/>
  <c r="H110" i="32" s="1"/>
  <c r="J109" i="32"/>
  <c r="H109" i="32" s="1"/>
  <c r="M108" i="32"/>
  <c r="J108" i="32"/>
  <c r="H108" i="32"/>
  <c r="J107" i="32"/>
  <c r="J106" i="32"/>
  <c r="H106" i="32" s="1"/>
  <c r="M105" i="32"/>
  <c r="J105" i="32"/>
  <c r="H105" i="32" s="1"/>
  <c r="O104" i="32"/>
  <c r="N104" i="32"/>
  <c r="J104" i="32"/>
  <c r="H104" i="32"/>
  <c r="M104" i="32" s="1"/>
  <c r="J103" i="32"/>
  <c r="H103" i="32"/>
  <c r="J102" i="32"/>
  <c r="H102" i="32" s="1"/>
  <c r="M101" i="32"/>
  <c r="J101" i="32"/>
  <c r="H101" i="32" s="1"/>
  <c r="O100" i="32"/>
  <c r="N100" i="32"/>
  <c r="J100" i="32"/>
  <c r="H100" i="32"/>
  <c r="M100" i="32" s="1"/>
  <c r="J99" i="32"/>
  <c r="H99" i="32"/>
  <c r="J98" i="32"/>
  <c r="H98" i="32" s="1"/>
  <c r="M97" i="32"/>
  <c r="J97" i="32"/>
  <c r="H97" i="32" s="1"/>
  <c r="O96" i="32"/>
  <c r="N96" i="32"/>
  <c r="J96" i="32"/>
  <c r="H96" i="32"/>
  <c r="M96" i="32" s="1"/>
  <c r="J95" i="32"/>
  <c r="H95" i="32" s="1"/>
  <c r="J94" i="32"/>
  <c r="H94" i="32" s="1"/>
  <c r="M93" i="32"/>
  <c r="J93" i="32"/>
  <c r="H93" i="32" s="1"/>
  <c r="O92" i="32"/>
  <c r="N92" i="32"/>
  <c r="J92" i="32"/>
  <c r="H92" i="32"/>
  <c r="M92" i="32" s="1"/>
  <c r="J91" i="32"/>
  <c r="H91" i="32"/>
  <c r="J90" i="32"/>
  <c r="H90" i="32" s="1"/>
  <c r="M89" i="32"/>
  <c r="J89" i="32"/>
  <c r="H89" i="32" s="1"/>
  <c r="O88" i="32"/>
  <c r="N88" i="32"/>
  <c r="J88" i="32"/>
  <c r="H88" i="32"/>
  <c r="M88" i="32" s="1"/>
  <c r="J87" i="32"/>
  <c r="H87" i="32"/>
  <c r="J86" i="32"/>
  <c r="H86" i="32" s="1"/>
  <c r="J85" i="32"/>
  <c r="H85" i="32" s="1"/>
  <c r="O84" i="32"/>
  <c r="N84" i="32"/>
  <c r="J84" i="32"/>
  <c r="H84" i="32"/>
  <c r="M84" i="32" s="1"/>
  <c r="J83" i="32"/>
  <c r="H83" i="32" s="1"/>
  <c r="J82" i="32"/>
  <c r="H82" i="32" s="1"/>
  <c r="M81" i="32"/>
  <c r="J81" i="32"/>
  <c r="H81" i="32" s="1"/>
  <c r="J80" i="32"/>
  <c r="H80" i="32"/>
  <c r="M80" i="32" s="1"/>
  <c r="O80" i="32" s="1"/>
  <c r="J79" i="32"/>
  <c r="H79" i="32"/>
  <c r="J78" i="32"/>
  <c r="H78" i="32" s="1"/>
  <c r="M77" i="32"/>
  <c r="J77" i="32"/>
  <c r="H77" i="32" s="1"/>
  <c r="O76" i="32"/>
  <c r="N76" i="32"/>
  <c r="J76" i="32"/>
  <c r="H76" i="32"/>
  <c r="M76" i="32" s="1"/>
  <c r="J75" i="32"/>
  <c r="H75" i="32"/>
  <c r="J74" i="32"/>
  <c r="H74" i="32" s="1"/>
  <c r="M73" i="32"/>
  <c r="J73" i="32"/>
  <c r="H73" i="32" s="1"/>
  <c r="O72" i="32"/>
  <c r="N72" i="32"/>
  <c r="J72" i="32"/>
  <c r="H72" i="32"/>
  <c r="M72" i="32" s="1"/>
  <c r="J71" i="32"/>
  <c r="H71" i="32"/>
  <c r="J70" i="32"/>
  <c r="H70" i="32" s="1"/>
  <c r="M69" i="32"/>
  <c r="J69" i="32"/>
  <c r="H69" i="32" s="1"/>
  <c r="J68" i="32"/>
  <c r="H68" i="32" s="1"/>
  <c r="M68" i="32" s="1"/>
  <c r="J67" i="32"/>
  <c r="H67" i="32"/>
  <c r="J66" i="32"/>
  <c r="H66" i="32" s="1"/>
  <c r="M65" i="32"/>
  <c r="J65" i="32"/>
  <c r="H65" i="32" s="1"/>
  <c r="J64" i="32"/>
  <c r="H64" i="32"/>
  <c r="M64" i="32" s="1"/>
  <c r="O64" i="32" s="1"/>
  <c r="J63" i="32"/>
  <c r="H63" i="32" s="1"/>
  <c r="M62" i="32"/>
  <c r="J62" i="32"/>
  <c r="H62" i="32" s="1"/>
  <c r="M61" i="32"/>
  <c r="J61" i="32"/>
  <c r="H61" i="32" s="1"/>
  <c r="N60" i="32"/>
  <c r="J60" i="32"/>
  <c r="H60" i="32"/>
  <c r="M60" i="32" s="1"/>
  <c r="O60" i="32" s="1"/>
  <c r="J59" i="32"/>
  <c r="H59" i="32" s="1"/>
  <c r="J58" i="32"/>
  <c r="H58" i="32" s="1"/>
  <c r="M57" i="32"/>
  <c r="J57" i="32"/>
  <c r="H57" i="32" s="1"/>
  <c r="N56" i="32"/>
  <c r="J56" i="32"/>
  <c r="H56" i="32"/>
  <c r="M56" i="32" s="1"/>
  <c r="O56" i="32" s="1"/>
  <c r="J55" i="32"/>
  <c r="H55" i="32"/>
  <c r="M54" i="32"/>
  <c r="J54" i="32"/>
  <c r="H54" i="32" s="1"/>
  <c r="M53" i="32"/>
  <c r="J53" i="32"/>
  <c r="H53" i="32" s="1"/>
  <c r="J52" i="32"/>
  <c r="H52" i="32" s="1"/>
  <c r="M52" i="32" s="1"/>
  <c r="J51" i="32"/>
  <c r="H51" i="32"/>
  <c r="M50" i="32"/>
  <c r="J50" i="32"/>
  <c r="H50" i="32" s="1"/>
  <c r="M49" i="32"/>
  <c r="J49" i="32"/>
  <c r="H49" i="32" s="1"/>
  <c r="N48" i="32"/>
  <c r="J48" i="32"/>
  <c r="H48" i="32"/>
  <c r="M48" i="32" s="1"/>
  <c r="O48" i="32" s="1"/>
  <c r="J47" i="32"/>
  <c r="J46" i="32"/>
  <c r="J45" i="32"/>
  <c r="M44" i="32"/>
  <c r="O44" i="32" s="1"/>
  <c r="J44" i="32"/>
  <c r="H44" i="32"/>
  <c r="J43" i="32"/>
  <c r="J42" i="32"/>
  <c r="J41" i="32"/>
  <c r="J40" i="32"/>
  <c r="H40" i="32" s="1"/>
  <c r="M40" i="32" s="1"/>
  <c r="O40" i="32" s="1"/>
  <c r="J39" i="32"/>
  <c r="J38" i="32"/>
  <c r="J37" i="32"/>
  <c r="M36" i="32"/>
  <c r="O36" i="32" s="1"/>
  <c r="J36" i="32"/>
  <c r="H36" i="32"/>
  <c r="J35" i="32"/>
  <c r="J34" i="32"/>
  <c r="J33" i="32"/>
  <c r="M32" i="32"/>
  <c r="O32" i="32" s="1"/>
  <c r="J32" i="32"/>
  <c r="H32" i="32"/>
  <c r="J31" i="32"/>
  <c r="J30" i="32"/>
  <c r="J29" i="32"/>
  <c r="M28" i="32"/>
  <c r="O28" i="32" s="1"/>
  <c r="J28" i="32"/>
  <c r="H28" i="32"/>
  <c r="J27" i="32"/>
  <c r="J26" i="32"/>
  <c r="J25" i="32"/>
  <c r="M24" i="32"/>
  <c r="O24" i="32" s="1"/>
  <c r="J24" i="32"/>
  <c r="H24" i="32"/>
  <c r="J23" i="32"/>
  <c r="J22" i="32"/>
  <c r="J21" i="32"/>
  <c r="M7" i="32"/>
  <c r="K7" i="32"/>
  <c r="H7" i="32"/>
  <c r="M4" i="32"/>
  <c r="K4" i="32"/>
  <c r="H4" i="32"/>
  <c r="Q174" i="47"/>
  <c r="S172" i="47"/>
  <c r="R172" i="47"/>
  <c r="Q172" i="47"/>
  <c r="O172" i="47"/>
  <c r="N172" i="47"/>
  <c r="M172" i="47"/>
  <c r="L172" i="47"/>
  <c r="J172" i="47"/>
  <c r="I172" i="47"/>
  <c r="T171" i="47"/>
  <c r="V171" i="47" s="1"/>
  <c r="T170" i="47"/>
  <c r="H170" i="47"/>
  <c r="T169" i="47"/>
  <c r="H169" i="47"/>
  <c r="T167" i="47"/>
  <c r="H167" i="47"/>
  <c r="S165" i="47"/>
  <c r="R165" i="47"/>
  <c r="Q165" i="47"/>
  <c r="O165" i="47"/>
  <c r="N165" i="47"/>
  <c r="M165" i="47"/>
  <c r="L165" i="47"/>
  <c r="J165" i="47"/>
  <c r="I165" i="47"/>
  <c r="V164" i="47"/>
  <c r="U164" i="47"/>
  <c r="T164" i="47"/>
  <c r="W164" i="47" s="1"/>
  <c r="H164" i="47"/>
  <c r="W163" i="47"/>
  <c r="H163" i="47"/>
  <c r="T163" i="47" s="1"/>
  <c r="V163" i="47" s="1"/>
  <c r="W161" i="47"/>
  <c r="H161" i="47"/>
  <c r="T161" i="47" s="1"/>
  <c r="S159" i="47"/>
  <c r="R159" i="47"/>
  <c r="Q159" i="47"/>
  <c r="O159" i="47"/>
  <c r="N159" i="47"/>
  <c r="M159" i="47"/>
  <c r="L159" i="47"/>
  <c r="J159" i="47"/>
  <c r="I159" i="47"/>
  <c r="W158" i="47"/>
  <c r="H158" i="47"/>
  <c r="T158" i="47" s="1"/>
  <c r="V158" i="47" s="1"/>
  <c r="H157" i="47"/>
  <c r="T157" i="47" s="1"/>
  <c r="V155" i="47"/>
  <c r="U155" i="47"/>
  <c r="T155" i="47"/>
  <c r="W155" i="47" s="1"/>
  <c r="H155" i="47"/>
  <c r="S153" i="47"/>
  <c r="R153" i="47"/>
  <c r="Q153" i="47"/>
  <c r="O153" i="47"/>
  <c r="N153" i="47"/>
  <c r="M153" i="47"/>
  <c r="L153" i="47"/>
  <c r="J153" i="47"/>
  <c r="I153" i="47"/>
  <c r="W152" i="47"/>
  <c r="V152" i="47"/>
  <c r="T152" i="47"/>
  <c r="U152" i="47" s="1"/>
  <c r="H152" i="47"/>
  <c r="W151" i="47"/>
  <c r="U151" i="47"/>
  <c r="T151" i="47"/>
  <c r="V151" i="47" s="1"/>
  <c r="H151" i="47"/>
  <c r="V149" i="47"/>
  <c r="U149" i="47"/>
  <c r="H149" i="47"/>
  <c r="T149" i="47" s="1"/>
  <c r="W149" i="47" s="1"/>
  <c r="S147" i="47"/>
  <c r="R147" i="47"/>
  <c r="Q147" i="47"/>
  <c r="O147" i="47"/>
  <c r="N147" i="47"/>
  <c r="M147" i="47"/>
  <c r="L147" i="47"/>
  <c r="J147" i="47"/>
  <c r="I147" i="47"/>
  <c r="H146" i="47"/>
  <c r="T146" i="47" s="1"/>
  <c r="T145" i="47"/>
  <c r="W145" i="47" s="1"/>
  <c r="H145" i="47"/>
  <c r="H143" i="47"/>
  <c r="T143" i="47" s="1"/>
  <c r="S141" i="47"/>
  <c r="R141" i="47"/>
  <c r="Q141" i="47"/>
  <c r="O141" i="47"/>
  <c r="N141" i="47"/>
  <c r="M141" i="47"/>
  <c r="L141" i="47"/>
  <c r="J141" i="47"/>
  <c r="I141" i="47"/>
  <c r="T140" i="47"/>
  <c r="H140" i="47"/>
  <c r="V139" i="47"/>
  <c r="U139" i="47"/>
  <c r="T139" i="47"/>
  <c r="W139" i="47" s="1"/>
  <c r="H139" i="47"/>
  <c r="H137" i="47"/>
  <c r="T137" i="47" s="1"/>
  <c r="S135" i="47"/>
  <c r="R135" i="47"/>
  <c r="Q135" i="47"/>
  <c r="O135" i="47"/>
  <c r="N135" i="47"/>
  <c r="M135" i="47"/>
  <c r="L135" i="47"/>
  <c r="J135" i="47"/>
  <c r="I135" i="47"/>
  <c r="V134" i="47"/>
  <c r="U134" i="47"/>
  <c r="T134" i="47"/>
  <c r="W134" i="47" s="1"/>
  <c r="H134" i="47"/>
  <c r="V133" i="47"/>
  <c r="H133" i="47"/>
  <c r="T133" i="47" s="1"/>
  <c r="T131" i="47"/>
  <c r="H131" i="47"/>
  <c r="S129" i="47"/>
  <c r="R129" i="47"/>
  <c r="Q129" i="47"/>
  <c r="O129" i="47"/>
  <c r="N129" i="47"/>
  <c r="M129" i="47"/>
  <c r="L129" i="47"/>
  <c r="J129" i="47"/>
  <c r="I129" i="47"/>
  <c r="H128" i="47"/>
  <c r="T128" i="47" s="1"/>
  <c r="H127" i="47"/>
  <c r="T127" i="47" s="1"/>
  <c r="V125" i="47"/>
  <c r="U125" i="47"/>
  <c r="T125" i="47"/>
  <c r="W125" i="47" s="1"/>
  <c r="H125" i="47"/>
  <c r="S123" i="47"/>
  <c r="R123" i="47"/>
  <c r="Q123" i="47"/>
  <c r="O123" i="47"/>
  <c r="N123" i="47"/>
  <c r="M123" i="47"/>
  <c r="L123" i="47"/>
  <c r="J123" i="47"/>
  <c r="I123" i="47"/>
  <c r="W122" i="47"/>
  <c r="H122" i="47"/>
  <c r="T122" i="47" s="1"/>
  <c r="T121" i="47"/>
  <c r="H121" i="47"/>
  <c r="H119" i="47"/>
  <c r="T119" i="47" s="1"/>
  <c r="S117" i="47"/>
  <c r="R117" i="47"/>
  <c r="Q117" i="47"/>
  <c r="O117" i="47"/>
  <c r="N117" i="47"/>
  <c r="M117" i="47"/>
  <c r="L117" i="47"/>
  <c r="J117" i="47"/>
  <c r="I117" i="47"/>
  <c r="T116" i="47"/>
  <c r="H116" i="47"/>
  <c r="V115" i="47"/>
  <c r="U115" i="47"/>
  <c r="T115" i="47"/>
  <c r="W115" i="47" s="1"/>
  <c r="H115" i="47"/>
  <c r="W113" i="47"/>
  <c r="H113" i="47"/>
  <c r="T113" i="47" s="1"/>
  <c r="S111" i="47"/>
  <c r="R111" i="47"/>
  <c r="Q111" i="47"/>
  <c r="O111" i="47"/>
  <c r="N111" i="47"/>
  <c r="M111" i="47"/>
  <c r="L111" i="47"/>
  <c r="J111" i="47"/>
  <c r="I111" i="47"/>
  <c r="V110" i="47"/>
  <c r="U110" i="47"/>
  <c r="T110" i="47"/>
  <c r="W110" i="47" s="1"/>
  <c r="H110" i="47"/>
  <c r="H109" i="47"/>
  <c r="T109" i="47" s="1"/>
  <c r="T107" i="47"/>
  <c r="H107" i="47"/>
  <c r="S105" i="47"/>
  <c r="R105" i="47"/>
  <c r="Q105" i="47"/>
  <c r="O105" i="47"/>
  <c r="N105" i="47"/>
  <c r="M105" i="47"/>
  <c r="L105" i="47"/>
  <c r="J105" i="47"/>
  <c r="I105" i="47"/>
  <c r="V104" i="47"/>
  <c r="H104" i="47"/>
  <c r="T104" i="47" s="1"/>
  <c r="W103" i="47"/>
  <c r="H103" i="47"/>
  <c r="T103" i="47" s="1"/>
  <c r="U101" i="47"/>
  <c r="T101" i="47"/>
  <c r="V101" i="47" s="1"/>
  <c r="H101" i="47"/>
  <c r="S99" i="47"/>
  <c r="R99" i="47"/>
  <c r="Q99" i="47"/>
  <c r="O99" i="47"/>
  <c r="N99" i="47"/>
  <c r="M99" i="47"/>
  <c r="L99" i="47"/>
  <c r="J99" i="47"/>
  <c r="I99" i="47"/>
  <c r="W98" i="47"/>
  <c r="H98" i="47"/>
  <c r="T98" i="47" s="1"/>
  <c r="T97" i="47"/>
  <c r="H97" i="47"/>
  <c r="H95" i="47"/>
  <c r="T95" i="47" s="1"/>
  <c r="S93" i="47"/>
  <c r="R93" i="47"/>
  <c r="Q93" i="47"/>
  <c r="O93" i="47"/>
  <c r="N93" i="47"/>
  <c r="M93" i="47"/>
  <c r="L93" i="47"/>
  <c r="J93" i="47"/>
  <c r="I93" i="47"/>
  <c r="T92" i="47"/>
  <c r="H92" i="47"/>
  <c r="U91" i="47"/>
  <c r="T91" i="47"/>
  <c r="V91" i="47" s="1"/>
  <c r="H91" i="47"/>
  <c r="H89" i="47"/>
  <c r="T89" i="47" s="1"/>
  <c r="S87" i="47"/>
  <c r="R87" i="47"/>
  <c r="Q87" i="47"/>
  <c r="O87" i="47"/>
  <c r="N87" i="47"/>
  <c r="M87" i="47"/>
  <c r="L87" i="47"/>
  <c r="J87" i="47"/>
  <c r="I87" i="47"/>
  <c r="U86" i="47"/>
  <c r="T86" i="47"/>
  <c r="V86" i="47" s="1"/>
  <c r="H86" i="47"/>
  <c r="U85" i="47"/>
  <c r="H85" i="47"/>
  <c r="T85" i="47" s="1"/>
  <c r="W85" i="47" s="1"/>
  <c r="T83" i="47"/>
  <c r="H83" i="47"/>
  <c r="S81" i="47"/>
  <c r="R81" i="47"/>
  <c r="Q81" i="47"/>
  <c r="O81" i="47"/>
  <c r="N81" i="47"/>
  <c r="M81" i="47"/>
  <c r="L81" i="47"/>
  <c r="J81" i="47"/>
  <c r="I81" i="47"/>
  <c r="V80" i="47"/>
  <c r="U80" i="47"/>
  <c r="H80" i="47"/>
  <c r="T80" i="47" s="1"/>
  <c r="W80" i="47" s="1"/>
  <c r="W79" i="47"/>
  <c r="H79" i="47"/>
  <c r="T79" i="47" s="1"/>
  <c r="U79" i="47" s="1"/>
  <c r="U77" i="47"/>
  <c r="T77" i="47"/>
  <c r="H77" i="47"/>
  <c r="S75" i="47"/>
  <c r="R75" i="47"/>
  <c r="Q75" i="47"/>
  <c r="O75" i="47"/>
  <c r="N75" i="47"/>
  <c r="M75" i="47"/>
  <c r="L75" i="47"/>
  <c r="J75" i="47"/>
  <c r="I75" i="47"/>
  <c r="V74" i="47"/>
  <c r="H74" i="47"/>
  <c r="T74" i="47" s="1"/>
  <c r="U74" i="47" s="1"/>
  <c r="H73" i="47"/>
  <c r="T73" i="47" s="1"/>
  <c r="U71" i="47"/>
  <c r="H71" i="47"/>
  <c r="T71" i="47" s="1"/>
  <c r="W71" i="47" s="1"/>
  <c r="S69" i="47"/>
  <c r="R69" i="47"/>
  <c r="Q69" i="47"/>
  <c r="O69" i="47"/>
  <c r="N69" i="47"/>
  <c r="M69" i="47"/>
  <c r="L69" i="47"/>
  <c r="J69" i="47"/>
  <c r="I69" i="47"/>
  <c r="U68" i="47"/>
  <c r="H68" i="47"/>
  <c r="T68" i="47" s="1"/>
  <c r="U67" i="47"/>
  <c r="T67" i="47"/>
  <c r="W67" i="47" s="1"/>
  <c r="H67" i="47"/>
  <c r="H65" i="47"/>
  <c r="T65" i="47" s="1"/>
  <c r="V65" i="47" s="1"/>
  <c r="S63" i="47"/>
  <c r="R63" i="47"/>
  <c r="Q63" i="47"/>
  <c r="O63" i="47"/>
  <c r="N63" i="47"/>
  <c r="M63" i="47"/>
  <c r="L63" i="47"/>
  <c r="J63" i="47"/>
  <c r="I63" i="47"/>
  <c r="V62" i="47"/>
  <c r="U62" i="47"/>
  <c r="T62" i="47"/>
  <c r="W62" i="47" s="1"/>
  <c r="H62" i="47"/>
  <c r="H61" i="47"/>
  <c r="T61" i="47" s="1"/>
  <c r="H59" i="47"/>
  <c r="T59" i="47" s="1"/>
  <c r="S57" i="47"/>
  <c r="R57" i="47"/>
  <c r="Q57" i="47"/>
  <c r="O57" i="47"/>
  <c r="N57" i="47"/>
  <c r="M57" i="47"/>
  <c r="L57" i="47"/>
  <c r="J57" i="47"/>
  <c r="I57" i="47"/>
  <c r="H56" i="47"/>
  <c r="T56" i="47" s="1"/>
  <c r="H55" i="47"/>
  <c r="T55" i="47" s="1"/>
  <c r="V53" i="47"/>
  <c r="U53" i="47"/>
  <c r="T53" i="47"/>
  <c r="W53" i="47" s="1"/>
  <c r="H53" i="47"/>
  <c r="S51" i="47"/>
  <c r="R51" i="47"/>
  <c r="Q51" i="47"/>
  <c r="O51" i="47"/>
  <c r="N51" i="47"/>
  <c r="M51" i="47"/>
  <c r="L51" i="47"/>
  <c r="J51" i="47"/>
  <c r="I51" i="47"/>
  <c r="W50" i="47"/>
  <c r="T50" i="47"/>
  <c r="U50" i="47" s="1"/>
  <c r="H50" i="47"/>
  <c r="W49" i="47"/>
  <c r="T49" i="47"/>
  <c r="V49" i="47" s="1"/>
  <c r="H49" i="47"/>
  <c r="V47" i="47"/>
  <c r="H47" i="47"/>
  <c r="T47" i="47" s="1"/>
  <c r="W47" i="47" s="1"/>
  <c r="S45" i="47"/>
  <c r="R45" i="47"/>
  <c r="Q45" i="47"/>
  <c r="O45" i="47"/>
  <c r="N45" i="47"/>
  <c r="M45" i="47"/>
  <c r="L45" i="47"/>
  <c r="J45" i="47"/>
  <c r="I45" i="47"/>
  <c r="T44" i="47"/>
  <c r="H44" i="47"/>
  <c r="T43" i="47"/>
  <c r="H43" i="47"/>
  <c r="T41" i="47"/>
  <c r="H41" i="47"/>
  <c r="S39" i="47"/>
  <c r="R39" i="47"/>
  <c r="Q39" i="47"/>
  <c r="O39" i="47"/>
  <c r="N39" i="47"/>
  <c r="M39" i="47"/>
  <c r="L39" i="47"/>
  <c r="J39" i="47"/>
  <c r="I39" i="47"/>
  <c r="V38" i="47"/>
  <c r="T38" i="47"/>
  <c r="W38" i="47" s="1"/>
  <c r="H38" i="47"/>
  <c r="W37" i="47"/>
  <c r="V37" i="47"/>
  <c r="U37" i="47"/>
  <c r="H37" i="47"/>
  <c r="T37" i="47" s="1"/>
  <c r="W35" i="47"/>
  <c r="T35" i="47"/>
  <c r="V35" i="47" s="1"/>
  <c r="H35" i="47"/>
  <c r="S33" i="47"/>
  <c r="R33" i="47"/>
  <c r="Q33" i="47"/>
  <c r="O33" i="47"/>
  <c r="N33" i="47"/>
  <c r="M33" i="47"/>
  <c r="L33" i="47"/>
  <c r="J33" i="47"/>
  <c r="I33" i="47"/>
  <c r="W32" i="47"/>
  <c r="V32" i="47"/>
  <c r="U32" i="47"/>
  <c r="H32" i="47"/>
  <c r="T32" i="47" s="1"/>
  <c r="W31" i="47"/>
  <c r="T31" i="47"/>
  <c r="U31" i="47" s="1"/>
  <c r="H31" i="47"/>
  <c r="V29" i="47"/>
  <c r="T29" i="47"/>
  <c r="W29" i="47" s="1"/>
  <c r="H29" i="47"/>
  <c r="S27" i="47"/>
  <c r="R27" i="47"/>
  <c r="Q27" i="47"/>
  <c r="O27" i="47"/>
  <c r="N27" i="47"/>
  <c r="M27" i="47"/>
  <c r="L27" i="47"/>
  <c r="J27" i="47"/>
  <c r="I27" i="47"/>
  <c r="H26" i="47"/>
  <c r="T26" i="47" s="1"/>
  <c r="V26" i="47" s="1"/>
  <c r="U25" i="47"/>
  <c r="H25" i="47"/>
  <c r="T25" i="47" s="1"/>
  <c r="W23" i="47"/>
  <c r="U23" i="47"/>
  <c r="H23" i="47"/>
  <c r="T23" i="47" s="1"/>
  <c r="V23" i="47" s="1"/>
  <c r="S21" i="47"/>
  <c r="R21" i="47"/>
  <c r="Q21" i="47"/>
  <c r="Q173" i="47" s="1"/>
  <c r="O21" i="47"/>
  <c r="N21" i="47"/>
  <c r="M21" i="47"/>
  <c r="L21" i="47"/>
  <c r="J21" i="47"/>
  <c r="I21" i="47"/>
  <c r="M7" i="47"/>
  <c r="K7" i="47"/>
  <c r="H7" i="47"/>
  <c r="M4" i="47"/>
  <c r="K4" i="47"/>
  <c r="H4" i="47"/>
  <c r="S172" i="50"/>
  <c r="R172" i="50"/>
  <c r="Q172" i="50"/>
  <c r="O172" i="50"/>
  <c r="N172" i="50"/>
  <c r="M172" i="50"/>
  <c r="L172" i="50"/>
  <c r="J172" i="50"/>
  <c r="I172" i="50"/>
  <c r="T171" i="50"/>
  <c r="U171" i="50" s="1"/>
  <c r="V170" i="50"/>
  <c r="H170" i="50"/>
  <c r="T170" i="50" s="1"/>
  <c r="H169" i="50"/>
  <c r="T169" i="50" s="1"/>
  <c r="V167" i="50"/>
  <c r="U167" i="50"/>
  <c r="T167" i="50"/>
  <c r="W167" i="50" s="1"/>
  <c r="H167" i="50"/>
  <c r="S165" i="50"/>
  <c r="R165" i="50"/>
  <c r="Q165" i="50"/>
  <c r="O165" i="50"/>
  <c r="N165" i="50"/>
  <c r="M165" i="50"/>
  <c r="L165" i="50"/>
  <c r="J165" i="50"/>
  <c r="I165" i="50"/>
  <c r="W164" i="50"/>
  <c r="T164" i="50"/>
  <c r="H164" i="50"/>
  <c r="T163" i="50"/>
  <c r="H163" i="50"/>
  <c r="V161" i="50"/>
  <c r="H161" i="50"/>
  <c r="T161" i="50" s="1"/>
  <c r="S159" i="50"/>
  <c r="R159" i="50"/>
  <c r="Q159" i="50"/>
  <c r="O159" i="50"/>
  <c r="N159" i="50"/>
  <c r="M159" i="50"/>
  <c r="L159" i="50"/>
  <c r="J159" i="50"/>
  <c r="I159" i="50"/>
  <c r="T158" i="50"/>
  <c r="H158" i="50"/>
  <c r="T157" i="50"/>
  <c r="V157" i="50" s="1"/>
  <c r="H157" i="50"/>
  <c r="T155" i="50"/>
  <c r="H155" i="50"/>
  <c r="S153" i="50"/>
  <c r="R153" i="50"/>
  <c r="Q153" i="50"/>
  <c r="O153" i="50"/>
  <c r="N153" i="50"/>
  <c r="M153" i="50"/>
  <c r="L153" i="50"/>
  <c r="J153" i="50"/>
  <c r="I153" i="50"/>
  <c r="V152" i="50"/>
  <c r="T152" i="50"/>
  <c r="H152" i="50"/>
  <c r="W151" i="50"/>
  <c r="U151" i="50"/>
  <c r="H151" i="50"/>
  <c r="T151" i="50" s="1"/>
  <c r="V151" i="50" s="1"/>
  <c r="W149" i="50"/>
  <c r="T149" i="50"/>
  <c r="H149" i="50"/>
  <c r="S147" i="50"/>
  <c r="R147" i="50"/>
  <c r="Q147" i="50"/>
  <c r="O147" i="50"/>
  <c r="N147" i="50"/>
  <c r="M147" i="50"/>
  <c r="L147" i="50"/>
  <c r="J147" i="50"/>
  <c r="I147" i="50"/>
  <c r="W146" i="50"/>
  <c r="U146" i="50"/>
  <c r="H146" i="50"/>
  <c r="T146" i="50" s="1"/>
  <c r="V146" i="50" s="1"/>
  <c r="T145" i="50"/>
  <c r="W145" i="50" s="1"/>
  <c r="H145" i="50"/>
  <c r="T143" i="50"/>
  <c r="H143" i="50"/>
  <c r="S141" i="50"/>
  <c r="R141" i="50"/>
  <c r="Q141" i="50"/>
  <c r="O141" i="50"/>
  <c r="N141" i="50"/>
  <c r="M141" i="50"/>
  <c r="L141" i="50"/>
  <c r="J141" i="50"/>
  <c r="I141" i="50"/>
  <c r="V140" i="50"/>
  <c r="H140" i="50"/>
  <c r="T140" i="50" s="1"/>
  <c r="H139" i="50"/>
  <c r="T139" i="50" s="1"/>
  <c r="W137" i="50"/>
  <c r="V137" i="50"/>
  <c r="U137" i="50"/>
  <c r="H137" i="50"/>
  <c r="T137" i="50" s="1"/>
  <c r="S135" i="50"/>
  <c r="R135" i="50"/>
  <c r="Q135" i="50"/>
  <c r="O135" i="50"/>
  <c r="N135" i="50"/>
  <c r="M135" i="50"/>
  <c r="L135" i="50"/>
  <c r="J135" i="50"/>
  <c r="I135" i="50"/>
  <c r="U134" i="50"/>
  <c r="H134" i="50"/>
  <c r="T134" i="50" s="1"/>
  <c r="U133" i="50"/>
  <c r="T133" i="50"/>
  <c r="W133" i="50" s="1"/>
  <c r="H133" i="50"/>
  <c r="V131" i="50"/>
  <c r="H131" i="50"/>
  <c r="T131" i="50" s="1"/>
  <c r="S129" i="50"/>
  <c r="R129" i="50"/>
  <c r="Q129" i="50"/>
  <c r="O129" i="50"/>
  <c r="N129" i="50"/>
  <c r="M129" i="50"/>
  <c r="L129" i="50"/>
  <c r="J129" i="50"/>
  <c r="I129" i="50"/>
  <c r="U128" i="50"/>
  <c r="H128" i="50"/>
  <c r="T128" i="50" s="1"/>
  <c r="V128" i="50" s="1"/>
  <c r="T127" i="50"/>
  <c r="V127" i="50" s="1"/>
  <c r="H127" i="50"/>
  <c r="V125" i="50"/>
  <c r="T125" i="50"/>
  <c r="H125" i="50"/>
  <c r="S123" i="50"/>
  <c r="R123" i="50"/>
  <c r="Q123" i="50"/>
  <c r="O123" i="50"/>
  <c r="N123" i="50"/>
  <c r="M123" i="50"/>
  <c r="L123" i="50"/>
  <c r="J123" i="50"/>
  <c r="I123" i="50"/>
  <c r="T122" i="50"/>
  <c r="H122" i="50"/>
  <c r="H121" i="50"/>
  <c r="T121" i="50" s="1"/>
  <c r="U119" i="50"/>
  <c r="H119" i="50"/>
  <c r="T119" i="50" s="1"/>
  <c r="V119" i="50" s="1"/>
  <c r="S117" i="50"/>
  <c r="R117" i="50"/>
  <c r="Q117" i="50"/>
  <c r="O117" i="50"/>
  <c r="N117" i="50"/>
  <c r="M117" i="50"/>
  <c r="L117" i="50"/>
  <c r="J117" i="50"/>
  <c r="I117" i="50"/>
  <c r="W116" i="50"/>
  <c r="U116" i="50"/>
  <c r="H116" i="50"/>
  <c r="T116" i="50" s="1"/>
  <c r="V116" i="50" s="1"/>
  <c r="T115" i="50"/>
  <c r="H115" i="50"/>
  <c r="V113" i="50"/>
  <c r="T113" i="50"/>
  <c r="H113" i="50"/>
  <c r="S111" i="50"/>
  <c r="R111" i="50"/>
  <c r="Q111" i="50"/>
  <c r="O111" i="50"/>
  <c r="N111" i="50"/>
  <c r="M111" i="50"/>
  <c r="L111" i="50"/>
  <c r="J111" i="50"/>
  <c r="I111" i="50"/>
  <c r="V110" i="50"/>
  <c r="T110" i="50"/>
  <c r="H110" i="50"/>
  <c r="U109" i="50"/>
  <c r="H109" i="50"/>
  <c r="T109" i="50" s="1"/>
  <c r="V109" i="50" s="1"/>
  <c r="W107" i="50"/>
  <c r="U107" i="50"/>
  <c r="H107" i="50"/>
  <c r="T107" i="50" s="1"/>
  <c r="V107" i="50" s="1"/>
  <c r="S105" i="50"/>
  <c r="R105" i="50"/>
  <c r="Q105" i="50"/>
  <c r="O105" i="50"/>
  <c r="N105" i="50"/>
  <c r="M105" i="50"/>
  <c r="L105" i="50"/>
  <c r="J105" i="50"/>
  <c r="I105" i="50"/>
  <c r="H104" i="50"/>
  <c r="T104" i="50" s="1"/>
  <c r="V103" i="50"/>
  <c r="T103" i="50"/>
  <c r="W103" i="50" s="1"/>
  <c r="H103" i="50"/>
  <c r="H101" i="50"/>
  <c r="T101" i="50" s="1"/>
  <c r="S99" i="50"/>
  <c r="R99" i="50"/>
  <c r="Q99" i="50"/>
  <c r="O99" i="50"/>
  <c r="N99" i="50"/>
  <c r="M99" i="50"/>
  <c r="L99" i="50"/>
  <c r="J99" i="50"/>
  <c r="I99" i="50"/>
  <c r="U98" i="50"/>
  <c r="T98" i="50"/>
  <c r="W98" i="50" s="1"/>
  <c r="H98" i="50"/>
  <c r="W97" i="50"/>
  <c r="V97" i="50"/>
  <c r="U97" i="50"/>
  <c r="H97" i="50"/>
  <c r="T97" i="50" s="1"/>
  <c r="U95" i="50"/>
  <c r="T95" i="50"/>
  <c r="V95" i="50" s="1"/>
  <c r="H95" i="50"/>
  <c r="S93" i="50"/>
  <c r="R93" i="50"/>
  <c r="Q93" i="50"/>
  <c r="O93" i="50"/>
  <c r="N93" i="50"/>
  <c r="M93" i="50"/>
  <c r="L93" i="50"/>
  <c r="J93" i="50"/>
  <c r="I93" i="50"/>
  <c r="T92" i="50"/>
  <c r="H92" i="50"/>
  <c r="U91" i="50"/>
  <c r="T91" i="50"/>
  <c r="V91" i="50" s="1"/>
  <c r="H91" i="50"/>
  <c r="H89" i="50"/>
  <c r="T89" i="50" s="1"/>
  <c r="S87" i="50"/>
  <c r="R87" i="50"/>
  <c r="Q87" i="50"/>
  <c r="O87" i="50"/>
  <c r="N87" i="50"/>
  <c r="M87" i="50"/>
  <c r="L87" i="50"/>
  <c r="J87" i="50"/>
  <c r="I87" i="50"/>
  <c r="U86" i="50"/>
  <c r="T86" i="50"/>
  <c r="V86" i="50" s="1"/>
  <c r="H86" i="50"/>
  <c r="H85" i="50"/>
  <c r="T85" i="50" s="1"/>
  <c r="T83" i="50"/>
  <c r="H83" i="50"/>
  <c r="S81" i="50"/>
  <c r="R81" i="50"/>
  <c r="Q81" i="50"/>
  <c r="O81" i="50"/>
  <c r="N81" i="50"/>
  <c r="M81" i="50"/>
  <c r="L81" i="50"/>
  <c r="J81" i="50"/>
  <c r="I81" i="50"/>
  <c r="H80" i="50"/>
  <c r="T80" i="50" s="1"/>
  <c r="V80" i="50" s="1"/>
  <c r="W79" i="50"/>
  <c r="H79" i="50"/>
  <c r="T79" i="50" s="1"/>
  <c r="U77" i="50"/>
  <c r="T77" i="50"/>
  <c r="V77" i="50" s="1"/>
  <c r="H77" i="50"/>
  <c r="S75" i="50"/>
  <c r="R75" i="50"/>
  <c r="Q75" i="50"/>
  <c r="O75" i="50"/>
  <c r="N75" i="50"/>
  <c r="M75" i="50"/>
  <c r="L75" i="50"/>
  <c r="J75" i="50"/>
  <c r="I75" i="50"/>
  <c r="H74" i="50"/>
  <c r="T74" i="50" s="1"/>
  <c r="W74" i="50" s="1"/>
  <c r="T73" i="50"/>
  <c r="H73" i="50"/>
  <c r="H71" i="50"/>
  <c r="T71" i="50" s="1"/>
  <c r="S69" i="50"/>
  <c r="R69" i="50"/>
  <c r="Q69" i="50"/>
  <c r="O69" i="50"/>
  <c r="N69" i="50"/>
  <c r="M69" i="50"/>
  <c r="L69" i="50"/>
  <c r="J69" i="50"/>
  <c r="I69" i="50"/>
  <c r="T68" i="50"/>
  <c r="H68" i="50"/>
  <c r="U67" i="50"/>
  <c r="T67" i="50"/>
  <c r="V67" i="50" s="1"/>
  <c r="H67" i="50"/>
  <c r="H65" i="50"/>
  <c r="T65" i="50" s="1"/>
  <c r="S63" i="50"/>
  <c r="R63" i="50"/>
  <c r="Q63" i="50"/>
  <c r="O63" i="50"/>
  <c r="N63" i="50"/>
  <c r="M63" i="50"/>
  <c r="L63" i="50"/>
  <c r="J63" i="50"/>
  <c r="I63" i="50"/>
  <c r="U62" i="50"/>
  <c r="T62" i="50"/>
  <c r="V62" i="50" s="1"/>
  <c r="H62" i="50"/>
  <c r="H61" i="50"/>
  <c r="T61" i="50" s="1"/>
  <c r="T59" i="50"/>
  <c r="H59" i="50"/>
  <c r="S57" i="50"/>
  <c r="R57" i="50"/>
  <c r="Q57" i="50"/>
  <c r="O57" i="50"/>
  <c r="N57" i="50"/>
  <c r="M57" i="50"/>
  <c r="L57" i="50"/>
  <c r="J57" i="50"/>
  <c r="I57" i="50"/>
  <c r="H56" i="50"/>
  <c r="T56" i="50" s="1"/>
  <c r="V56" i="50" s="1"/>
  <c r="W55" i="50"/>
  <c r="H55" i="50"/>
  <c r="T55" i="50" s="1"/>
  <c r="U53" i="50"/>
  <c r="T53" i="50"/>
  <c r="V53" i="50" s="1"/>
  <c r="H53" i="50"/>
  <c r="S51" i="50"/>
  <c r="R51" i="50"/>
  <c r="Q51" i="50"/>
  <c r="O51" i="50"/>
  <c r="N51" i="50"/>
  <c r="M51" i="50"/>
  <c r="L51" i="50"/>
  <c r="J51" i="50"/>
  <c r="I51" i="50"/>
  <c r="H50" i="50"/>
  <c r="T50" i="50" s="1"/>
  <c r="W50" i="50" s="1"/>
  <c r="T49" i="50"/>
  <c r="H49" i="50"/>
  <c r="H47" i="50"/>
  <c r="T47" i="50" s="1"/>
  <c r="S45" i="50"/>
  <c r="R45" i="50"/>
  <c r="Q45" i="50"/>
  <c r="O45" i="50"/>
  <c r="N45" i="50"/>
  <c r="M45" i="50"/>
  <c r="L45" i="50"/>
  <c r="J45" i="50"/>
  <c r="I45" i="50"/>
  <c r="T44" i="50"/>
  <c r="H44" i="50"/>
  <c r="U43" i="50"/>
  <c r="T43" i="50"/>
  <c r="V43" i="50" s="1"/>
  <c r="H43" i="50"/>
  <c r="H41" i="50"/>
  <c r="T41" i="50" s="1"/>
  <c r="S39" i="50"/>
  <c r="R39" i="50"/>
  <c r="Q39" i="50"/>
  <c r="O39" i="50"/>
  <c r="N39" i="50"/>
  <c r="M39" i="50"/>
  <c r="L39" i="50"/>
  <c r="J39" i="50"/>
  <c r="I39" i="50"/>
  <c r="U38" i="50"/>
  <c r="T38" i="50"/>
  <c r="V38" i="50" s="1"/>
  <c r="H38" i="50"/>
  <c r="H37" i="50"/>
  <c r="T37" i="50" s="1"/>
  <c r="T35" i="50"/>
  <c r="H35" i="50"/>
  <c r="S33" i="50"/>
  <c r="R33" i="50"/>
  <c r="Q33" i="50"/>
  <c r="O33" i="50"/>
  <c r="N33" i="50"/>
  <c r="M33" i="50"/>
  <c r="L33" i="50"/>
  <c r="J33" i="50"/>
  <c r="I33" i="50"/>
  <c r="V32" i="50"/>
  <c r="U32" i="50"/>
  <c r="T32" i="50"/>
  <c r="W32" i="50" s="1"/>
  <c r="H32" i="50"/>
  <c r="H31" i="50"/>
  <c r="T31" i="50" s="1"/>
  <c r="W31" i="50" s="1"/>
  <c r="U29" i="50"/>
  <c r="T29" i="50"/>
  <c r="V29" i="50" s="1"/>
  <c r="H29" i="50"/>
  <c r="S27" i="50"/>
  <c r="R27" i="50"/>
  <c r="R174" i="50" s="1"/>
  <c r="Q27" i="50"/>
  <c r="O27" i="50"/>
  <c r="N27" i="50"/>
  <c r="M27" i="50"/>
  <c r="L27" i="50"/>
  <c r="J27" i="50"/>
  <c r="I27" i="50"/>
  <c r="W26" i="50"/>
  <c r="H26" i="50"/>
  <c r="T26" i="50" s="1"/>
  <c r="U26" i="50" s="1"/>
  <c r="T25" i="50"/>
  <c r="H25" i="50"/>
  <c r="V23" i="50"/>
  <c r="U23" i="50"/>
  <c r="T23" i="50"/>
  <c r="W23" i="50" s="1"/>
  <c r="H23" i="50"/>
  <c r="S21" i="50"/>
  <c r="R21" i="50"/>
  <c r="R173" i="50" s="1"/>
  <c r="Q21" i="50"/>
  <c r="O21" i="50"/>
  <c r="N21" i="50"/>
  <c r="M21" i="50"/>
  <c r="M173" i="50" s="1"/>
  <c r="L21" i="50"/>
  <c r="J21" i="50"/>
  <c r="I21" i="50"/>
  <c r="M7" i="50"/>
  <c r="K7" i="50"/>
  <c r="H7" i="50"/>
  <c r="M4" i="50"/>
  <c r="K4" i="50"/>
  <c r="H4" i="50"/>
  <c r="S172" i="49"/>
  <c r="R172" i="49"/>
  <c r="Q172" i="49"/>
  <c r="O172" i="49"/>
  <c r="N172" i="49"/>
  <c r="M172" i="49"/>
  <c r="L172" i="49"/>
  <c r="J172" i="49"/>
  <c r="I172" i="49"/>
  <c r="T171" i="49"/>
  <c r="W171" i="49" s="1"/>
  <c r="V170" i="49"/>
  <c r="U170" i="49"/>
  <c r="T170" i="49"/>
  <c r="W170" i="49" s="1"/>
  <c r="H170" i="49"/>
  <c r="W169" i="49"/>
  <c r="V169" i="49"/>
  <c r="H169" i="49"/>
  <c r="T169" i="49" s="1"/>
  <c r="U169" i="49" s="1"/>
  <c r="T167" i="49"/>
  <c r="H167" i="49"/>
  <c r="S165" i="49"/>
  <c r="R165" i="49"/>
  <c r="Q165" i="49"/>
  <c r="O165" i="49"/>
  <c r="N165" i="49"/>
  <c r="M165" i="49"/>
  <c r="L165" i="49"/>
  <c r="J165" i="49"/>
  <c r="I165" i="49"/>
  <c r="H164" i="49"/>
  <c r="T164" i="49" s="1"/>
  <c r="H163" i="49"/>
  <c r="T163" i="49" s="1"/>
  <c r="V161" i="49"/>
  <c r="U161" i="49"/>
  <c r="T161" i="49"/>
  <c r="W161" i="49" s="1"/>
  <c r="H161" i="49"/>
  <c r="S159" i="49"/>
  <c r="R159" i="49"/>
  <c r="Q159" i="49"/>
  <c r="O159" i="49"/>
  <c r="N159" i="49"/>
  <c r="M159" i="49"/>
  <c r="L159" i="49"/>
  <c r="J159" i="49"/>
  <c r="I159" i="49"/>
  <c r="T158" i="49"/>
  <c r="H158" i="49"/>
  <c r="T157" i="49"/>
  <c r="U157" i="49" s="1"/>
  <c r="H157" i="49"/>
  <c r="W155" i="49"/>
  <c r="V155" i="49"/>
  <c r="H155" i="49"/>
  <c r="T155" i="49" s="1"/>
  <c r="U155" i="49" s="1"/>
  <c r="S153" i="49"/>
  <c r="R153" i="49"/>
  <c r="Q153" i="49"/>
  <c r="O153" i="49"/>
  <c r="N153" i="49"/>
  <c r="M153" i="49"/>
  <c r="L153" i="49"/>
  <c r="J153" i="49"/>
  <c r="I153" i="49"/>
  <c r="T152" i="49"/>
  <c r="U152" i="49" s="1"/>
  <c r="H152" i="49"/>
  <c r="V151" i="49"/>
  <c r="U151" i="49"/>
  <c r="T151" i="49"/>
  <c r="W151" i="49" s="1"/>
  <c r="H151" i="49"/>
  <c r="H149" i="49"/>
  <c r="T149" i="49" s="1"/>
  <c r="S147" i="49"/>
  <c r="R147" i="49"/>
  <c r="Q147" i="49"/>
  <c r="O147" i="49"/>
  <c r="N147" i="49"/>
  <c r="M147" i="49"/>
  <c r="L147" i="49"/>
  <c r="J147" i="49"/>
  <c r="I147" i="49"/>
  <c r="V146" i="49"/>
  <c r="U146" i="49"/>
  <c r="T146" i="49"/>
  <c r="W146" i="49" s="1"/>
  <c r="H146" i="49"/>
  <c r="W145" i="49"/>
  <c r="H145" i="49"/>
  <c r="T145" i="49" s="1"/>
  <c r="U145" i="49" s="1"/>
  <c r="T143" i="49"/>
  <c r="U143" i="49" s="1"/>
  <c r="H143" i="49"/>
  <c r="S141" i="49"/>
  <c r="R141" i="49"/>
  <c r="Q141" i="49"/>
  <c r="O141" i="49"/>
  <c r="N141" i="49"/>
  <c r="M141" i="49"/>
  <c r="L141" i="49"/>
  <c r="J141" i="49"/>
  <c r="I141" i="49"/>
  <c r="W140" i="49"/>
  <c r="V140" i="49"/>
  <c r="H140" i="49"/>
  <c r="T140" i="49" s="1"/>
  <c r="U140" i="49" s="1"/>
  <c r="H139" i="49"/>
  <c r="T139" i="49" s="1"/>
  <c r="V137" i="49"/>
  <c r="U137" i="49"/>
  <c r="T137" i="49"/>
  <c r="W137" i="49" s="1"/>
  <c r="H137" i="49"/>
  <c r="S135" i="49"/>
  <c r="R135" i="49"/>
  <c r="Q135" i="49"/>
  <c r="O135" i="49"/>
  <c r="N135" i="49"/>
  <c r="M135" i="49"/>
  <c r="L135" i="49"/>
  <c r="J135" i="49"/>
  <c r="I135" i="49"/>
  <c r="W134" i="49"/>
  <c r="H134" i="49"/>
  <c r="T134" i="49" s="1"/>
  <c r="T133" i="49"/>
  <c r="H133" i="49"/>
  <c r="W131" i="49"/>
  <c r="H131" i="49"/>
  <c r="T131" i="49" s="1"/>
  <c r="U131" i="49" s="1"/>
  <c r="S129" i="49"/>
  <c r="R129" i="49"/>
  <c r="Q129" i="49"/>
  <c r="O129" i="49"/>
  <c r="N129" i="49"/>
  <c r="M129" i="49"/>
  <c r="L129" i="49"/>
  <c r="J129" i="49"/>
  <c r="I129" i="49"/>
  <c r="T128" i="49"/>
  <c r="H128" i="49"/>
  <c r="V127" i="49"/>
  <c r="U127" i="49"/>
  <c r="T127" i="49"/>
  <c r="W127" i="49" s="1"/>
  <c r="H127" i="49"/>
  <c r="H125" i="49"/>
  <c r="T125" i="49" s="1"/>
  <c r="S123" i="49"/>
  <c r="R123" i="49"/>
  <c r="Q123" i="49"/>
  <c r="O123" i="49"/>
  <c r="N123" i="49"/>
  <c r="M123" i="49"/>
  <c r="L123" i="49"/>
  <c r="J123" i="49"/>
  <c r="I123" i="49"/>
  <c r="V122" i="49"/>
  <c r="U122" i="49"/>
  <c r="T122" i="49"/>
  <c r="W122" i="49" s="1"/>
  <c r="H122" i="49"/>
  <c r="H121" i="49"/>
  <c r="T121" i="49" s="1"/>
  <c r="U121" i="49" s="1"/>
  <c r="T119" i="49"/>
  <c r="H119" i="49"/>
  <c r="S117" i="49"/>
  <c r="R117" i="49"/>
  <c r="Q117" i="49"/>
  <c r="O117" i="49"/>
  <c r="N117" i="49"/>
  <c r="M117" i="49"/>
  <c r="L117" i="49"/>
  <c r="J117" i="49"/>
  <c r="I117" i="49"/>
  <c r="W116" i="49"/>
  <c r="H116" i="49"/>
  <c r="T116" i="49" s="1"/>
  <c r="U116" i="49" s="1"/>
  <c r="T115" i="49"/>
  <c r="H115" i="49"/>
  <c r="V113" i="49"/>
  <c r="U113" i="49"/>
  <c r="T113" i="49"/>
  <c r="W113" i="49" s="1"/>
  <c r="H113" i="49"/>
  <c r="S111" i="49"/>
  <c r="R111" i="49"/>
  <c r="Q111" i="49"/>
  <c r="O111" i="49"/>
  <c r="N111" i="49"/>
  <c r="M111" i="49"/>
  <c r="L111" i="49"/>
  <c r="J111" i="49"/>
  <c r="I111" i="49"/>
  <c r="H110" i="49"/>
  <c r="T110" i="49" s="1"/>
  <c r="U109" i="49"/>
  <c r="T109" i="49"/>
  <c r="H109" i="49"/>
  <c r="H107" i="49"/>
  <c r="T107" i="49" s="1"/>
  <c r="U107" i="49" s="1"/>
  <c r="S105" i="49"/>
  <c r="R105" i="49"/>
  <c r="Q105" i="49"/>
  <c r="O105" i="49"/>
  <c r="N105" i="49"/>
  <c r="M105" i="49"/>
  <c r="L105" i="49"/>
  <c r="J105" i="49"/>
  <c r="I105" i="49"/>
  <c r="U104" i="49"/>
  <c r="T104" i="49"/>
  <c r="H104" i="49"/>
  <c r="V103" i="49"/>
  <c r="U103" i="49"/>
  <c r="T103" i="49"/>
  <c r="W103" i="49" s="1"/>
  <c r="H103" i="49"/>
  <c r="H101" i="49"/>
  <c r="T101" i="49" s="1"/>
  <c r="S99" i="49"/>
  <c r="R99" i="49"/>
  <c r="Q99" i="49"/>
  <c r="O99" i="49"/>
  <c r="N99" i="49"/>
  <c r="M99" i="49"/>
  <c r="L99" i="49"/>
  <c r="J99" i="49"/>
  <c r="I99" i="49"/>
  <c r="V98" i="49"/>
  <c r="U98" i="49"/>
  <c r="T98" i="49"/>
  <c r="W98" i="49" s="1"/>
  <c r="H98" i="49"/>
  <c r="W97" i="49"/>
  <c r="V97" i="49"/>
  <c r="U97" i="49"/>
  <c r="H97" i="49"/>
  <c r="T97" i="49" s="1"/>
  <c r="T95" i="49"/>
  <c r="H95" i="49"/>
  <c r="S93" i="49"/>
  <c r="R93" i="49"/>
  <c r="Q93" i="49"/>
  <c r="O93" i="49"/>
  <c r="N93" i="49"/>
  <c r="M93" i="49"/>
  <c r="L93" i="49"/>
  <c r="J93" i="49"/>
  <c r="I93" i="49"/>
  <c r="W92" i="49"/>
  <c r="V92" i="49"/>
  <c r="U92" i="49"/>
  <c r="H92" i="49"/>
  <c r="T92" i="49" s="1"/>
  <c r="T91" i="49"/>
  <c r="H91" i="49"/>
  <c r="T89" i="49"/>
  <c r="H89" i="49"/>
  <c r="S87" i="49"/>
  <c r="R87" i="49"/>
  <c r="Q87" i="49"/>
  <c r="O87" i="49"/>
  <c r="N87" i="49"/>
  <c r="M87" i="49"/>
  <c r="L87" i="49"/>
  <c r="J87" i="49"/>
  <c r="I87" i="49"/>
  <c r="H86" i="49"/>
  <c r="T86" i="49" s="1"/>
  <c r="H85" i="49"/>
  <c r="T85" i="49" s="1"/>
  <c r="W83" i="49"/>
  <c r="H83" i="49"/>
  <c r="T83" i="49" s="1"/>
  <c r="V83" i="49" s="1"/>
  <c r="S81" i="49"/>
  <c r="R81" i="49"/>
  <c r="Q81" i="49"/>
  <c r="O81" i="49"/>
  <c r="N81" i="49"/>
  <c r="M81" i="49"/>
  <c r="L81" i="49"/>
  <c r="J81" i="49"/>
  <c r="I81" i="49"/>
  <c r="U80" i="49"/>
  <c r="H80" i="49"/>
  <c r="T80" i="49" s="1"/>
  <c r="V79" i="49"/>
  <c r="U79" i="49"/>
  <c r="T79" i="49"/>
  <c r="W79" i="49" s="1"/>
  <c r="H79" i="49"/>
  <c r="H77" i="49"/>
  <c r="T77" i="49" s="1"/>
  <c r="S75" i="49"/>
  <c r="R75" i="49"/>
  <c r="Q75" i="49"/>
  <c r="O75" i="49"/>
  <c r="N75" i="49"/>
  <c r="M75" i="49"/>
  <c r="L75" i="49"/>
  <c r="J75" i="49"/>
  <c r="I75" i="49"/>
  <c r="T74" i="49"/>
  <c r="W74" i="49" s="1"/>
  <c r="H74" i="49"/>
  <c r="H73" i="49"/>
  <c r="T73" i="49" s="1"/>
  <c r="H71" i="49"/>
  <c r="T71" i="49" s="1"/>
  <c r="S69" i="49"/>
  <c r="R69" i="49"/>
  <c r="Q69" i="49"/>
  <c r="O69" i="49"/>
  <c r="N69" i="49"/>
  <c r="M69" i="49"/>
  <c r="L69" i="49"/>
  <c r="J69" i="49"/>
  <c r="I69" i="49"/>
  <c r="H68" i="49"/>
  <c r="T68" i="49" s="1"/>
  <c r="H67" i="49"/>
  <c r="T67" i="49" s="1"/>
  <c r="T65" i="49"/>
  <c r="W65" i="49" s="1"/>
  <c r="H65" i="49"/>
  <c r="S63" i="49"/>
  <c r="R63" i="49"/>
  <c r="Q63" i="49"/>
  <c r="O63" i="49"/>
  <c r="N63" i="49"/>
  <c r="M63" i="49"/>
  <c r="L63" i="49"/>
  <c r="J63" i="49"/>
  <c r="I63" i="49"/>
  <c r="W62" i="49"/>
  <c r="H62" i="49"/>
  <c r="T62" i="49" s="1"/>
  <c r="W61" i="49"/>
  <c r="H61" i="49"/>
  <c r="T61" i="49" s="1"/>
  <c r="W59" i="49"/>
  <c r="V59" i="49"/>
  <c r="H59" i="49"/>
  <c r="T59" i="49" s="1"/>
  <c r="U59" i="49" s="1"/>
  <c r="S57" i="49"/>
  <c r="R57" i="49"/>
  <c r="Q57" i="49"/>
  <c r="O57" i="49"/>
  <c r="N57" i="49"/>
  <c r="M57" i="49"/>
  <c r="L57" i="49"/>
  <c r="J57" i="49"/>
  <c r="I57" i="49"/>
  <c r="I174" i="49" s="1"/>
  <c r="T56" i="49"/>
  <c r="H56" i="49"/>
  <c r="T55" i="49"/>
  <c r="H55" i="49"/>
  <c r="T53" i="49"/>
  <c r="H53" i="49"/>
  <c r="S51" i="49"/>
  <c r="R51" i="49"/>
  <c r="Q51" i="49"/>
  <c r="O51" i="49"/>
  <c r="N51" i="49"/>
  <c r="M51" i="49"/>
  <c r="L51" i="49"/>
  <c r="J51" i="49"/>
  <c r="I51" i="49"/>
  <c r="V50" i="49"/>
  <c r="T50" i="49"/>
  <c r="W50" i="49" s="1"/>
  <c r="H50" i="49"/>
  <c r="W49" i="49"/>
  <c r="H49" i="49"/>
  <c r="T49" i="49" s="1"/>
  <c r="V49" i="49" s="1"/>
  <c r="W47" i="49"/>
  <c r="H47" i="49"/>
  <c r="T47" i="49" s="1"/>
  <c r="S45" i="49"/>
  <c r="R45" i="49"/>
  <c r="Q45" i="49"/>
  <c r="O45" i="49"/>
  <c r="N45" i="49"/>
  <c r="M45" i="49"/>
  <c r="L45" i="49"/>
  <c r="J45" i="49"/>
  <c r="I45" i="49"/>
  <c r="W44" i="49"/>
  <c r="H44" i="49"/>
  <c r="T44" i="49" s="1"/>
  <c r="V44" i="49" s="1"/>
  <c r="H43" i="49"/>
  <c r="T43" i="49" s="1"/>
  <c r="V41" i="49"/>
  <c r="T41" i="49"/>
  <c r="W41" i="49" s="1"/>
  <c r="H41" i="49"/>
  <c r="S39" i="49"/>
  <c r="R39" i="49"/>
  <c r="Q39" i="49"/>
  <c r="O39" i="49"/>
  <c r="N39" i="49"/>
  <c r="M39" i="49"/>
  <c r="L39" i="49"/>
  <c r="J39" i="49"/>
  <c r="I39" i="49"/>
  <c r="V38" i="49"/>
  <c r="H38" i="49"/>
  <c r="T38" i="49" s="1"/>
  <c r="U37" i="49"/>
  <c r="H37" i="49"/>
  <c r="T37" i="49" s="1"/>
  <c r="W35" i="49"/>
  <c r="V35" i="49"/>
  <c r="U35" i="49"/>
  <c r="H35" i="49"/>
  <c r="T35" i="49" s="1"/>
  <c r="S33" i="49"/>
  <c r="R33" i="49"/>
  <c r="Q33" i="49"/>
  <c r="O33" i="49"/>
  <c r="N33" i="49"/>
  <c r="M33" i="49"/>
  <c r="L33" i="49"/>
  <c r="J33" i="49"/>
  <c r="I33" i="49"/>
  <c r="H32" i="49"/>
  <c r="T32" i="49" s="1"/>
  <c r="T31" i="49"/>
  <c r="W31" i="49" s="1"/>
  <c r="H31" i="49"/>
  <c r="H29" i="49"/>
  <c r="T29" i="49" s="1"/>
  <c r="S27" i="49"/>
  <c r="R27" i="49"/>
  <c r="Q27" i="49"/>
  <c r="O27" i="49"/>
  <c r="N27" i="49"/>
  <c r="M27" i="49"/>
  <c r="L27" i="49"/>
  <c r="J27" i="49"/>
  <c r="I27" i="49"/>
  <c r="V26" i="49"/>
  <c r="U26" i="49"/>
  <c r="T26" i="49"/>
  <c r="W26" i="49" s="1"/>
  <c r="H26" i="49"/>
  <c r="W25" i="49"/>
  <c r="V25" i="49"/>
  <c r="H25" i="49"/>
  <c r="T25" i="49" s="1"/>
  <c r="U25" i="49" s="1"/>
  <c r="H23" i="49"/>
  <c r="T23" i="49" s="1"/>
  <c r="S21" i="49"/>
  <c r="R21" i="49"/>
  <c r="R173" i="49" s="1"/>
  <c r="Q21" i="49"/>
  <c r="Q173" i="49" s="1"/>
  <c r="O21" i="49"/>
  <c r="N21" i="49"/>
  <c r="M21" i="49"/>
  <c r="L21" i="49"/>
  <c r="J21" i="49"/>
  <c r="I21" i="49"/>
  <c r="I173" i="49" s="1"/>
  <c r="M7" i="49"/>
  <c r="K7" i="49"/>
  <c r="H7" i="49"/>
  <c r="M4" i="49"/>
  <c r="K4" i="49"/>
  <c r="H4" i="49"/>
  <c r="S172" i="48"/>
  <c r="R172" i="48"/>
  <c r="Q172" i="48"/>
  <c r="O172" i="48"/>
  <c r="N172" i="48"/>
  <c r="M172" i="48"/>
  <c r="L172" i="48"/>
  <c r="J172" i="48"/>
  <c r="I172" i="48"/>
  <c r="T171" i="48"/>
  <c r="V171" i="48" s="1"/>
  <c r="W170" i="48"/>
  <c r="H170" i="48"/>
  <c r="T170" i="48" s="1"/>
  <c r="T169" i="48"/>
  <c r="H169" i="48"/>
  <c r="H167" i="48"/>
  <c r="T167" i="48" s="1"/>
  <c r="S165" i="48"/>
  <c r="R165" i="48"/>
  <c r="Q165" i="48"/>
  <c r="O165" i="48"/>
  <c r="N165" i="48"/>
  <c r="M165" i="48"/>
  <c r="L165" i="48"/>
  <c r="J165" i="48"/>
  <c r="I165" i="48"/>
  <c r="T164" i="48"/>
  <c r="H164" i="48"/>
  <c r="H163" i="48"/>
  <c r="T163" i="48" s="1"/>
  <c r="W161" i="48"/>
  <c r="H161" i="48"/>
  <c r="T161" i="48" s="1"/>
  <c r="S159" i="48"/>
  <c r="R159" i="48"/>
  <c r="Q159" i="48"/>
  <c r="O159" i="48"/>
  <c r="N159" i="48"/>
  <c r="M159" i="48"/>
  <c r="L159" i="48"/>
  <c r="J159" i="48"/>
  <c r="I159" i="48"/>
  <c r="H158" i="48"/>
  <c r="T158" i="48" s="1"/>
  <c r="V157" i="48"/>
  <c r="T157" i="48"/>
  <c r="W157" i="48" s="1"/>
  <c r="H157" i="48"/>
  <c r="T155" i="48"/>
  <c r="H155" i="48"/>
  <c r="S153" i="48"/>
  <c r="R153" i="48"/>
  <c r="Q153" i="48"/>
  <c r="O153" i="48"/>
  <c r="N153" i="48"/>
  <c r="M153" i="48"/>
  <c r="L153" i="48"/>
  <c r="J153" i="48"/>
  <c r="I153" i="48"/>
  <c r="V152" i="48"/>
  <c r="T152" i="48"/>
  <c r="W152" i="48" s="1"/>
  <c r="H152" i="48"/>
  <c r="W151" i="48"/>
  <c r="H151" i="48"/>
  <c r="T151" i="48" s="1"/>
  <c r="H149" i="48"/>
  <c r="T149" i="48" s="1"/>
  <c r="S147" i="48"/>
  <c r="R147" i="48"/>
  <c r="Q147" i="48"/>
  <c r="O147" i="48"/>
  <c r="N147" i="48"/>
  <c r="M147" i="48"/>
  <c r="L147" i="48"/>
  <c r="J147" i="48"/>
  <c r="I147" i="48"/>
  <c r="H146" i="48"/>
  <c r="T146" i="48" s="1"/>
  <c r="T145" i="48"/>
  <c r="H145" i="48"/>
  <c r="V143" i="48"/>
  <c r="T143" i="48"/>
  <c r="W143" i="48" s="1"/>
  <c r="H143" i="48"/>
  <c r="S141" i="48"/>
  <c r="R141" i="48"/>
  <c r="Q141" i="48"/>
  <c r="O141" i="48"/>
  <c r="N141" i="48"/>
  <c r="M141" i="48"/>
  <c r="L141" i="48"/>
  <c r="J141" i="48"/>
  <c r="I141" i="48"/>
  <c r="T140" i="48"/>
  <c r="H140" i="48"/>
  <c r="H139" i="48"/>
  <c r="T139" i="48" s="1"/>
  <c r="W137" i="48"/>
  <c r="H137" i="48"/>
  <c r="T137" i="48" s="1"/>
  <c r="S135" i="48"/>
  <c r="R135" i="48"/>
  <c r="Q135" i="48"/>
  <c r="O135" i="48"/>
  <c r="N135" i="48"/>
  <c r="M135" i="48"/>
  <c r="L135" i="48"/>
  <c r="J135" i="48"/>
  <c r="I135" i="48"/>
  <c r="H134" i="48"/>
  <c r="T134" i="48" s="1"/>
  <c r="V133" i="48"/>
  <c r="T133" i="48"/>
  <c r="W133" i="48" s="1"/>
  <c r="H133" i="48"/>
  <c r="T131" i="48"/>
  <c r="H131" i="48"/>
  <c r="S129" i="48"/>
  <c r="R129" i="48"/>
  <c r="Q129" i="48"/>
  <c r="O129" i="48"/>
  <c r="N129" i="48"/>
  <c r="M129" i="48"/>
  <c r="L129" i="48"/>
  <c r="J129" i="48"/>
  <c r="I129" i="48"/>
  <c r="V128" i="48"/>
  <c r="T128" i="48"/>
  <c r="W128" i="48" s="1"/>
  <c r="H128" i="48"/>
  <c r="W127" i="48"/>
  <c r="H127" i="48"/>
  <c r="T127" i="48" s="1"/>
  <c r="H125" i="48"/>
  <c r="T125" i="48" s="1"/>
  <c r="S123" i="48"/>
  <c r="R123" i="48"/>
  <c r="Q123" i="48"/>
  <c r="O123" i="48"/>
  <c r="N123" i="48"/>
  <c r="M123" i="48"/>
  <c r="L123" i="48"/>
  <c r="J123" i="48"/>
  <c r="I123" i="48"/>
  <c r="H122" i="48"/>
  <c r="T122" i="48" s="1"/>
  <c r="T121" i="48"/>
  <c r="H121" i="48"/>
  <c r="V119" i="48"/>
  <c r="T119" i="48"/>
  <c r="W119" i="48" s="1"/>
  <c r="H119" i="48"/>
  <c r="S117" i="48"/>
  <c r="R117" i="48"/>
  <c r="Q117" i="48"/>
  <c r="O117" i="48"/>
  <c r="N117" i="48"/>
  <c r="M117" i="48"/>
  <c r="L117" i="48"/>
  <c r="J117" i="48"/>
  <c r="I117" i="48"/>
  <c r="T116" i="48"/>
  <c r="H116" i="48"/>
  <c r="H115" i="48"/>
  <c r="T115" i="48" s="1"/>
  <c r="W113" i="48"/>
  <c r="H113" i="48"/>
  <c r="T113" i="48" s="1"/>
  <c r="S111" i="48"/>
  <c r="R111" i="48"/>
  <c r="Q111" i="48"/>
  <c r="O111" i="48"/>
  <c r="N111" i="48"/>
  <c r="M111" i="48"/>
  <c r="L111" i="48"/>
  <c r="J111" i="48"/>
  <c r="I111" i="48"/>
  <c r="H110" i="48"/>
  <c r="T110" i="48" s="1"/>
  <c r="V109" i="48"/>
  <c r="T109" i="48"/>
  <c r="W109" i="48" s="1"/>
  <c r="H109" i="48"/>
  <c r="T107" i="48"/>
  <c r="H107" i="48"/>
  <c r="S105" i="48"/>
  <c r="R105" i="48"/>
  <c r="Q105" i="48"/>
  <c r="O105" i="48"/>
  <c r="N105" i="48"/>
  <c r="M105" i="48"/>
  <c r="L105" i="48"/>
  <c r="J105" i="48"/>
  <c r="I105" i="48"/>
  <c r="V104" i="48"/>
  <c r="T104" i="48"/>
  <c r="H104" i="48"/>
  <c r="U103" i="48"/>
  <c r="H103" i="48"/>
  <c r="T103" i="48" s="1"/>
  <c r="V103" i="48" s="1"/>
  <c r="W101" i="48"/>
  <c r="H101" i="48"/>
  <c r="T101" i="48" s="1"/>
  <c r="V101" i="48" s="1"/>
  <c r="S99" i="48"/>
  <c r="R99" i="48"/>
  <c r="Q99" i="48"/>
  <c r="O99" i="48"/>
  <c r="N99" i="48"/>
  <c r="M99" i="48"/>
  <c r="L99" i="48"/>
  <c r="J99" i="48"/>
  <c r="I99" i="48"/>
  <c r="W98" i="48"/>
  <c r="U98" i="48"/>
  <c r="H98" i="48"/>
  <c r="T98" i="48" s="1"/>
  <c r="V98" i="48" s="1"/>
  <c r="V97" i="48"/>
  <c r="T97" i="48"/>
  <c r="H97" i="48"/>
  <c r="V95" i="48"/>
  <c r="T95" i="48"/>
  <c r="H95" i="48"/>
  <c r="S93" i="48"/>
  <c r="R93" i="48"/>
  <c r="Q93" i="48"/>
  <c r="O93" i="48"/>
  <c r="N93" i="48"/>
  <c r="M93" i="48"/>
  <c r="L93" i="48"/>
  <c r="J93" i="48"/>
  <c r="I93" i="48"/>
  <c r="T92" i="48"/>
  <c r="H92" i="48"/>
  <c r="W91" i="48"/>
  <c r="H91" i="48"/>
  <c r="T91" i="48" s="1"/>
  <c r="V91" i="48" s="1"/>
  <c r="U89" i="48"/>
  <c r="H89" i="48"/>
  <c r="T89" i="48" s="1"/>
  <c r="V89" i="48" s="1"/>
  <c r="S87" i="48"/>
  <c r="R87" i="48"/>
  <c r="Q87" i="48"/>
  <c r="O87" i="48"/>
  <c r="N87" i="48"/>
  <c r="M87" i="48"/>
  <c r="L87" i="48"/>
  <c r="J87" i="48"/>
  <c r="I87" i="48"/>
  <c r="H86" i="48"/>
  <c r="T86" i="48" s="1"/>
  <c r="T85" i="48"/>
  <c r="H85" i="48"/>
  <c r="T83" i="48"/>
  <c r="H83" i="48"/>
  <c r="S81" i="48"/>
  <c r="R81" i="48"/>
  <c r="Q81" i="48"/>
  <c r="O81" i="48"/>
  <c r="N81" i="48"/>
  <c r="M81" i="48"/>
  <c r="L81" i="48"/>
  <c r="J81" i="48"/>
  <c r="I81" i="48"/>
  <c r="V80" i="48"/>
  <c r="T80" i="48"/>
  <c r="H80" i="48"/>
  <c r="U79" i="48"/>
  <c r="H79" i="48"/>
  <c r="T79" i="48" s="1"/>
  <c r="V79" i="48" s="1"/>
  <c r="H77" i="48"/>
  <c r="T77" i="48" s="1"/>
  <c r="S75" i="48"/>
  <c r="R75" i="48"/>
  <c r="Q75" i="48"/>
  <c r="O75" i="48"/>
  <c r="N75" i="48"/>
  <c r="M75" i="48"/>
  <c r="L75" i="48"/>
  <c r="J75" i="48"/>
  <c r="I75" i="48"/>
  <c r="W74" i="48"/>
  <c r="U74" i="48"/>
  <c r="H74" i="48"/>
  <c r="T74" i="48" s="1"/>
  <c r="V74" i="48" s="1"/>
  <c r="V73" i="48"/>
  <c r="T73" i="48"/>
  <c r="H73" i="48"/>
  <c r="V71" i="48"/>
  <c r="T71" i="48"/>
  <c r="H71" i="48"/>
  <c r="S69" i="48"/>
  <c r="R69" i="48"/>
  <c r="Q69" i="48"/>
  <c r="O69" i="48"/>
  <c r="N69" i="48"/>
  <c r="M69" i="48"/>
  <c r="L69" i="48"/>
  <c r="J69" i="48"/>
  <c r="I69" i="48"/>
  <c r="T68" i="48"/>
  <c r="H68" i="48"/>
  <c r="H67" i="48"/>
  <c r="T67" i="48" s="1"/>
  <c r="W65" i="48"/>
  <c r="U65" i="48"/>
  <c r="H65" i="48"/>
  <c r="T65" i="48" s="1"/>
  <c r="V65" i="48" s="1"/>
  <c r="S63" i="48"/>
  <c r="R63" i="48"/>
  <c r="Q63" i="48"/>
  <c r="O63" i="48"/>
  <c r="N63" i="48"/>
  <c r="M63" i="48"/>
  <c r="L63" i="48"/>
  <c r="J63" i="48"/>
  <c r="I63" i="48"/>
  <c r="W62" i="48"/>
  <c r="H62" i="48"/>
  <c r="T62" i="48" s="1"/>
  <c r="V62" i="48" s="1"/>
  <c r="T61" i="48"/>
  <c r="H61" i="48"/>
  <c r="T59" i="48"/>
  <c r="H59" i="48"/>
  <c r="S57" i="48"/>
  <c r="R57" i="48"/>
  <c r="Q57" i="48"/>
  <c r="O57" i="48"/>
  <c r="N57" i="48"/>
  <c r="M57" i="48"/>
  <c r="L57" i="48"/>
  <c r="J57" i="48"/>
  <c r="I57" i="48"/>
  <c r="V56" i="48"/>
  <c r="T56" i="48"/>
  <c r="H56" i="48"/>
  <c r="U55" i="48"/>
  <c r="H55" i="48"/>
  <c r="T55" i="48" s="1"/>
  <c r="V55" i="48" s="1"/>
  <c r="W53" i="48"/>
  <c r="H53" i="48"/>
  <c r="T53" i="48" s="1"/>
  <c r="V53" i="48" s="1"/>
  <c r="S51" i="48"/>
  <c r="R51" i="48"/>
  <c r="Q51" i="48"/>
  <c r="O51" i="48"/>
  <c r="N51" i="48"/>
  <c r="M51" i="48"/>
  <c r="L51" i="48"/>
  <c r="J51" i="48"/>
  <c r="I51" i="48"/>
  <c r="W50" i="48"/>
  <c r="U50" i="48"/>
  <c r="H50" i="48"/>
  <c r="T50" i="48" s="1"/>
  <c r="V50" i="48" s="1"/>
  <c r="V49" i="48"/>
  <c r="T49" i="48"/>
  <c r="H49" i="48"/>
  <c r="V47" i="48"/>
  <c r="T47" i="48"/>
  <c r="H47" i="48"/>
  <c r="S45" i="48"/>
  <c r="R45" i="48"/>
  <c r="Q45" i="48"/>
  <c r="O45" i="48"/>
  <c r="N45" i="48"/>
  <c r="M45" i="48"/>
  <c r="L45" i="48"/>
  <c r="J45" i="48"/>
  <c r="I45" i="48"/>
  <c r="T44" i="48"/>
  <c r="H44" i="48"/>
  <c r="W43" i="48"/>
  <c r="H43" i="48"/>
  <c r="T43" i="48" s="1"/>
  <c r="V43" i="48" s="1"/>
  <c r="U41" i="48"/>
  <c r="H41" i="48"/>
  <c r="T41" i="48" s="1"/>
  <c r="V41" i="48" s="1"/>
  <c r="S39" i="48"/>
  <c r="R39" i="48"/>
  <c r="Q39" i="48"/>
  <c r="O39" i="48"/>
  <c r="N39" i="48"/>
  <c r="M39" i="48"/>
  <c r="L39" i="48"/>
  <c r="J39" i="48"/>
  <c r="I39" i="48"/>
  <c r="H38" i="48"/>
  <c r="T38" i="48" s="1"/>
  <c r="T37" i="48"/>
  <c r="H37" i="48"/>
  <c r="T35" i="48"/>
  <c r="H35" i="48"/>
  <c r="S33" i="48"/>
  <c r="R33" i="48"/>
  <c r="Q33" i="48"/>
  <c r="O33" i="48"/>
  <c r="N33" i="48"/>
  <c r="M33" i="48"/>
  <c r="L33" i="48"/>
  <c r="J33" i="48"/>
  <c r="I33" i="48"/>
  <c r="V32" i="48"/>
  <c r="T32" i="48"/>
  <c r="H32" i="48"/>
  <c r="U31" i="48"/>
  <c r="H31" i="48"/>
  <c r="T31" i="48" s="1"/>
  <c r="V31" i="48" s="1"/>
  <c r="H29" i="48"/>
  <c r="T29" i="48" s="1"/>
  <c r="S27" i="48"/>
  <c r="R27" i="48"/>
  <c r="Q27" i="48"/>
  <c r="O27" i="48"/>
  <c r="N27" i="48"/>
  <c r="M27" i="48"/>
  <c r="L27" i="48"/>
  <c r="J27" i="48"/>
  <c r="I27" i="48"/>
  <c r="W26" i="48"/>
  <c r="U26" i="48"/>
  <c r="H26" i="48"/>
  <c r="T26" i="48" s="1"/>
  <c r="V26" i="48" s="1"/>
  <c r="V25" i="48"/>
  <c r="T25" i="48"/>
  <c r="H25" i="48"/>
  <c r="V23" i="48"/>
  <c r="T23" i="48"/>
  <c r="H23" i="48"/>
  <c r="S21" i="48"/>
  <c r="R21" i="48"/>
  <c r="Q21" i="48"/>
  <c r="O21" i="48"/>
  <c r="N21" i="48"/>
  <c r="M21" i="48"/>
  <c r="L21" i="48"/>
  <c r="J21" i="48"/>
  <c r="I21" i="48"/>
  <c r="M7" i="48"/>
  <c r="K7" i="48"/>
  <c r="H7" i="48"/>
  <c r="M4" i="48"/>
  <c r="K4" i="48"/>
  <c r="H4" i="48"/>
  <c r="S172" i="34"/>
  <c r="R172" i="34"/>
  <c r="Q172" i="34"/>
  <c r="O172" i="34"/>
  <c r="N172" i="34"/>
  <c r="M172" i="34"/>
  <c r="L172" i="34"/>
  <c r="J172" i="34"/>
  <c r="I172" i="34"/>
  <c r="T171" i="34"/>
  <c r="V171" i="34" s="1"/>
  <c r="V170" i="34"/>
  <c r="T170" i="34"/>
  <c r="H170" i="34"/>
  <c r="U169" i="34"/>
  <c r="H169" i="34"/>
  <c r="T169" i="34" s="1"/>
  <c r="V169" i="34" s="1"/>
  <c r="H167" i="34"/>
  <c r="T167" i="34" s="1"/>
  <c r="S165" i="34"/>
  <c r="R165" i="34"/>
  <c r="Q165" i="34"/>
  <c r="O165" i="34"/>
  <c r="N165" i="34"/>
  <c r="M165" i="34"/>
  <c r="L165" i="34"/>
  <c r="J165" i="34"/>
  <c r="I165" i="34"/>
  <c r="W164" i="34"/>
  <c r="U164" i="34"/>
  <c r="H164" i="34"/>
  <c r="T164" i="34" s="1"/>
  <c r="V164" i="34" s="1"/>
  <c r="H163" i="34"/>
  <c r="T163" i="34" s="1"/>
  <c r="T161" i="34"/>
  <c r="H161" i="34"/>
  <c r="S159" i="34"/>
  <c r="R159" i="34"/>
  <c r="Q159" i="34"/>
  <c r="O159" i="34"/>
  <c r="N159" i="34"/>
  <c r="M159" i="34"/>
  <c r="L159" i="34"/>
  <c r="J159" i="34"/>
  <c r="I159" i="34"/>
  <c r="V158" i="34"/>
  <c r="T158" i="34"/>
  <c r="W158" i="34" s="1"/>
  <c r="H158" i="34"/>
  <c r="H157" i="34"/>
  <c r="T157" i="34" s="1"/>
  <c r="H155" i="34"/>
  <c r="T155" i="34" s="1"/>
  <c r="S153" i="34"/>
  <c r="R153" i="34"/>
  <c r="Q153" i="34"/>
  <c r="O153" i="34"/>
  <c r="N153" i="34"/>
  <c r="M153" i="34"/>
  <c r="L153" i="34"/>
  <c r="J153" i="34"/>
  <c r="I153" i="34"/>
  <c r="W152" i="34"/>
  <c r="H152" i="34"/>
  <c r="T152" i="34" s="1"/>
  <c r="T151" i="34"/>
  <c r="H151" i="34"/>
  <c r="V149" i="34"/>
  <c r="T149" i="34"/>
  <c r="W149" i="34" s="1"/>
  <c r="H149" i="34"/>
  <c r="S147" i="34"/>
  <c r="R147" i="34"/>
  <c r="Q147" i="34"/>
  <c r="O147" i="34"/>
  <c r="N147" i="34"/>
  <c r="M147" i="34"/>
  <c r="L147" i="34"/>
  <c r="J147" i="34"/>
  <c r="I147" i="34"/>
  <c r="T146" i="34"/>
  <c r="H146" i="34"/>
  <c r="U145" i="34"/>
  <c r="H145" i="34"/>
  <c r="T145" i="34" s="1"/>
  <c r="H143" i="34"/>
  <c r="T143" i="34" s="1"/>
  <c r="S141" i="34"/>
  <c r="R141" i="34"/>
  <c r="Q141" i="34"/>
  <c r="O141" i="34"/>
  <c r="N141" i="34"/>
  <c r="M141" i="34"/>
  <c r="L141" i="34"/>
  <c r="J141" i="34"/>
  <c r="I141" i="34"/>
  <c r="U140" i="34"/>
  <c r="H140" i="34"/>
  <c r="T140" i="34" s="1"/>
  <c r="V139" i="34"/>
  <c r="T139" i="34"/>
  <c r="W139" i="34" s="1"/>
  <c r="H139" i="34"/>
  <c r="T137" i="34"/>
  <c r="H137" i="34"/>
  <c r="S135" i="34"/>
  <c r="R135" i="34"/>
  <c r="Q135" i="34"/>
  <c r="O135" i="34"/>
  <c r="N135" i="34"/>
  <c r="M135" i="34"/>
  <c r="L135" i="34"/>
  <c r="J135" i="34"/>
  <c r="I135" i="34"/>
  <c r="V134" i="34"/>
  <c r="T134" i="34"/>
  <c r="W134" i="34" s="1"/>
  <c r="H134" i="34"/>
  <c r="H133" i="34"/>
  <c r="T133" i="34" s="1"/>
  <c r="H131" i="34"/>
  <c r="T131" i="34" s="1"/>
  <c r="S129" i="34"/>
  <c r="R129" i="34"/>
  <c r="Q129" i="34"/>
  <c r="O129" i="34"/>
  <c r="N129" i="34"/>
  <c r="M129" i="34"/>
  <c r="L129" i="34"/>
  <c r="J129" i="34"/>
  <c r="I129" i="34"/>
  <c r="W128" i="34"/>
  <c r="H128" i="34"/>
  <c r="T128" i="34" s="1"/>
  <c r="T127" i="34"/>
  <c r="H127" i="34"/>
  <c r="V125" i="34"/>
  <c r="T125" i="34"/>
  <c r="W125" i="34" s="1"/>
  <c r="H125" i="34"/>
  <c r="S123" i="34"/>
  <c r="R123" i="34"/>
  <c r="Q123" i="34"/>
  <c r="O123" i="34"/>
  <c r="N123" i="34"/>
  <c r="M123" i="34"/>
  <c r="L123" i="34"/>
  <c r="J123" i="34"/>
  <c r="I123" i="34"/>
  <c r="T122" i="34"/>
  <c r="H122" i="34"/>
  <c r="U121" i="34"/>
  <c r="H121" i="34"/>
  <c r="T121" i="34" s="1"/>
  <c r="H119" i="34"/>
  <c r="T119" i="34" s="1"/>
  <c r="S117" i="34"/>
  <c r="R117" i="34"/>
  <c r="Q117" i="34"/>
  <c r="O117" i="34"/>
  <c r="N117" i="34"/>
  <c r="M117" i="34"/>
  <c r="L117" i="34"/>
  <c r="J117" i="34"/>
  <c r="I117" i="34"/>
  <c r="U116" i="34"/>
  <c r="H116" i="34"/>
  <c r="T116" i="34" s="1"/>
  <c r="V115" i="34"/>
  <c r="T115" i="34"/>
  <c r="W115" i="34" s="1"/>
  <c r="H115" i="34"/>
  <c r="T113" i="34"/>
  <c r="H113" i="34"/>
  <c r="S111" i="34"/>
  <c r="R111" i="34"/>
  <c r="Q111" i="34"/>
  <c r="O111" i="34"/>
  <c r="N111" i="34"/>
  <c r="M111" i="34"/>
  <c r="L111" i="34"/>
  <c r="J111" i="34"/>
  <c r="I111" i="34"/>
  <c r="V110" i="34"/>
  <c r="T110" i="34"/>
  <c r="W110" i="34" s="1"/>
  <c r="H110" i="34"/>
  <c r="H109" i="34"/>
  <c r="T109" i="34" s="1"/>
  <c r="H107" i="34"/>
  <c r="T107" i="34" s="1"/>
  <c r="S105" i="34"/>
  <c r="R105" i="34"/>
  <c r="Q105" i="34"/>
  <c r="O105" i="34"/>
  <c r="N105" i="34"/>
  <c r="M105" i="34"/>
  <c r="L105" i="34"/>
  <c r="J105" i="34"/>
  <c r="I105" i="34"/>
  <c r="W104" i="34"/>
  <c r="H104" i="34"/>
  <c r="T104" i="34" s="1"/>
  <c r="T103" i="34"/>
  <c r="H103" i="34"/>
  <c r="V101" i="34"/>
  <c r="T101" i="34"/>
  <c r="W101" i="34" s="1"/>
  <c r="H101" i="34"/>
  <c r="S99" i="34"/>
  <c r="R99" i="34"/>
  <c r="Q99" i="34"/>
  <c r="O99" i="34"/>
  <c r="N99" i="34"/>
  <c r="M99" i="34"/>
  <c r="L99" i="34"/>
  <c r="J99" i="34"/>
  <c r="I99" i="34"/>
  <c r="T98" i="34"/>
  <c r="H98" i="34"/>
  <c r="U97" i="34"/>
  <c r="H97" i="34"/>
  <c r="T97" i="34" s="1"/>
  <c r="H95" i="34"/>
  <c r="T95" i="34" s="1"/>
  <c r="S93" i="34"/>
  <c r="R93" i="34"/>
  <c r="Q93" i="34"/>
  <c r="O93" i="34"/>
  <c r="N93" i="34"/>
  <c r="M93" i="34"/>
  <c r="L93" i="34"/>
  <c r="J93" i="34"/>
  <c r="I93" i="34"/>
  <c r="U92" i="34"/>
  <c r="H92" i="34"/>
  <c r="T92" i="34" s="1"/>
  <c r="V91" i="34"/>
  <c r="T91" i="34"/>
  <c r="W91" i="34" s="1"/>
  <c r="H91" i="34"/>
  <c r="T89" i="34"/>
  <c r="H89" i="34"/>
  <c r="S87" i="34"/>
  <c r="R87" i="34"/>
  <c r="Q87" i="34"/>
  <c r="O87" i="34"/>
  <c r="N87" i="34"/>
  <c r="M87" i="34"/>
  <c r="L87" i="34"/>
  <c r="J87" i="34"/>
  <c r="I87" i="34"/>
  <c r="V86" i="34"/>
  <c r="T86" i="34"/>
  <c r="W86" i="34" s="1"/>
  <c r="H86" i="34"/>
  <c r="H85" i="34"/>
  <c r="T85" i="34" s="1"/>
  <c r="H83" i="34"/>
  <c r="T83" i="34" s="1"/>
  <c r="S81" i="34"/>
  <c r="R81" i="34"/>
  <c r="Q81" i="34"/>
  <c r="O81" i="34"/>
  <c r="N81" i="34"/>
  <c r="M81" i="34"/>
  <c r="L81" i="34"/>
  <c r="J81" i="34"/>
  <c r="I81" i="34"/>
  <c r="W80" i="34"/>
  <c r="H80" i="34"/>
  <c r="T80" i="34" s="1"/>
  <c r="T79" i="34"/>
  <c r="H79" i="34"/>
  <c r="V77" i="34"/>
  <c r="T77" i="34"/>
  <c r="W77" i="34" s="1"/>
  <c r="H77" i="34"/>
  <c r="S75" i="34"/>
  <c r="R75" i="34"/>
  <c r="Q75" i="34"/>
  <c r="O75" i="34"/>
  <c r="N75" i="34"/>
  <c r="M75" i="34"/>
  <c r="L75" i="34"/>
  <c r="J75" i="34"/>
  <c r="I75" i="34"/>
  <c r="T74" i="34"/>
  <c r="H74" i="34"/>
  <c r="U73" i="34"/>
  <c r="H73" i="34"/>
  <c r="T73" i="34" s="1"/>
  <c r="H71" i="34"/>
  <c r="T71" i="34" s="1"/>
  <c r="S69" i="34"/>
  <c r="R69" i="34"/>
  <c r="Q69" i="34"/>
  <c r="O69" i="34"/>
  <c r="N69" i="34"/>
  <c r="M69" i="34"/>
  <c r="L69" i="34"/>
  <c r="J69" i="34"/>
  <c r="I69" i="34"/>
  <c r="U68" i="34"/>
  <c r="H68" i="34"/>
  <c r="T68" i="34" s="1"/>
  <c r="V67" i="34"/>
  <c r="T67" i="34"/>
  <c r="W67" i="34" s="1"/>
  <c r="H67" i="34"/>
  <c r="T65" i="34"/>
  <c r="H65" i="34"/>
  <c r="S63" i="34"/>
  <c r="R63" i="34"/>
  <c r="Q63" i="34"/>
  <c r="O63" i="34"/>
  <c r="N63" i="34"/>
  <c r="M63" i="34"/>
  <c r="L63" i="34"/>
  <c r="J63" i="34"/>
  <c r="I63" i="34"/>
  <c r="V62" i="34"/>
  <c r="T62" i="34"/>
  <c r="W62" i="34" s="1"/>
  <c r="H62" i="34"/>
  <c r="H61" i="34"/>
  <c r="T61" i="34" s="1"/>
  <c r="H59" i="34"/>
  <c r="T59" i="34" s="1"/>
  <c r="S57" i="34"/>
  <c r="R57" i="34"/>
  <c r="Q57" i="34"/>
  <c r="O57" i="34"/>
  <c r="N57" i="34"/>
  <c r="M57" i="34"/>
  <c r="L57" i="34"/>
  <c r="J57" i="34"/>
  <c r="I57" i="34"/>
  <c r="W56" i="34"/>
  <c r="H56" i="34"/>
  <c r="T56" i="34" s="1"/>
  <c r="T55" i="34"/>
  <c r="H55" i="34"/>
  <c r="V53" i="34"/>
  <c r="T53" i="34"/>
  <c r="W53" i="34" s="1"/>
  <c r="H53" i="34"/>
  <c r="S51" i="34"/>
  <c r="R51" i="34"/>
  <c r="Q51" i="34"/>
  <c r="O51" i="34"/>
  <c r="N51" i="34"/>
  <c r="M51" i="34"/>
  <c r="L51" i="34"/>
  <c r="J51" i="34"/>
  <c r="I51" i="34"/>
  <c r="T50" i="34"/>
  <c r="H50" i="34"/>
  <c r="U49" i="34"/>
  <c r="H49" i="34"/>
  <c r="T49" i="34" s="1"/>
  <c r="H47" i="34"/>
  <c r="T47" i="34" s="1"/>
  <c r="S45" i="34"/>
  <c r="R45" i="34"/>
  <c r="Q45" i="34"/>
  <c r="O45" i="34"/>
  <c r="N45" i="34"/>
  <c r="M45" i="34"/>
  <c r="L45" i="34"/>
  <c r="J45" i="34"/>
  <c r="I45" i="34"/>
  <c r="U44" i="34"/>
  <c r="H44" i="34"/>
  <c r="T44" i="34" s="1"/>
  <c r="V43" i="34"/>
  <c r="T43" i="34"/>
  <c r="W43" i="34" s="1"/>
  <c r="H43" i="34"/>
  <c r="T41" i="34"/>
  <c r="H41" i="34"/>
  <c r="S39" i="34"/>
  <c r="R39" i="34"/>
  <c r="Q39" i="34"/>
  <c r="O39" i="34"/>
  <c r="N39" i="34"/>
  <c r="M39" i="34"/>
  <c r="L39" i="34"/>
  <c r="J39" i="34"/>
  <c r="I39" i="34"/>
  <c r="V38" i="34"/>
  <c r="T38" i="34"/>
  <c r="W38" i="34" s="1"/>
  <c r="H38" i="34"/>
  <c r="H37" i="34"/>
  <c r="T37" i="34" s="1"/>
  <c r="H35" i="34"/>
  <c r="T35" i="34" s="1"/>
  <c r="S33" i="34"/>
  <c r="R33" i="34"/>
  <c r="Q33" i="34"/>
  <c r="O33" i="34"/>
  <c r="N33" i="34"/>
  <c r="M33" i="34"/>
  <c r="L33" i="34"/>
  <c r="J33" i="34"/>
  <c r="I33" i="34"/>
  <c r="W32" i="34"/>
  <c r="H32" i="34"/>
  <c r="T32" i="34" s="1"/>
  <c r="T31" i="34"/>
  <c r="H31" i="34"/>
  <c r="V29" i="34"/>
  <c r="T29" i="34"/>
  <c r="W29" i="34" s="1"/>
  <c r="H29" i="34"/>
  <c r="S27" i="34"/>
  <c r="R27" i="34"/>
  <c r="Q27" i="34"/>
  <c r="O27" i="34"/>
  <c r="N27" i="34"/>
  <c r="M27" i="34"/>
  <c r="L27" i="34"/>
  <c r="J27" i="34"/>
  <c r="I27" i="34"/>
  <c r="T26" i="34"/>
  <c r="H26" i="34"/>
  <c r="U25" i="34"/>
  <c r="H25" i="34"/>
  <c r="T25" i="34" s="1"/>
  <c r="H23" i="34"/>
  <c r="T23" i="34" s="1"/>
  <c r="S21" i="34"/>
  <c r="R21" i="34"/>
  <c r="Q21" i="34"/>
  <c r="Q173" i="34" s="1"/>
  <c r="O21" i="34"/>
  <c r="N21" i="34"/>
  <c r="M21" i="34"/>
  <c r="L21" i="34"/>
  <c r="J21" i="34"/>
  <c r="I21" i="34"/>
  <c r="I173" i="34" s="1"/>
  <c r="M7" i="34"/>
  <c r="K7" i="34"/>
  <c r="H7" i="34"/>
  <c r="M4" i="34"/>
  <c r="K4" i="34"/>
  <c r="H4" i="34"/>
  <c r="P266" i="38"/>
  <c r="N266" i="38"/>
  <c r="L266" i="38"/>
  <c r="J266" i="38"/>
  <c r="P265" i="38"/>
  <c r="O265" i="38"/>
  <c r="O266" i="38" s="1"/>
  <c r="N265" i="38"/>
  <c r="M265" i="38"/>
  <c r="M266" i="38" s="1"/>
  <c r="L265" i="38"/>
  <c r="J265" i="38"/>
  <c r="I265" i="38"/>
  <c r="I266" i="38" s="1"/>
  <c r="K264" i="38"/>
  <c r="H264" i="38"/>
  <c r="Q264" i="38" s="1"/>
  <c r="H263" i="38"/>
  <c r="K262" i="38"/>
  <c r="H262" i="38"/>
  <c r="Q261" i="38"/>
  <c r="K261" i="38"/>
  <c r="H261" i="38"/>
  <c r="K260" i="38"/>
  <c r="Q260" i="38" s="1"/>
  <c r="H260" i="38"/>
  <c r="K259" i="38"/>
  <c r="H259" i="38"/>
  <c r="Q259" i="38" s="1"/>
  <c r="K258" i="38"/>
  <c r="Q258" i="38" s="1"/>
  <c r="H258" i="38"/>
  <c r="Q257" i="38"/>
  <c r="K257" i="38"/>
  <c r="H257" i="38"/>
  <c r="R256" i="38"/>
  <c r="K256" i="38"/>
  <c r="Q256" i="38" s="1"/>
  <c r="S256" i="38" s="1"/>
  <c r="H256" i="38"/>
  <c r="K255" i="38"/>
  <c r="H255" i="38"/>
  <c r="Q255" i="38" s="1"/>
  <c r="R255" i="38" s="1"/>
  <c r="K254" i="38"/>
  <c r="H254" i="38"/>
  <c r="Q253" i="38"/>
  <c r="K253" i="38"/>
  <c r="H253" i="38"/>
  <c r="K252" i="38"/>
  <c r="Q252" i="38" s="1"/>
  <c r="S252" i="38" s="1"/>
  <c r="H252" i="38"/>
  <c r="S251" i="38"/>
  <c r="K251" i="38"/>
  <c r="H251" i="38"/>
  <c r="Q251" i="38" s="1"/>
  <c r="R251" i="38" s="1"/>
  <c r="K250" i="38"/>
  <c r="Q250" i="38" s="1"/>
  <c r="H250" i="38"/>
  <c r="Q249" i="38"/>
  <c r="K249" i="38"/>
  <c r="H249" i="38"/>
  <c r="R248" i="38"/>
  <c r="K248" i="38"/>
  <c r="Q248" i="38" s="1"/>
  <c r="S248" i="38" s="1"/>
  <c r="H248" i="38"/>
  <c r="K247" i="38"/>
  <c r="H247" i="38"/>
  <c r="Q247" i="38" s="1"/>
  <c r="R247" i="38" s="1"/>
  <c r="K246" i="38"/>
  <c r="H246" i="38"/>
  <c r="Q245" i="38"/>
  <c r="K245" i="38"/>
  <c r="H245" i="38"/>
  <c r="K244" i="38"/>
  <c r="H244" i="38"/>
  <c r="K243" i="38"/>
  <c r="H243" i="38"/>
  <c r="Q243" i="38" s="1"/>
  <c r="K242" i="38"/>
  <c r="Q242" i="38" s="1"/>
  <c r="H242" i="38"/>
  <c r="Q241" i="38"/>
  <c r="K241" i="38"/>
  <c r="H241" i="38"/>
  <c r="R240" i="38"/>
  <c r="K240" i="38"/>
  <c r="Q240" i="38" s="1"/>
  <c r="S240" i="38" s="1"/>
  <c r="H240" i="38"/>
  <c r="S239" i="38"/>
  <c r="K239" i="38"/>
  <c r="H239" i="38"/>
  <c r="Q239" i="38" s="1"/>
  <c r="R239" i="38" s="1"/>
  <c r="K238" i="38"/>
  <c r="H238" i="38"/>
  <c r="Q237" i="38"/>
  <c r="K237" i="38"/>
  <c r="H237" i="38"/>
  <c r="K236" i="38"/>
  <c r="Q236" i="38" s="1"/>
  <c r="S236" i="38" s="1"/>
  <c r="H236" i="38"/>
  <c r="S235" i="38"/>
  <c r="K235" i="38"/>
  <c r="H235" i="38"/>
  <c r="Q235" i="38" s="1"/>
  <c r="R235" i="38" s="1"/>
  <c r="K234" i="38"/>
  <c r="Q234" i="38" s="1"/>
  <c r="H234" i="38"/>
  <c r="Q233" i="38"/>
  <c r="K233" i="38"/>
  <c r="H233" i="38"/>
  <c r="R232" i="38"/>
  <c r="K232" i="38"/>
  <c r="Q232" i="38" s="1"/>
  <c r="S232" i="38" s="1"/>
  <c r="H232" i="38"/>
  <c r="K231" i="38"/>
  <c r="H231" i="38"/>
  <c r="Q231" i="38" s="1"/>
  <c r="R231" i="38" s="1"/>
  <c r="K230" i="38"/>
  <c r="Q230" i="38" s="1"/>
  <c r="H230" i="38"/>
  <c r="Q229" i="38"/>
  <c r="K229" i="38"/>
  <c r="H229" i="38"/>
  <c r="K228" i="38"/>
  <c r="H228" i="38"/>
  <c r="K227" i="38"/>
  <c r="H227" i="38"/>
  <c r="Q227" i="38" s="1"/>
  <c r="K226" i="38"/>
  <c r="H226" i="38"/>
  <c r="K225" i="38"/>
  <c r="H225" i="38"/>
  <c r="Q225" i="38" s="1"/>
  <c r="R224" i="38"/>
  <c r="K224" i="38"/>
  <c r="Q224" i="38" s="1"/>
  <c r="S224" i="38" s="1"/>
  <c r="H224" i="38"/>
  <c r="S223" i="38"/>
  <c r="K223" i="38"/>
  <c r="H223" i="38"/>
  <c r="Q223" i="38" s="1"/>
  <c r="R223" i="38" s="1"/>
  <c r="K222" i="38"/>
  <c r="Q222" i="38" s="1"/>
  <c r="H222" i="38"/>
  <c r="Q221" i="38"/>
  <c r="K221" i="38"/>
  <c r="H221" i="38"/>
  <c r="K220" i="38"/>
  <c r="Q220" i="38" s="1"/>
  <c r="S220" i="38" s="1"/>
  <c r="H220" i="38"/>
  <c r="S219" i="38"/>
  <c r="K219" i="38"/>
  <c r="H219" i="38"/>
  <c r="Q219" i="38" s="1"/>
  <c r="R219" i="38" s="1"/>
  <c r="K218" i="38"/>
  <c r="Q218" i="38" s="1"/>
  <c r="H218" i="38"/>
  <c r="Q217" i="38"/>
  <c r="K217" i="38"/>
  <c r="H217" i="38"/>
  <c r="K216" i="38"/>
  <c r="Q216" i="38" s="1"/>
  <c r="S216" i="38" s="1"/>
  <c r="H216" i="38"/>
  <c r="K215" i="38"/>
  <c r="H215" i="38"/>
  <c r="Q215" i="38" s="1"/>
  <c r="R215" i="38" s="1"/>
  <c r="K214" i="38"/>
  <c r="Q214" i="38" s="1"/>
  <c r="H214" i="38"/>
  <c r="Q213" i="38"/>
  <c r="K213" i="38"/>
  <c r="H213" i="38"/>
  <c r="K212" i="38"/>
  <c r="Q212" i="38" s="1"/>
  <c r="H212" i="38"/>
  <c r="K211" i="38"/>
  <c r="H211" i="38"/>
  <c r="Q211" i="38" s="1"/>
  <c r="K210" i="38"/>
  <c r="H210" i="38"/>
  <c r="Q209" i="38"/>
  <c r="K209" i="38"/>
  <c r="H209" i="38"/>
  <c r="R208" i="38"/>
  <c r="K208" i="38"/>
  <c r="Q208" i="38" s="1"/>
  <c r="S208" i="38" s="1"/>
  <c r="H208" i="38"/>
  <c r="K207" i="38"/>
  <c r="H207" i="38"/>
  <c r="Q207" i="38" s="1"/>
  <c r="R207" i="38" s="1"/>
  <c r="K206" i="38"/>
  <c r="Q206" i="38" s="1"/>
  <c r="H206" i="38"/>
  <c r="Q205" i="38"/>
  <c r="K205" i="38"/>
  <c r="H205" i="38"/>
  <c r="K204" i="38"/>
  <c r="H204" i="38"/>
  <c r="S203" i="38"/>
  <c r="K203" i="38"/>
  <c r="H203" i="38"/>
  <c r="Q203" i="38" s="1"/>
  <c r="R203" i="38" s="1"/>
  <c r="K202" i="38"/>
  <c r="Q202" i="38" s="1"/>
  <c r="H202" i="38"/>
  <c r="Q201" i="38"/>
  <c r="K201" i="38"/>
  <c r="H201" i="38"/>
  <c r="R200" i="38"/>
  <c r="K200" i="38"/>
  <c r="Q200" i="38" s="1"/>
  <c r="S200" i="38" s="1"/>
  <c r="H200" i="38"/>
  <c r="K199" i="38"/>
  <c r="H199" i="38"/>
  <c r="Q199" i="38" s="1"/>
  <c r="R199" i="38" s="1"/>
  <c r="K198" i="38"/>
  <c r="Q198" i="38" s="1"/>
  <c r="H198" i="38"/>
  <c r="Q197" i="38"/>
  <c r="K197" i="38"/>
  <c r="H197" i="38"/>
  <c r="K196" i="38"/>
  <c r="Q196" i="38" s="1"/>
  <c r="H196" i="38"/>
  <c r="K195" i="38"/>
  <c r="H195" i="38"/>
  <c r="Q195" i="38" s="1"/>
  <c r="K194" i="38"/>
  <c r="H194" i="38"/>
  <c r="Q193" i="38"/>
  <c r="K193" i="38"/>
  <c r="H193" i="38"/>
  <c r="R192" i="38"/>
  <c r="K192" i="38"/>
  <c r="Q192" i="38" s="1"/>
  <c r="S192" i="38" s="1"/>
  <c r="H192" i="38"/>
  <c r="K191" i="38"/>
  <c r="H191" i="38"/>
  <c r="Q191" i="38" s="1"/>
  <c r="R191" i="38" s="1"/>
  <c r="K190" i="38"/>
  <c r="Q190" i="38" s="1"/>
  <c r="H190" i="38"/>
  <c r="Q189" i="38"/>
  <c r="K189" i="38"/>
  <c r="H189" i="38"/>
  <c r="K188" i="38"/>
  <c r="Q188" i="38" s="1"/>
  <c r="S188" i="38" s="1"/>
  <c r="H188" i="38"/>
  <c r="S187" i="38"/>
  <c r="K187" i="38"/>
  <c r="H187" i="38"/>
  <c r="Q187" i="38" s="1"/>
  <c r="R187" i="38" s="1"/>
  <c r="K186" i="38"/>
  <c r="Q186" i="38" s="1"/>
  <c r="H186" i="38"/>
  <c r="Q185" i="38"/>
  <c r="K185" i="38"/>
  <c r="H185" i="38"/>
  <c r="R184" i="38"/>
  <c r="K184" i="38"/>
  <c r="Q184" i="38" s="1"/>
  <c r="S184" i="38" s="1"/>
  <c r="H184" i="38"/>
  <c r="K183" i="38"/>
  <c r="H183" i="38"/>
  <c r="Q183" i="38" s="1"/>
  <c r="R183" i="38" s="1"/>
  <c r="K182" i="38"/>
  <c r="Q182" i="38" s="1"/>
  <c r="H182" i="38"/>
  <c r="K181" i="38"/>
  <c r="H181" i="38"/>
  <c r="Q181" i="38" s="1"/>
  <c r="K180" i="38"/>
  <c r="Q180" i="38" s="1"/>
  <c r="H180" i="38"/>
  <c r="K179" i="38"/>
  <c r="H179" i="38"/>
  <c r="Q179" i="38" s="1"/>
  <c r="K178" i="38"/>
  <c r="Q178" i="38" s="1"/>
  <c r="H178" i="38"/>
  <c r="Q177" i="38"/>
  <c r="K177" i="38"/>
  <c r="H177" i="38"/>
  <c r="R176" i="38"/>
  <c r="K176" i="38"/>
  <c r="Q176" i="38" s="1"/>
  <c r="S176" i="38" s="1"/>
  <c r="H176" i="38"/>
  <c r="K175" i="38"/>
  <c r="H175" i="38"/>
  <c r="Q175" i="38" s="1"/>
  <c r="R175" i="38" s="1"/>
  <c r="K174" i="38"/>
  <c r="Q174" i="38" s="1"/>
  <c r="H174" i="38"/>
  <c r="Q173" i="38"/>
  <c r="K173" i="38"/>
  <c r="H173" i="38"/>
  <c r="K172" i="38"/>
  <c r="Q172" i="38" s="1"/>
  <c r="S172" i="38" s="1"/>
  <c r="H172" i="38"/>
  <c r="S171" i="38"/>
  <c r="K171" i="38"/>
  <c r="H171" i="38"/>
  <c r="Q171" i="38" s="1"/>
  <c r="R171" i="38" s="1"/>
  <c r="K170" i="38"/>
  <c r="Q170" i="38" s="1"/>
  <c r="H170" i="38"/>
  <c r="Q169" i="38"/>
  <c r="K169" i="38"/>
  <c r="H169" i="38"/>
  <c r="R168" i="38"/>
  <c r="K168" i="38"/>
  <c r="Q168" i="38" s="1"/>
  <c r="S168" i="38" s="1"/>
  <c r="H168" i="38"/>
  <c r="K167" i="38"/>
  <c r="H167" i="38"/>
  <c r="Q167" i="38" s="1"/>
  <c r="R167" i="38" s="1"/>
  <c r="K166" i="38"/>
  <c r="Q166" i="38" s="1"/>
  <c r="H166" i="38"/>
  <c r="Q165" i="38"/>
  <c r="K165" i="38"/>
  <c r="H165" i="38"/>
  <c r="K164" i="38"/>
  <c r="Q164" i="38" s="1"/>
  <c r="H164" i="38"/>
  <c r="K163" i="38"/>
  <c r="H163" i="38"/>
  <c r="Q163" i="38" s="1"/>
  <c r="K162" i="38"/>
  <c r="Q162" i="38" s="1"/>
  <c r="H162" i="38"/>
  <c r="Q161" i="38"/>
  <c r="K161" i="38"/>
  <c r="H161" i="38"/>
  <c r="K160" i="38"/>
  <c r="H160" i="38"/>
  <c r="K159" i="38"/>
  <c r="H159" i="38"/>
  <c r="Q159" i="38" s="1"/>
  <c r="R158" i="38"/>
  <c r="K158" i="38"/>
  <c r="Q158" i="38" s="1"/>
  <c r="S158" i="38" s="1"/>
  <c r="H158" i="38"/>
  <c r="K157" i="38"/>
  <c r="H157" i="38"/>
  <c r="Q157" i="38" s="1"/>
  <c r="K156" i="38"/>
  <c r="Q156" i="38" s="1"/>
  <c r="S156" i="38" s="1"/>
  <c r="H156" i="38"/>
  <c r="S155" i="38"/>
  <c r="Q155" i="38"/>
  <c r="R155" i="38" s="1"/>
  <c r="K155" i="38"/>
  <c r="H155" i="38"/>
  <c r="K154" i="38"/>
  <c r="H154" i="38"/>
  <c r="Q153" i="38"/>
  <c r="K153" i="38"/>
  <c r="H153" i="38"/>
  <c r="K152" i="38"/>
  <c r="Q152" i="38" s="1"/>
  <c r="H152" i="38"/>
  <c r="K151" i="38"/>
  <c r="H151" i="38"/>
  <c r="Q151" i="38" s="1"/>
  <c r="R150" i="38"/>
  <c r="K150" i="38"/>
  <c r="Q150" i="38" s="1"/>
  <c r="S150" i="38" s="1"/>
  <c r="H150" i="38"/>
  <c r="K149" i="38"/>
  <c r="H149" i="38"/>
  <c r="Q149" i="38" s="1"/>
  <c r="K148" i="38"/>
  <c r="Q148" i="38" s="1"/>
  <c r="S148" i="38" s="1"/>
  <c r="H148" i="38"/>
  <c r="Q147" i="38"/>
  <c r="R147" i="38" s="1"/>
  <c r="K147" i="38"/>
  <c r="H147" i="38"/>
  <c r="R146" i="38"/>
  <c r="K146" i="38"/>
  <c r="Q146" i="38" s="1"/>
  <c r="S146" i="38" s="1"/>
  <c r="H146" i="38"/>
  <c r="Q145" i="38"/>
  <c r="K145" i="38"/>
  <c r="H145" i="38"/>
  <c r="K144" i="38"/>
  <c r="Q144" i="38" s="1"/>
  <c r="H144" i="38"/>
  <c r="K143" i="38"/>
  <c r="H143" i="38"/>
  <c r="Q143" i="38" s="1"/>
  <c r="R142" i="38"/>
  <c r="K142" i="38"/>
  <c r="Q142" i="38" s="1"/>
  <c r="S142" i="38" s="1"/>
  <c r="H142" i="38"/>
  <c r="K141" i="38"/>
  <c r="H141" i="38"/>
  <c r="Q141" i="38" s="1"/>
  <c r="K140" i="38"/>
  <c r="Q140" i="38" s="1"/>
  <c r="S140" i="38" s="1"/>
  <c r="H140" i="38"/>
  <c r="S139" i="38"/>
  <c r="Q139" i="38"/>
  <c r="R139" i="38" s="1"/>
  <c r="K139" i="38"/>
  <c r="H139" i="38"/>
  <c r="R138" i="38"/>
  <c r="K138" i="38"/>
  <c r="Q138" i="38" s="1"/>
  <c r="S138" i="38" s="1"/>
  <c r="H138" i="38"/>
  <c r="Q137" i="38"/>
  <c r="K137" i="38"/>
  <c r="H137" i="38"/>
  <c r="K136" i="38"/>
  <c r="Q136" i="38" s="1"/>
  <c r="H136" i="38"/>
  <c r="K135" i="38"/>
  <c r="H135" i="38"/>
  <c r="Q135" i="38" s="1"/>
  <c r="R134" i="38"/>
  <c r="K134" i="38"/>
  <c r="Q134" i="38" s="1"/>
  <c r="S134" i="38" s="1"/>
  <c r="H134" i="38"/>
  <c r="K133" i="38"/>
  <c r="H133" i="38"/>
  <c r="Q133" i="38" s="1"/>
  <c r="K132" i="38"/>
  <c r="Q132" i="38" s="1"/>
  <c r="S132" i="38" s="1"/>
  <c r="H132" i="38"/>
  <c r="Q131" i="38"/>
  <c r="R131" i="38" s="1"/>
  <c r="K131" i="38"/>
  <c r="H131" i="38"/>
  <c r="R130" i="38"/>
  <c r="K130" i="38"/>
  <c r="Q130" i="38" s="1"/>
  <c r="S130" i="38" s="1"/>
  <c r="H130" i="38"/>
  <c r="Q129" i="38"/>
  <c r="K129" i="38"/>
  <c r="H129" i="38"/>
  <c r="K128" i="38"/>
  <c r="H128" i="38"/>
  <c r="K127" i="38"/>
  <c r="H127" i="38"/>
  <c r="Q127" i="38" s="1"/>
  <c r="K126" i="38"/>
  <c r="H126" i="38"/>
  <c r="K125" i="38"/>
  <c r="H125" i="38"/>
  <c r="Q125" i="38" s="1"/>
  <c r="K124" i="38"/>
  <c r="Q124" i="38" s="1"/>
  <c r="S124" i="38" s="1"/>
  <c r="H124" i="38"/>
  <c r="Q123" i="38"/>
  <c r="R123" i="38" s="1"/>
  <c r="K123" i="38"/>
  <c r="H123" i="38"/>
  <c r="R122" i="38"/>
  <c r="K122" i="38"/>
  <c r="Q122" i="38" s="1"/>
  <c r="S122" i="38" s="1"/>
  <c r="H122" i="38"/>
  <c r="Q121" i="38"/>
  <c r="K121" i="38"/>
  <c r="H121" i="38"/>
  <c r="K120" i="38"/>
  <c r="Q120" i="38" s="1"/>
  <c r="H120" i="38"/>
  <c r="K119" i="38"/>
  <c r="H119" i="38"/>
  <c r="Q119" i="38" s="1"/>
  <c r="R118" i="38"/>
  <c r="K118" i="38"/>
  <c r="Q118" i="38" s="1"/>
  <c r="S118" i="38" s="1"/>
  <c r="H118" i="38"/>
  <c r="K117" i="38"/>
  <c r="H117" i="38"/>
  <c r="Q117" i="38" s="1"/>
  <c r="K116" i="38"/>
  <c r="Q116" i="38" s="1"/>
  <c r="S116" i="38" s="1"/>
  <c r="H116" i="38"/>
  <c r="S115" i="38"/>
  <c r="Q115" i="38"/>
  <c r="R115" i="38" s="1"/>
  <c r="K115" i="38"/>
  <c r="H115" i="38"/>
  <c r="R114" i="38"/>
  <c r="K114" i="38"/>
  <c r="Q114" i="38" s="1"/>
  <c r="S114" i="38" s="1"/>
  <c r="H114" i="38"/>
  <c r="Q113" i="38"/>
  <c r="K113" i="38"/>
  <c r="H113" i="38"/>
  <c r="K112" i="38"/>
  <c r="Q112" i="38" s="1"/>
  <c r="H112" i="38"/>
  <c r="K111" i="38"/>
  <c r="H111" i="38"/>
  <c r="Q111" i="38" s="1"/>
  <c r="R111" i="38" s="1"/>
  <c r="R110" i="38"/>
  <c r="K110" i="38"/>
  <c r="Q110" i="38" s="1"/>
  <c r="S110" i="38" s="1"/>
  <c r="H110" i="38"/>
  <c r="Q109" i="38"/>
  <c r="K109" i="38"/>
  <c r="H109" i="38"/>
  <c r="K108" i="38"/>
  <c r="Q108" i="38" s="1"/>
  <c r="H108" i="38"/>
  <c r="S107" i="38"/>
  <c r="Q107" i="38"/>
  <c r="R107" i="38" s="1"/>
  <c r="K107" i="38"/>
  <c r="H107" i="38"/>
  <c r="R106" i="38"/>
  <c r="K106" i="38"/>
  <c r="Q106" i="38" s="1"/>
  <c r="S106" i="38" s="1"/>
  <c r="H106" i="38"/>
  <c r="Q105" i="38"/>
  <c r="K105" i="38"/>
  <c r="H105" i="38"/>
  <c r="K104" i="38"/>
  <c r="Q104" i="38" s="1"/>
  <c r="H104" i="38"/>
  <c r="S103" i="38"/>
  <c r="K103" i="38"/>
  <c r="H103" i="38"/>
  <c r="Q103" i="38" s="1"/>
  <c r="R103" i="38" s="1"/>
  <c r="K102" i="38"/>
  <c r="H102" i="38"/>
  <c r="K101" i="38"/>
  <c r="H101" i="38"/>
  <c r="Q101" i="38" s="1"/>
  <c r="K100" i="38"/>
  <c r="Q100" i="38" s="1"/>
  <c r="H100" i="38"/>
  <c r="S99" i="38"/>
  <c r="Q99" i="38"/>
  <c r="R99" i="38" s="1"/>
  <c r="K99" i="38"/>
  <c r="H99" i="38"/>
  <c r="R98" i="38"/>
  <c r="K98" i="38"/>
  <c r="Q98" i="38" s="1"/>
  <c r="S98" i="38" s="1"/>
  <c r="H98" i="38"/>
  <c r="K97" i="38"/>
  <c r="H97" i="38"/>
  <c r="Q97" i="38" s="1"/>
  <c r="K96" i="38"/>
  <c r="Q96" i="38" s="1"/>
  <c r="H96" i="38"/>
  <c r="K95" i="38"/>
  <c r="H95" i="38"/>
  <c r="Q95" i="38" s="1"/>
  <c r="R95" i="38" s="1"/>
  <c r="K94" i="38"/>
  <c r="Q94" i="38" s="1"/>
  <c r="S94" i="38" s="1"/>
  <c r="H94" i="38"/>
  <c r="K93" i="38"/>
  <c r="H93" i="38"/>
  <c r="Q93" i="38" s="1"/>
  <c r="K92" i="38"/>
  <c r="Q92" i="38" s="1"/>
  <c r="H92" i="38"/>
  <c r="S91" i="38"/>
  <c r="Q91" i="38"/>
  <c r="R91" i="38" s="1"/>
  <c r="K91" i="38"/>
  <c r="H91" i="38"/>
  <c r="R90" i="38"/>
  <c r="K90" i="38"/>
  <c r="Q90" i="38" s="1"/>
  <c r="S90" i="38" s="1"/>
  <c r="H90" i="38"/>
  <c r="K89" i="38"/>
  <c r="H89" i="38"/>
  <c r="Q89" i="38" s="1"/>
  <c r="K88" i="38"/>
  <c r="Q88" i="38" s="1"/>
  <c r="H88" i="38"/>
  <c r="K87" i="38"/>
  <c r="H87" i="38"/>
  <c r="Q87" i="38" s="1"/>
  <c r="R87" i="38" s="1"/>
  <c r="R86" i="38"/>
  <c r="K86" i="38"/>
  <c r="Q86" i="38" s="1"/>
  <c r="S86" i="38" s="1"/>
  <c r="H86" i="38"/>
  <c r="Q85" i="38"/>
  <c r="K85" i="38"/>
  <c r="H85" i="38"/>
  <c r="K84" i="38"/>
  <c r="Q84" i="38" s="1"/>
  <c r="H84" i="38"/>
  <c r="Q83" i="38"/>
  <c r="R83" i="38" s="1"/>
  <c r="K83" i="38"/>
  <c r="H83" i="38"/>
  <c r="R82" i="38"/>
  <c r="K82" i="38"/>
  <c r="Q82" i="38" s="1"/>
  <c r="S82" i="38" s="1"/>
  <c r="H82" i="38"/>
  <c r="Q81" i="38"/>
  <c r="K81" i="38"/>
  <c r="H81" i="38"/>
  <c r="K80" i="38"/>
  <c r="Q80" i="38" s="1"/>
  <c r="H80" i="38"/>
  <c r="K79" i="38"/>
  <c r="H79" i="38"/>
  <c r="Q79" i="38" s="1"/>
  <c r="R79" i="38" s="1"/>
  <c r="R78" i="38"/>
  <c r="K78" i="38"/>
  <c r="Q78" i="38" s="1"/>
  <c r="S78" i="38" s="1"/>
  <c r="H78" i="38"/>
  <c r="Q77" i="38"/>
  <c r="K77" i="38"/>
  <c r="H77" i="38"/>
  <c r="K76" i="38"/>
  <c r="Q76" i="38" s="1"/>
  <c r="H76" i="38"/>
  <c r="S75" i="38"/>
  <c r="Q75" i="38"/>
  <c r="R75" i="38" s="1"/>
  <c r="K75" i="38"/>
  <c r="H75" i="38"/>
  <c r="R74" i="38"/>
  <c r="K74" i="38"/>
  <c r="Q74" i="38" s="1"/>
  <c r="S74" i="38" s="1"/>
  <c r="H74" i="38"/>
  <c r="Q73" i="38"/>
  <c r="K73" i="38"/>
  <c r="H73" i="38"/>
  <c r="K72" i="38"/>
  <c r="Q72" i="38" s="1"/>
  <c r="H72" i="38"/>
  <c r="S71" i="38"/>
  <c r="K71" i="38"/>
  <c r="H71" i="38"/>
  <c r="Q71" i="38" s="1"/>
  <c r="R71" i="38" s="1"/>
  <c r="R70" i="38"/>
  <c r="K70" i="38"/>
  <c r="Q70" i="38" s="1"/>
  <c r="S70" i="38" s="1"/>
  <c r="H70" i="38"/>
  <c r="K69" i="38"/>
  <c r="H69" i="38"/>
  <c r="Q69" i="38" s="1"/>
  <c r="K68" i="38"/>
  <c r="Q68" i="38" s="1"/>
  <c r="H68" i="38"/>
  <c r="S67" i="38"/>
  <c r="Q67" i="38"/>
  <c r="R67" i="38" s="1"/>
  <c r="K67" i="38"/>
  <c r="H67" i="38"/>
  <c r="R66" i="38"/>
  <c r="K66" i="38"/>
  <c r="Q66" i="38" s="1"/>
  <c r="S66" i="38" s="1"/>
  <c r="H66" i="38"/>
  <c r="K65" i="38"/>
  <c r="H65" i="38"/>
  <c r="Q65" i="38" s="1"/>
  <c r="K64" i="38"/>
  <c r="Q64" i="38" s="1"/>
  <c r="H64" i="38"/>
  <c r="S63" i="38"/>
  <c r="K63" i="38"/>
  <c r="H63" i="38"/>
  <c r="Q63" i="38" s="1"/>
  <c r="R63" i="38" s="1"/>
  <c r="R62" i="38"/>
  <c r="K62" i="38"/>
  <c r="Q62" i="38" s="1"/>
  <c r="S62" i="38" s="1"/>
  <c r="H62" i="38"/>
  <c r="K61" i="38"/>
  <c r="H61" i="38"/>
  <c r="Q61" i="38" s="1"/>
  <c r="K60" i="38"/>
  <c r="Q60" i="38" s="1"/>
  <c r="H60" i="38"/>
  <c r="Q59" i="38"/>
  <c r="R59" i="38" s="1"/>
  <c r="K59" i="38"/>
  <c r="H59" i="38"/>
  <c r="K58" i="38"/>
  <c r="H58" i="38"/>
  <c r="K57" i="38"/>
  <c r="H57" i="38"/>
  <c r="Q57" i="38" s="1"/>
  <c r="K56" i="38"/>
  <c r="Q56" i="38" s="1"/>
  <c r="H56" i="38"/>
  <c r="K55" i="38"/>
  <c r="H55" i="38"/>
  <c r="Q55" i="38" s="1"/>
  <c r="R55" i="38" s="1"/>
  <c r="R54" i="38"/>
  <c r="K54" i="38"/>
  <c r="Q54" i="38" s="1"/>
  <c r="S54" i="38" s="1"/>
  <c r="H54" i="38"/>
  <c r="Q53" i="38"/>
  <c r="K53" i="38"/>
  <c r="H53" i="38"/>
  <c r="K52" i="38"/>
  <c r="Q52" i="38" s="1"/>
  <c r="H52" i="38"/>
  <c r="S51" i="38"/>
  <c r="Q51" i="38"/>
  <c r="R51" i="38" s="1"/>
  <c r="K51" i="38"/>
  <c r="H51" i="38"/>
  <c r="R50" i="38"/>
  <c r="K50" i="38"/>
  <c r="Q50" i="38" s="1"/>
  <c r="S50" i="38" s="1"/>
  <c r="H50" i="38"/>
  <c r="K49" i="38"/>
  <c r="H49" i="38"/>
  <c r="Q49" i="38" s="1"/>
  <c r="K48" i="38"/>
  <c r="Q48" i="38" s="1"/>
  <c r="H48" i="38"/>
  <c r="K47" i="38"/>
  <c r="H47" i="38"/>
  <c r="Q47" i="38" s="1"/>
  <c r="R47" i="38" s="1"/>
  <c r="R46" i="38"/>
  <c r="K46" i="38"/>
  <c r="Q46" i="38" s="1"/>
  <c r="S46" i="38" s="1"/>
  <c r="H46" i="38"/>
  <c r="Q45" i="38"/>
  <c r="K45" i="38"/>
  <c r="H45" i="38"/>
  <c r="K44" i="38"/>
  <c r="Q44" i="38" s="1"/>
  <c r="H44" i="38"/>
  <c r="K43" i="38"/>
  <c r="H43" i="38"/>
  <c r="Q43" i="38" s="1"/>
  <c r="R42" i="38"/>
  <c r="K42" i="38"/>
  <c r="Q42" i="38" s="1"/>
  <c r="S42" i="38" s="1"/>
  <c r="H42" i="38"/>
  <c r="Q41" i="38"/>
  <c r="K41" i="38"/>
  <c r="H41" i="38"/>
  <c r="K40" i="38"/>
  <c r="H40" i="38"/>
  <c r="K39" i="38"/>
  <c r="H39" i="38"/>
  <c r="Q39" i="38" s="1"/>
  <c r="R39" i="38" s="1"/>
  <c r="R38" i="38"/>
  <c r="K38" i="38"/>
  <c r="Q38" i="38" s="1"/>
  <c r="S38" i="38" s="1"/>
  <c r="H38" i="38"/>
  <c r="Q37" i="38"/>
  <c r="R37" i="38" s="1"/>
  <c r="K37" i="38"/>
  <c r="H37" i="38"/>
  <c r="K36" i="38"/>
  <c r="Q36" i="38" s="1"/>
  <c r="S36" i="38" s="1"/>
  <c r="H36" i="38"/>
  <c r="Q35" i="38"/>
  <c r="R35" i="38" s="1"/>
  <c r="K35" i="38"/>
  <c r="H35" i="38"/>
  <c r="K34" i="38"/>
  <c r="Q34" i="38" s="1"/>
  <c r="S34" i="38" s="1"/>
  <c r="H34" i="38"/>
  <c r="Q33" i="38"/>
  <c r="K33" i="38"/>
  <c r="H33" i="38"/>
  <c r="K32" i="38"/>
  <c r="H32" i="38"/>
  <c r="K31" i="38"/>
  <c r="H31" i="38"/>
  <c r="Q31" i="38" s="1"/>
  <c r="R31" i="38" s="1"/>
  <c r="K30" i="38"/>
  <c r="Q30" i="38" s="1"/>
  <c r="S30" i="38" s="1"/>
  <c r="H30" i="38"/>
  <c r="K29" i="38"/>
  <c r="H29" i="38"/>
  <c r="Q29" i="38" s="1"/>
  <c r="R29" i="38" s="1"/>
  <c r="K28" i="38"/>
  <c r="Q28" i="38" s="1"/>
  <c r="S28" i="38" s="1"/>
  <c r="H28" i="38"/>
  <c r="Q27" i="38"/>
  <c r="R27" i="38" s="1"/>
  <c r="K27" i="38"/>
  <c r="H27" i="38"/>
  <c r="K26" i="38"/>
  <c r="Q26" i="38" s="1"/>
  <c r="S26" i="38" s="1"/>
  <c r="H26" i="38"/>
  <c r="K25" i="38"/>
  <c r="H25" i="38"/>
  <c r="Q25" i="38" s="1"/>
  <c r="K24" i="38"/>
  <c r="Q24" i="38" s="1"/>
  <c r="H24" i="38"/>
  <c r="K23" i="38"/>
  <c r="H23" i="38"/>
  <c r="Q23" i="38" s="1"/>
  <c r="R23" i="38" s="1"/>
  <c r="R22" i="38"/>
  <c r="K22" i="38"/>
  <c r="Q22" i="38" s="1"/>
  <c r="S22" i="38" s="1"/>
  <c r="H22" i="38"/>
  <c r="K21" i="38"/>
  <c r="H21" i="38"/>
  <c r="Q21" i="38" s="1"/>
  <c r="M7" i="38"/>
  <c r="K7" i="38"/>
  <c r="H7" i="38"/>
  <c r="M4" i="38"/>
  <c r="K4" i="38"/>
  <c r="H4" i="38"/>
  <c r="O266" i="41"/>
  <c r="M266" i="41"/>
  <c r="I266" i="41"/>
  <c r="P265" i="41"/>
  <c r="P266" i="41" s="1"/>
  <c r="O265" i="41"/>
  <c r="N265" i="41"/>
  <c r="N266" i="41" s="1"/>
  <c r="M265" i="41"/>
  <c r="L265" i="41"/>
  <c r="L266" i="41" s="1"/>
  <c r="J265" i="41"/>
  <c r="J266" i="41" s="1"/>
  <c r="I265" i="41"/>
  <c r="K264" i="41"/>
  <c r="H264" i="41"/>
  <c r="H263" i="41"/>
  <c r="K262" i="41"/>
  <c r="H262" i="41"/>
  <c r="K261" i="41"/>
  <c r="Q261" i="41" s="1"/>
  <c r="S261" i="41" s="1"/>
  <c r="H261" i="41"/>
  <c r="Q260" i="41"/>
  <c r="R260" i="41" s="1"/>
  <c r="K260" i="41"/>
  <c r="H260" i="41"/>
  <c r="K259" i="41"/>
  <c r="Q259" i="41" s="1"/>
  <c r="S259" i="41" s="1"/>
  <c r="H259" i="41"/>
  <c r="K258" i="41"/>
  <c r="H258" i="41"/>
  <c r="Q258" i="41" s="1"/>
  <c r="K257" i="41"/>
  <c r="Q257" i="41" s="1"/>
  <c r="H257" i="41"/>
  <c r="K256" i="41"/>
  <c r="H256" i="41"/>
  <c r="Q256" i="41" s="1"/>
  <c r="R256" i="41" s="1"/>
  <c r="K255" i="41"/>
  <c r="H255" i="41"/>
  <c r="K254" i="41"/>
  <c r="H254" i="41"/>
  <c r="Q254" i="41" s="1"/>
  <c r="K253" i="41"/>
  <c r="Q253" i="41" s="1"/>
  <c r="S253" i="41" s="1"/>
  <c r="H253" i="41"/>
  <c r="K252" i="41"/>
  <c r="H252" i="41"/>
  <c r="Q252" i="41" s="1"/>
  <c r="R252" i="41" s="1"/>
  <c r="K251" i="41"/>
  <c r="Q251" i="41" s="1"/>
  <c r="S251" i="41" s="1"/>
  <c r="H251" i="41"/>
  <c r="K250" i="41"/>
  <c r="H250" i="41"/>
  <c r="Q250" i="41" s="1"/>
  <c r="K249" i="41"/>
  <c r="Q249" i="41" s="1"/>
  <c r="H249" i="41"/>
  <c r="K248" i="41"/>
  <c r="H248" i="41"/>
  <c r="Q248" i="41" s="1"/>
  <c r="R248" i="41" s="1"/>
  <c r="K247" i="41"/>
  <c r="H247" i="41"/>
  <c r="K246" i="41"/>
  <c r="H168" i="50" s="1"/>
  <c r="T168" i="50" s="1"/>
  <c r="H246" i="41"/>
  <c r="Q246" i="41" s="1"/>
  <c r="K245" i="41"/>
  <c r="H245" i="41"/>
  <c r="Q244" i="41"/>
  <c r="R244" i="41" s="1"/>
  <c r="K244" i="41"/>
  <c r="H244" i="41"/>
  <c r="R243" i="41"/>
  <c r="K243" i="41"/>
  <c r="Q243" i="41" s="1"/>
  <c r="S243" i="41" s="1"/>
  <c r="H243" i="41"/>
  <c r="Q242" i="41"/>
  <c r="K242" i="41"/>
  <c r="H242" i="41"/>
  <c r="K241" i="41"/>
  <c r="Q241" i="41" s="1"/>
  <c r="H241" i="41"/>
  <c r="S240" i="41"/>
  <c r="K240" i="41"/>
  <c r="H240" i="41"/>
  <c r="Q240" i="41" s="1"/>
  <c r="R240" i="41" s="1"/>
  <c r="R239" i="41"/>
  <c r="K239" i="41"/>
  <c r="Q239" i="41" s="1"/>
  <c r="S239" i="41" s="1"/>
  <c r="H239" i="41"/>
  <c r="K238" i="41"/>
  <c r="H238" i="41"/>
  <c r="Q238" i="41" s="1"/>
  <c r="R238" i="41" s="1"/>
  <c r="K237" i="41"/>
  <c r="Q237" i="41" s="1"/>
  <c r="S237" i="41" s="1"/>
  <c r="H237" i="41"/>
  <c r="Q236" i="41"/>
  <c r="R236" i="41" s="1"/>
  <c r="K236" i="41"/>
  <c r="H236" i="41"/>
  <c r="R235" i="41"/>
  <c r="K235" i="41"/>
  <c r="Q235" i="41" s="1"/>
  <c r="S235" i="41" s="1"/>
  <c r="H235" i="41"/>
  <c r="Q234" i="41"/>
  <c r="K234" i="41"/>
  <c r="H234" i="41"/>
  <c r="K233" i="41"/>
  <c r="Q233" i="41" s="1"/>
  <c r="H233" i="41"/>
  <c r="K232" i="41"/>
  <c r="H232" i="41"/>
  <c r="Q232" i="41" s="1"/>
  <c r="R232" i="41" s="1"/>
  <c r="K231" i="41"/>
  <c r="Q231" i="41" s="1"/>
  <c r="S231" i="41" s="1"/>
  <c r="H231" i="41"/>
  <c r="Q230" i="41"/>
  <c r="R230" i="41" s="1"/>
  <c r="K230" i="41"/>
  <c r="H230" i="41"/>
  <c r="K229" i="41"/>
  <c r="Q229" i="41" s="1"/>
  <c r="S229" i="41" s="1"/>
  <c r="H229" i="41"/>
  <c r="K228" i="41"/>
  <c r="H228" i="41"/>
  <c r="Q228" i="41" s="1"/>
  <c r="R228" i="41" s="1"/>
  <c r="K227" i="41"/>
  <c r="Q227" i="41" s="1"/>
  <c r="S227" i="41" s="1"/>
  <c r="H227" i="41"/>
  <c r="K226" i="41"/>
  <c r="H226" i="41"/>
  <c r="Q226" i="41" s="1"/>
  <c r="K225" i="41"/>
  <c r="H225" i="41"/>
  <c r="K224" i="41"/>
  <c r="H224" i="41"/>
  <c r="Q224" i="41" s="1"/>
  <c r="R224" i="41" s="1"/>
  <c r="R223" i="41"/>
  <c r="K223" i="41"/>
  <c r="Q223" i="41" s="1"/>
  <c r="S223" i="41" s="1"/>
  <c r="H223" i="41"/>
  <c r="K222" i="41"/>
  <c r="H222" i="41"/>
  <c r="Q222" i="41" s="1"/>
  <c r="R221" i="41"/>
  <c r="K221" i="41"/>
  <c r="Q221" i="41" s="1"/>
  <c r="S221" i="41" s="1"/>
  <c r="H221" i="41"/>
  <c r="Q220" i="41"/>
  <c r="R220" i="41" s="1"/>
  <c r="K220" i="41"/>
  <c r="H220" i="41"/>
  <c r="K219" i="41"/>
  <c r="H219" i="41"/>
  <c r="K218" i="41"/>
  <c r="H218" i="41"/>
  <c r="Q218" i="41" s="1"/>
  <c r="K217" i="41"/>
  <c r="Q217" i="41" s="1"/>
  <c r="H217" i="41"/>
  <c r="S216" i="41"/>
  <c r="K216" i="41"/>
  <c r="H216" i="41"/>
  <c r="Q216" i="41" s="1"/>
  <c r="R216" i="41" s="1"/>
  <c r="K215" i="41"/>
  <c r="H215" i="41"/>
  <c r="K214" i="41"/>
  <c r="H214" i="41"/>
  <c r="Q214" i="41" s="1"/>
  <c r="K213" i="41"/>
  <c r="H213" i="41"/>
  <c r="S212" i="41"/>
  <c r="Q212" i="41"/>
  <c r="R212" i="41" s="1"/>
  <c r="K212" i="41"/>
  <c r="H212" i="41"/>
  <c r="S211" i="41"/>
  <c r="R211" i="41"/>
  <c r="K211" i="41"/>
  <c r="Q211" i="41" s="1"/>
  <c r="H211" i="41"/>
  <c r="K210" i="41"/>
  <c r="H210" i="41"/>
  <c r="Q210" i="41" s="1"/>
  <c r="Q209" i="41"/>
  <c r="S209" i="41" s="1"/>
  <c r="K209" i="41"/>
  <c r="H209" i="41"/>
  <c r="K208" i="41"/>
  <c r="H208" i="41"/>
  <c r="Q208" i="41" s="1"/>
  <c r="K207" i="41"/>
  <c r="H207" i="41"/>
  <c r="K206" i="41"/>
  <c r="H206" i="41"/>
  <c r="Q206" i="41" s="1"/>
  <c r="R205" i="41"/>
  <c r="Q205" i="41"/>
  <c r="S205" i="41" s="1"/>
  <c r="K205" i="41"/>
  <c r="H205" i="41"/>
  <c r="K204" i="41"/>
  <c r="H204" i="41"/>
  <c r="Q204" i="41" s="1"/>
  <c r="S204" i="41" s="1"/>
  <c r="K203" i="41"/>
  <c r="H203" i="41"/>
  <c r="K202" i="41"/>
  <c r="H202" i="41"/>
  <c r="K201" i="41"/>
  <c r="Q201" i="41" s="1"/>
  <c r="S201" i="41" s="1"/>
  <c r="H201" i="41"/>
  <c r="Q200" i="41"/>
  <c r="R200" i="41" s="1"/>
  <c r="K200" i="41"/>
  <c r="H200" i="41"/>
  <c r="K199" i="41"/>
  <c r="H199" i="41"/>
  <c r="K198" i="41"/>
  <c r="H198" i="41"/>
  <c r="Q198" i="41" s="1"/>
  <c r="K197" i="41"/>
  <c r="H197" i="41"/>
  <c r="Q197" i="41" s="1"/>
  <c r="Q196" i="41"/>
  <c r="S196" i="41" s="1"/>
  <c r="K196" i="41"/>
  <c r="H196" i="41"/>
  <c r="K195" i="41"/>
  <c r="H195" i="41"/>
  <c r="Q195" i="41" s="1"/>
  <c r="K194" i="41"/>
  <c r="H194" i="41"/>
  <c r="K193" i="41"/>
  <c r="H193" i="41"/>
  <c r="Q193" i="41" s="1"/>
  <c r="K192" i="41"/>
  <c r="H192" i="41"/>
  <c r="Q192" i="41" s="1"/>
  <c r="S192" i="41" s="1"/>
  <c r="K191" i="41"/>
  <c r="H191" i="41"/>
  <c r="Q191" i="41" s="1"/>
  <c r="K190" i="41"/>
  <c r="H190" i="41"/>
  <c r="K189" i="41"/>
  <c r="H189" i="41"/>
  <c r="K188" i="41"/>
  <c r="H188" i="41"/>
  <c r="Q187" i="41"/>
  <c r="S187" i="41" s="1"/>
  <c r="K187" i="41"/>
  <c r="H187" i="41"/>
  <c r="K186" i="41"/>
  <c r="Q186" i="41" s="1"/>
  <c r="R186" i="41" s="1"/>
  <c r="H186" i="41"/>
  <c r="K185" i="41"/>
  <c r="H185" i="41"/>
  <c r="K184" i="41"/>
  <c r="Q184" i="41" s="1"/>
  <c r="H184" i="41"/>
  <c r="K183" i="41"/>
  <c r="H183" i="41"/>
  <c r="Q183" i="41" s="1"/>
  <c r="R183" i="41" s="1"/>
  <c r="K182" i="41"/>
  <c r="H182" i="41"/>
  <c r="K181" i="41"/>
  <c r="H181" i="41"/>
  <c r="Q181" i="41" s="1"/>
  <c r="R181" i="41" s="1"/>
  <c r="Q180" i="41"/>
  <c r="S180" i="41" s="1"/>
  <c r="K180" i="41"/>
  <c r="H180" i="41"/>
  <c r="K179" i="41"/>
  <c r="H179" i="41"/>
  <c r="Q179" i="41" s="1"/>
  <c r="K178" i="41"/>
  <c r="H178" i="41"/>
  <c r="K177" i="41"/>
  <c r="H177" i="41"/>
  <c r="Q177" i="41" s="1"/>
  <c r="R176" i="41"/>
  <c r="Q176" i="41"/>
  <c r="S176" i="41" s="1"/>
  <c r="K176" i="41"/>
  <c r="H176" i="41"/>
  <c r="K175" i="41"/>
  <c r="H175" i="41"/>
  <c r="Q175" i="41" s="1"/>
  <c r="K174" i="41"/>
  <c r="H174" i="41"/>
  <c r="K173" i="41"/>
  <c r="Q173" i="41" s="1"/>
  <c r="H173" i="41"/>
  <c r="K172" i="41"/>
  <c r="Q172" i="41" s="1"/>
  <c r="H172" i="41"/>
  <c r="Q171" i="41"/>
  <c r="S171" i="41" s="1"/>
  <c r="K171" i="41"/>
  <c r="H171" i="41"/>
  <c r="K170" i="41"/>
  <c r="Q170" i="41" s="1"/>
  <c r="R170" i="41" s="1"/>
  <c r="H170" i="41"/>
  <c r="K169" i="41"/>
  <c r="Q169" i="41" s="1"/>
  <c r="H169" i="41"/>
  <c r="K168" i="41"/>
  <c r="H168" i="41"/>
  <c r="Q167" i="41"/>
  <c r="R167" i="41" s="1"/>
  <c r="K167" i="41"/>
  <c r="H167" i="41"/>
  <c r="S166" i="41"/>
  <c r="R166" i="41"/>
  <c r="K166" i="41"/>
  <c r="Q166" i="41" s="1"/>
  <c r="H166" i="41"/>
  <c r="Q165" i="41"/>
  <c r="R165" i="41" s="1"/>
  <c r="K165" i="41"/>
  <c r="H165" i="41"/>
  <c r="Q164" i="41"/>
  <c r="S164" i="41" s="1"/>
  <c r="K164" i="41"/>
  <c r="H164" i="41"/>
  <c r="K163" i="41"/>
  <c r="H163" i="41"/>
  <c r="Q163" i="41" s="1"/>
  <c r="K162" i="41"/>
  <c r="H162" i="41"/>
  <c r="K161" i="41"/>
  <c r="H161" i="41"/>
  <c r="Q161" i="41" s="1"/>
  <c r="K160" i="41"/>
  <c r="H160" i="41"/>
  <c r="Q160" i="41" s="1"/>
  <c r="S160" i="41" s="1"/>
  <c r="K159" i="41"/>
  <c r="H159" i="41"/>
  <c r="Q159" i="41" s="1"/>
  <c r="K158" i="41"/>
  <c r="H158" i="41"/>
  <c r="K157" i="41"/>
  <c r="H157" i="41"/>
  <c r="K156" i="41"/>
  <c r="Q156" i="41" s="1"/>
  <c r="H156" i="41"/>
  <c r="Q155" i="41"/>
  <c r="S155" i="41" s="1"/>
  <c r="K155" i="41"/>
  <c r="H155" i="41"/>
  <c r="K154" i="41"/>
  <c r="Q154" i="41" s="1"/>
  <c r="R154" i="41" s="1"/>
  <c r="H154" i="41"/>
  <c r="K153" i="41"/>
  <c r="Q153" i="41" s="1"/>
  <c r="H153" i="41"/>
  <c r="K152" i="41"/>
  <c r="Q152" i="41" s="1"/>
  <c r="H152" i="41"/>
  <c r="Q151" i="41"/>
  <c r="R151" i="41" s="1"/>
  <c r="K151" i="41"/>
  <c r="H151" i="41"/>
  <c r="S150" i="41"/>
  <c r="R150" i="41"/>
  <c r="K150" i="41"/>
  <c r="Q150" i="41" s="1"/>
  <c r="H150" i="41"/>
  <c r="Q149" i="41"/>
  <c r="R149" i="41" s="1"/>
  <c r="K149" i="41"/>
  <c r="H149" i="41"/>
  <c r="Q148" i="41"/>
  <c r="S148" i="41" s="1"/>
  <c r="K148" i="41"/>
  <c r="H148" i="41"/>
  <c r="K147" i="41"/>
  <c r="H147" i="41"/>
  <c r="Q147" i="41" s="1"/>
  <c r="K146" i="41"/>
  <c r="H146" i="41"/>
  <c r="K145" i="41"/>
  <c r="H145" i="41"/>
  <c r="Q145" i="41" s="1"/>
  <c r="K144" i="41"/>
  <c r="Q144" i="41" s="1"/>
  <c r="H144" i="41"/>
  <c r="K143" i="41"/>
  <c r="Q143" i="41" s="1"/>
  <c r="H143" i="41"/>
  <c r="Q142" i="41"/>
  <c r="R142" i="41" s="1"/>
  <c r="K142" i="41"/>
  <c r="H142" i="41"/>
  <c r="K141" i="41"/>
  <c r="H141" i="41"/>
  <c r="Q141" i="41" s="1"/>
  <c r="K140" i="41"/>
  <c r="Q140" i="41" s="1"/>
  <c r="H140" i="41"/>
  <c r="K139" i="41"/>
  <c r="Q139" i="41" s="1"/>
  <c r="H139" i="41"/>
  <c r="Q138" i="41"/>
  <c r="R138" i="41" s="1"/>
  <c r="K138" i="41"/>
  <c r="H138" i="41"/>
  <c r="K137" i="41"/>
  <c r="H137" i="41"/>
  <c r="Q137" i="41" s="1"/>
  <c r="K136" i="41"/>
  <c r="Q136" i="41" s="1"/>
  <c r="H136" i="41"/>
  <c r="K135" i="41"/>
  <c r="H135" i="41"/>
  <c r="Q134" i="41"/>
  <c r="R134" i="41" s="1"/>
  <c r="K134" i="41"/>
  <c r="H134" i="41"/>
  <c r="K133" i="41"/>
  <c r="H133" i="41"/>
  <c r="Q133" i="41" s="1"/>
  <c r="K132" i="41"/>
  <c r="H132" i="41"/>
  <c r="K131" i="41"/>
  <c r="Q131" i="41" s="1"/>
  <c r="H131" i="41"/>
  <c r="Q130" i="41"/>
  <c r="R130" i="41" s="1"/>
  <c r="K130" i="41"/>
  <c r="H130" i="41"/>
  <c r="K129" i="41"/>
  <c r="H129" i="41"/>
  <c r="Q129" i="41" s="1"/>
  <c r="K128" i="41"/>
  <c r="Q128" i="41" s="1"/>
  <c r="H128" i="41"/>
  <c r="K127" i="41"/>
  <c r="H127" i="41"/>
  <c r="Q126" i="41"/>
  <c r="R126" i="41" s="1"/>
  <c r="K126" i="41"/>
  <c r="H126" i="41"/>
  <c r="K125" i="41"/>
  <c r="H125" i="41"/>
  <c r="Q125" i="41" s="1"/>
  <c r="K124" i="41"/>
  <c r="Q124" i="41" s="1"/>
  <c r="H124" i="41"/>
  <c r="K123" i="41"/>
  <c r="H123" i="41"/>
  <c r="Q122" i="41"/>
  <c r="R122" i="41" s="1"/>
  <c r="K122" i="41"/>
  <c r="H122" i="41"/>
  <c r="K121" i="41"/>
  <c r="H121" i="41"/>
  <c r="Q121" i="41" s="1"/>
  <c r="K120" i="41"/>
  <c r="H120" i="41"/>
  <c r="K119" i="41"/>
  <c r="H119" i="41"/>
  <c r="K118" i="41"/>
  <c r="H118" i="41"/>
  <c r="Q118" i="41" s="1"/>
  <c r="R118" i="41" s="1"/>
  <c r="K117" i="41"/>
  <c r="H117" i="41"/>
  <c r="Q117" i="41" s="1"/>
  <c r="K116" i="41"/>
  <c r="H116" i="41"/>
  <c r="K115" i="41"/>
  <c r="Q115" i="41" s="1"/>
  <c r="H115" i="41"/>
  <c r="Q114" i="41"/>
  <c r="R114" i="41" s="1"/>
  <c r="K114" i="41"/>
  <c r="H114" i="41"/>
  <c r="K113" i="41"/>
  <c r="H113" i="41"/>
  <c r="Q113" i="41" s="1"/>
  <c r="K112" i="41"/>
  <c r="Q112" i="41" s="1"/>
  <c r="H112" i="41"/>
  <c r="K111" i="41"/>
  <c r="Q111" i="41" s="1"/>
  <c r="H111" i="41"/>
  <c r="Q110" i="41"/>
  <c r="R110" i="41" s="1"/>
  <c r="K110" i="41"/>
  <c r="H110" i="41"/>
  <c r="K109" i="41"/>
  <c r="H109" i="41"/>
  <c r="Q109" i="41" s="1"/>
  <c r="K108" i="41"/>
  <c r="Q108" i="41" s="1"/>
  <c r="H108" i="41"/>
  <c r="K107" i="41"/>
  <c r="Q107" i="41" s="1"/>
  <c r="H107" i="41"/>
  <c r="Q106" i="41"/>
  <c r="R106" i="41" s="1"/>
  <c r="K106" i="41"/>
  <c r="H106" i="41"/>
  <c r="K105" i="41"/>
  <c r="H105" i="41"/>
  <c r="Q105" i="41" s="1"/>
  <c r="K104" i="41"/>
  <c r="Q104" i="41" s="1"/>
  <c r="H104" i="41"/>
  <c r="K103" i="41"/>
  <c r="Q103" i="41" s="1"/>
  <c r="H103" i="41"/>
  <c r="K102" i="41"/>
  <c r="H102" i="41"/>
  <c r="Q102" i="41" s="1"/>
  <c r="R102" i="41" s="1"/>
  <c r="K101" i="41"/>
  <c r="H101" i="41"/>
  <c r="Q101" i="41" s="1"/>
  <c r="K100" i="41"/>
  <c r="Q100" i="41" s="1"/>
  <c r="H100" i="41"/>
  <c r="K99" i="41"/>
  <c r="Q99" i="41" s="1"/>
  <c r="H99" i="41"/>
  <c r="Q98" i="41"/>
  <c r="R98" i="41" s="1"/>
  <c r="K98" i="41"/>
  <c r="H98" i="41"/>
  <c r="K97" i="41"/>
  <c r="H97" i="41"/>
  <c r="Q97" i="41" s="1"/>
  <c r="K96" i="41"/>
  <c r="Q96" i="41" s="1"/>
  <c r="H96" i="41"/>
  <c r="K95" i="41"/>
  <c r="H95" i="41"/>
  <c r="Q94" i="41"/>
  <c r="R94" i="41" s="1"/>
  <c r="K94" i="41"/>
  <c r="H94" i="41"/>
  <c r="K93" i="41"/>
  <c r="H93" i="41"/>
  <c r="Q93" i="41" s="1"/>
  <c r="K92" i="41"/>
  <c r="Q92" i="41" s="1"/>
  <c r="H92" i="41"/>
  <c r="K91" i="41"/>
  <c r="Q91" i="41" s="1"/>
  <c r="H91" i="41"/>
  <c r="Q90" i="41"/>
  <c r="R90" i="41" s="1"/>
  <c r="K90" i="41"/>
  <c r="H90" i="41"/>
  <c r="K89" i="41"/>
  <c r="H89" i="41"/>
  <c r="Q89" i="41" s="1"/>
  <c r="K88" i="41"/>
  <c r="Q88" i="41" s="1"/>
  <c r="H88" i="41"/>
  <c r="K87" i="41"/>
  <c r="Q87" i="41" s="1"/>
  <c r="H87" i="41"/>
  <c r="K86" i="41"/>
  <c r="H86" i="41"/>
  <c r="Q86" i="41" s="1"/>
  <c r="R86" i="41" s="1"/>
  <c r="K85" i="41"/>
  <c r="H85" i="41"/>
  <c r="Q85" i="41" s="1"/>
  <c r="K84" i="41"/>
  <c r="H84" i="41"/>
  <c r="K83" i="41"/>
  <c r="Q83" i="41" s="1"/>
  <c r="H83" i="41"/>
  <c r="Q82" i="41"/>
  <c r="R82" i="41" s="1"/>
  <c r="K82" i="41"/>
  <c r="H82" i="41"/>
  <c r="K81" i="41"/>
  <c r="H81" i="41"/>
  <c r="Q81" i="41" s="1"/>
  <c r="K80" i="41"/>
  <c r="Q80" i="41" s="1"/>
  <c r="H80" i="41"/>
  <c r="K79" i="41"/>
  <c r="H79" i="41"/>
  <c r="Q78" i="41"/>
  <c r="R78" i="41" s="1"/>
  <c r="K78" i="41"/>
  <c r="H78" i="41"/>
  <c r="K77" i="41"/>
  <c r="H77" i="41"/>
  <c r="Q77" i="41" s="1"/>
  <c r="K76" i="41"/>
  <c r="Q76" i="41" s="1"/>
  <c r="H76" i="41"/>
  <c r="K75" i="41"/>
  <c r="Q75" i="41" s="1"/>
  <c r="H75" i="41"/>
  <c r="K74" i="41"/>
  <c r="H74" i="41"/>
  <c r="Q74" i="41" s="1"/>
  <c r="R74" i="41" s="1"/>
  <c r="K73" i="41"/>
  <c r="H73" i="41"/>
  <c r="Q73" i="41" s="1"/>
  <c r="K72" i="41"/>
  <c r="Q72" i="41" s="1"/>
  <c r="H72" i="41"/>
  <c r="K71" i="41"/>
  <c r="Q71" i="41" s="1"/>
  <c r="H71" i="41"/>
  <c r="Q70" i="41"/>
  <c r="R70" i="41" s="1"/>
  <c r="K70" i="41"/>
  <c r="H70" i="41"/>
  <c r="K69" i="41"/>
  <c r="H69" i="41"/>
  <c r="Q69" i="41" s="1"/>
  <c r="K68" i="41"/>
  <c r="Q68" i="41" s="1"/>
  <c r="H68" i="41"/>
  <c r="K67" i="41"/>
  <c r="Q67" i="41" s="1"/>
  <c r="H67" i="41"/>
  <c r="Q66" i="41"/>
  <c r="R66" i="41" s="1"/>
  <c r="K66" i="41"/>
  <c r="H66" i="41"/>
  <c r="Q65" i="41"/>
  <c r="S65" i="41" s="1"/>
  <c r="K65" i="41"/>
  <c r="H65" i="41"/>
  <c r="K64" i="41"/>
  <c r="Q64" i="41" s="1"/>
  <c r="H64" i="41"/>
  <c r="K63" i="41"/>
  <c r="H63" i="41"/>
  <c r="K62" i="41"/>
  <c r="H62" i="41"/>
  <c r="Q62" i="41" s="1"/>
  <c r="R62" i="41" s="1"/>
  <c r="R61" i="41"/>
  <c r="Q61" i="41"/>
  <c r="S61" i="41" s="1"/>
  <c r="K61" i="41"/>
  <c r="H61" i="41"/>
  <c r="K60" i="41"/>
  <c r="Q60" i="41" s="1"/>
  <c r="H60" i="41"/>
  <c r="K59" i="41"/>
  <c r="H59" i="41"/>
  <c r="K58" i="41"/>
  <c r="H58" i="41"/>
  <c r="Q58" i="41" s="1"/>
  <c r="R58" i="41" s="1"/>
  <c r="R57" i="41"/>
  <c r="Q57" i="41"/>
  <c r="S57" i="41" s="1"/>
  <c r="K57" i="41"/>
  <c r="H57" i="41"/>
  <c r="K56" i="41"/>
  <c r="Q56" i="41" s="1"/>
  <c r="H56" i="41"/>
  <c r="K55" i="41"/>
  <c r="Q55" i="41" s="1"/>
  <c r="H55" i="41"/>
  <c r="Q54" i="41"/>
  <c r="R54" i="41" s="1"/>
  <c r="K54" i="41"/>
  <c r="H54" i="41"/>
  <c r="R53" i="41"/>
  <c r="Q53" i="41"/>
  <c r="S53" i="41" s="1"/>
  <c r="K53" i="41"/>
  <c r="H53" i="41"/>
  <c r="K52" i="41"/>
  <c r="Q52" i="41" s="1"/>
  <c r="H52" i="41"/>
  <c r="K51" i="41"/>
  <c r="Q51" i="41" s="1"/>
  <c r="H51" i="41"/>
  <c r="Q50" i="41"/>
  <c r="R50" i="41" s="1"/>
  <c r="K50" i="41"/>
  <c r="H50" i="41"/>
  <c r="Q49" i="41"/>
  <c r="S49" i="41" s="1"/>
  <c r="K49" i="41"/>
  <c r="H49" i="41"/>
  <c r="K48" i="41"/>
  <c r="Q48" i="41" s="1"/>
  <c r="H48" i="41"/>
  <c r="K47" i="41"/>
  <c r="Q47" i="41" s="1"/>
  <c r="H47" i="41"/>
  <c r="Q46" i="41"/>
  <c r="K46" i="41"/>
  <c r="H46" i="41"/>
  <c r="Q45" i="41"/>
  <c r="S45" i="41" s="1"/>
  <c r="K45" i="41"/>
  <c r="H45" i="41"/>
  <c r="K44" i="41"/>
  <c r="Q44" i="41" s="1"/>
  <c r="H44" i="41"/>
  <c r="K43" i="41"/>
  <c r="H43" i="41"/>
  <c r="Q42" i="41"/>
  <c r="K42" i="41"/>
  <c r="H42" i="41"/>
  <c r="R41" i="41"/>
  <c r="Q41" i="41"/>
  <c r="S41" i="41" s="1"/>
  <c r="K41" i="41"/>
  <c r="H41" i="41"/>
  <c r="K40" i="41"/>
  <c r="Q40" i="41" s="1"/>
  <c r="H40" i="41"/>
  <c r="K39" i="41"/>
  <c r="Q39" i="41" s="1"/>
  <c r="H39" i="41"/>
  <c r="Q38" i="41"/>
  <c r="K38" i="41"/>
  <c r="H38" i="41"/>
  <c r="R37" i="41"/>
  <c r="Q37" i="41"/>
  <c r="S37" i="41" s="1"/>
  <c r="K37" i="41"/>
  <c r="H37" i="41"/>
  <c r="K36" i="41"/>
  <c r="Q36" i="41" s="1"/>
  <c r="H36" i="41"/>
  <c r="K35" i="41"/>
  <c r="Q35" i="41" s="1"/>
  <c r="H35" i="41"/>
  <c r="K34" i="41"/>
  <c r="H34" i="41"/>
  <c r="Q34" i="41" s="1"/>
  <c r="Q33" i="41"/>
  <c r="S33" i="41" s="1"/>
  <c r="K33" i="41"/>
  <c r="H33" i="41"/>
  <c r="K32" i="41"/>
  <c r="Q32" i="41" s="1"/>
  <c r="H32" i="41"/>
  <c r="K31" i="41"/>
  <c r="Q31" i="41" s="1"/>
  <c r="H31" i="41"/>
  <c r="K30" i="41"/>
  <c r="H30" i="41"/>
  <c r="Q30" i="41" s="1"/>
  <c r="K29" i="41"/>
  <c r="H29" i="41"/>
  <c r="Q29" i="41" s="1"/>
  <c r="S29" i="41" s="1"/>
  <c r="K28" i="41"/>
  <c r="Q28" i="41" s="1"/>
  <c r="H28" i="41"/>
  <c r="K27" i="41"/>
  <c r="Q27" i="41" s="1"/>
  <c r="H27" i="41"/>
  <c r="Q26" i="41"/>
  <c r="K26" i="41"/>
  <c r="H26" i="41"/>
  <c r="Q25" i="41"/>
  <c r="S25" i="41" s="1"/>
  <c r="K25" i="41"/>
  <c r="H25" i="41"/>
  <c r="K24" i="41"/>
  <c r="Q24" i="41" s="1"/>
  <c r="H24" i="41"/>
  <c r="K23" i="41"/>
  <c r="Q23" i="41" s="1"/>
  <c r="H23" i="41"/>
  <c r="Q22" i="41"/>
  <c r="K22" i="41"/>
  <c r="H22" i="41"/>
  <c r="R21" i="41"/>
  <c r="Q21" i="41"/>
  <c r="S21" i="41" s="1"/>
  <c r="K21" i="41"/>
  <c r="H21" i="41"/>
  <c r="M7" i="41"/>
  <c r="K7" i="41"/>
  <c r="H7" i="41"/>
  <c r="M4" i="41"/>
  <c r="K4" i="41"/>
  <c r="H4" i="41"/>
  <c r="N266" i="39"/>
  <c r="M266" i="39"/>
  <c r="J266" i="39"/>
  <c r="I266" i="39"/>
  <c r="P265" i="39"/>
  <c r="P266" i="39" s="1"/>
  <c r="O265" i="39"/>
  <c r="O266" i="39" s="1"/>
  <c r="N265" i="39"/>
  <c r="M265" i="39"/>
  <c r="L265" i="39"/>
  <c r="L266" i="39" s="1"/>
  <c r="J265" i="39"/>
  <c r="I265" i="39"/>
  <c r="K264" i="39"/>
  <c r="K262" i="39"/>
  <c r="K261" i="39"/>
  <c r="K260" i="39"/>
  <c r="K259" i="39"/>
  <c r="K258" i="39"/>
  <c r="K257" i="39"/>
  <c r="K256" i="39"/>
  <c r="K255" i="39"/>
  <c r="K254" i="39"/>
  <c r="K253" i="39"/>
  <c r="K252" i="39"/>
  <c r="K251" i="39"/>
  <c r="K250" i="39"/>
  <c r="K249" i="39"/>
  <c r="K248" i="39"/>
  <c r="K247" i="39"/>
  <c r="K246" i="39"/>
  <c r="K245" i="39"/>
  <c r="K244" i="39"/>
  <c r="K243" i="39"/>
  <c r="K242" i="39"/>
  <c r="K241" i="39"/>
  <c r="K240" i="39"/>
  <c r="K239" i="39"/>
  <c r="K238" i="39"/>
  <c r="K237" i="39"/>
  <c r="K236" i="39"/>
  <c r="K235" i="39"/>
  <c r="K234" i="39"/>
  <c r="K233" i="39"/>
  <c r="K232" i="39"/>
  <c r="K231" i="39"/>
  <c r="K230" i="39"/>
  <c r="K229" i="39"/>
  <c r="K228" i="39"/>
  <c r="K227" i="39"/>
  <c r="K226" i="39"/>
  <c r="K225" i="39"/>
  <c r="K224" i="39"/>
  <c r="K223" i="39"/>
  <c r="K222" i="39"/>
  <c r="K221" i="39"/>
  <c r="K220" i="39"/>
  <c r="K219" i="39"/>
  <c r="K218" i="39"/>
  <c r="K217" i="39"/>
  <c r="K216" i="39"/>
  <c r="K215" i="39"/>
  <c r="K214" i="39"/>
  <c r="K213" i="39"/>
  <c r="K212" i="39"/>
  <c r="K211" i="39"/>
  <c r="K210" i="39"/>
  <c r="K209" i="39"/>
  <c r="K208" i="39"/>
  <c r="K207" i="39"/>
  <c r="K206" i="39"/>
  <c r="K205" i="39"/>
  <c r="K204" i="39"/>
  <c r="K203" i="39"/>
  <c r="K202" i="39"/>
  <c r="K201" i="39"/>
  <c r="K200" i="39"/>
  <c r="K199" i="39"/>
  <c r="K198" i="39"/>
  <c r="K197" i="39"/>
  <c r="K196" i="39"/>
  <c r="K195" i="39"/>
  <c r="K194" i="39"/>
  <c r="K193" i="39"/>
  <c r="K192" i="39"/>
  <c r="K191" i="39"/>
  <c r="K190" i="39"/>
  <c r="K189" i="39"/>
  <c r="K188" i="39"/>
  <c r="K187" i="39"/>
  <c r="K186" i="39"/>
  <c r="K185" i="39"/>
  <c r="K184" i="39"/>
  <c r="K183" i="39"/>
  <c r="K182" i="39"/>
  <c r="K181" i="39"/>
  <c r="K180" i="39"/>
  <c r="K179" i="39"/>
  <c r="K178" i="39"/>
  <c r="K177" i="39"/>
  <c r="K176" i="39"/>
  <c r="K175" i="39"/>
  <c r="K174" i="39"/>
  <c r="K173" i="39"/>
  <c r="K172" i="39"/>
  <c r="K171" i="39"/>
  <c r="K170" i="39"/>
  <c r="K169" i="39"/>
  <c r="K168" i="39"/>
  <c r="K167" i="39"/>
  <c r="K166" i="39"/>
  <c r="K165" i="39"/>
  <c r="K164" i="39"/>
  <c r="K163" i="39"/>
  <c r="K162" i="39"/>
  <c r="K161" i="39"/>
  <c r="K160" i="39"/>
  <c r="K159" i="39"/>
  <c r="K158" i="39"/>
  <c r="K157" i="39"/>
  <c r="K156" i="39"/>
  <c r="K155" i="39"/>
  <c r="K154" i="39"/>
  <c r="K153" i="39"/>
  <c r="K152" i="39"/>
  <c r="K151" i="39"/>
  <c r="K150" i="39"/>
  <c r="K149" i="39"/>
  <c r="K148" i="39"/>
  <c r="K147" i="39"/>
  <c r="K146" i="39"/>
  <c r="K145" i="39"/>
  <c r="K144" i="39"/>
  <c r="K143" i="39"/>
  <c r="K142" i="39"/>
  <c r="K141" i="39"/>
  <c r="K140" i="39"/>
  <c r="K139" i="39"/>
  <c r="K138" i="39"/>
  <c r="K137" i="39"/>
  <c r="K136" i="39"/>
  <c r="K135" i="39"/>
  <c r="K134" i="39"/>
  <c r="K133" i="39"/>
  <c r="K132" i="39"/>
  <c r="K131" i="39"/>
  <c r="K130" i="39"/>
  <c r="K129" i="39"/>
  <c r="K128" i="39"/>
  <c r="K127" i="39"/>
  <c r="K126" i="39"/>
  <c r="K125" i="39"/>
  <c r="K124" i="39"/>
  <c r="K123" i="39"/>
  <c r="K122" i="39"/>
  <c r="K121" i="39"/>
  <c r="K120" i="39"/>
  <c r="K119" i="39"/>
  <c r="K118" i="39"/>
  <c r="K117" i="39"/>
  <c r="K116" i="39"/>
  <c r="K115" i="39"/>
  <c r="K114" i="39"/>
  <c r="K113" i="39"/>
  <c r="K112" i="39"/>
  <c r="K111" i="39"/>
  <c r="K110" i="39"/>
  <c r="K109" i="39"/>
  <c r="K108" i="39"/>
  <c r="K107" i="39"/>
  <c r="K106" i="39"/>
  <c r="K105" i="39"/>
  <c r="K104" i="39"/>
  <c r="K103" i="39"/>
  <c r="K102" i="39"/>
  <c r="K101" i="39"/>
  <c r="K100" i="39"/>
  <c r="K99" i="39"/>
  <c r="K98" i="39"/>
  <c r="K97" i="39"/>
  <c r="K96" i="39"/>
  <c r="K95" i="39"/>
  <c r="K94" i="39"/>
  <c r="K93" i="39"/>
  <c r="K92" i="39"/>
  <c r="K91" i="39"/>
  <c r="K90" i="39"/>
  <c r="K89" i="39"/>
  <c r="K88" i="39"/>
  <c r="K87" i="39"/>
  <c r="K86" i="39"/>
  <c r="K85" i="39"/>
  <c r="K84" i="39"/>
  <c r="K83" i="39"/>
  <c r="K82" i="39"/>
  <c r="K81" i="39"/>
  <c r="K80" i="39"/>
  <c r="K79" i="39"/>
  <c r="K78" i="39"/>
  <c r="K77" i="39"/>
  <c r="K76" i="39"/>
  <c r="K75" i="39"/>
  <c r="K74" i="39"/>
  <c r="K73" i="39"/>
  <c r="K72" i="39"/>
  <c r="K71" i="39"/>
  <c r="K70" i="39"/>
  <c r="K69" i="39"/>
  <c r="K68" i="39"/>
  <c r="K67" i="39"/>
  <c r="K66" i="39"/>
  <c r="K65" i="39"/>
  <c r="K64" i="39"/>
  <c r="K63" i="39"/>
  <c r="K62" i="39"/>
  <c r="K61" i="39"/>
  <c r="K60" i="39"/>
  <c r="K59" i="39"/>
  <c r="K58" i="39"/>
  <c r="K57" i="39"/>
  <c r="K56" i="39"/>
  <c r="K55" i="39"/>
  <c r="K54" i="39"/>
  <c r="K53" i="39"/>
  <c r="K52" i="39"/>
  <c r="K51" i="39"/>
  <c r="K50" i="39"/>
  <c r="K49" i="39"/>
  <c r="K48" i="39"/>
  <c r="K47" i="39"/>
  <c r="K46" i="39"/>
  <c r="K45" i="39"/>
  <c r="K44" i="39"/>
  <c r="K43" i="39"/>
  <c r="K42" i="39"/>
  <c r="K41" i="39"/>
  <c r="K40" i="39"/>
  <c r="K39" i="39"/>
  <c r="K38" i="39"/>
  <c r="K37" i="39"/>
  <c r="K36" i="39"/>
  <c r="K35" i="39"/>
  <c r="K34" i="39"/>
  <c r="K33" i="39"/>
  <c r="K32" i="39"/>
  <c r="K31" i="39"/>
  <c r="K30" i="39"/>
  <c r="K29" i="39"/>
  <c r="K28" i="39"/>
  <c r="K27" i="39"/>
  <c r="K26" i="39"/>
  <c r="K25" i="39"/>
  <c r="K24" i="39"/>
  <c r="K23" i="39"/>
  <c r="K22" i="39"/>
  <c r="K21" i="39"/>
  <c r="M7" i="39"/>
  <c r="K7" i="39"/>
  <c r="H7" i="39"/>
  <c r="M4" i="39"/>
  <c r="K4" i="39"/>
  <c r="H4" i="39"/>
  <c r="O266" i="40"/>
  <c r="N266" i="40"/>
  <c r="J266" i="40"/>
  <c r="P265" i="40"/>
  <c r="P266" i="40" s="1"/>
  <c r="O265" i="40"/>
  <c r="N265" i="40"/>
  <c r="M265" i="40"/>
  <c r="M266" i="40" s="1"/>
  <c r="L265" i="40"/>
  <c r="L266" i="40" s="1"/>
  <c r="J265" i="40"/>
  <c r="I265" i="40"/>
  <c r="I266" i="40" s="1"/>
  <c r="K264" i="40"/>
  <c r="H264" i="40"/>
  <c r="H263" i="40"/>
  <c r="K262" i="40"/>
  <c r="H262" i="40"/>
  <c r="K261" i="40"/>
  <c r="Q261" i="40" s="1"/>
  <c r="H261" i="40"/>
  <c r="Q260" i="40"/>
  <c r="K260" i="40"/>
  <c r="H260" i="40"/>
  <c r="R259" i="40"/>
  <c r="Q259" i="40"/>
  <c r="S259" i="40" s="1"/>
  <c r="K259" i="40"/>
  <c r="H259" i="40"/>
  <c r="K258" i="40"/>
  <c r="H258" i="40"/>
  <c r="K257" i="40"/>
  <c r="Q257" i="40" s="1"/>
  <c r="H257" i="40"/>
  <c r="Q256" i="40"/>
  <c r="K256" i="40"/>
  <c r="H256" i="40"/>
  <c r="Q255" i="40"/>
  <c r="S255" i="40" s="1"/>
  <c r="K255" i="40"/>
  <c r="H255" i="40"/>
  <c r="K254" i="40"/>
  <c r="Q254" i="40" s="1"/>
  <c r="R254" i="40" s="1"/>
  <c r="H254" i="40"/>
  <c r="K253" i="40"/>
  <c r="H253" i="40"/>
  <c r="K252" i="40"/>
  <c r="Q252" i="40" s="1"/>
  <c r="H252" i="40"/>
  <c r="R251" i="40"/>
  <c r="Q251" i="40"/>
  <c r="S251" i="40" s="1"/>
  <c r="K251" i="40"/>
  <c r="H251" i="40"/>
  <c r="K250" i="40"/>
  <c r="Q250" i="40" s="1"/>
  <c r="H250" i="40"/>
  <c r="K249" i="40"/>
  <c r="H249" i="40"/>
  <c r="K248" i="40"/>
  <c r="Q248" i="40" s="1"/>
  <c r="H248" i="40"/>
  <c r="R247" i="40"/>
  <c r="Q247" i="40"/>
  <c r="S247" i="40" s="1"/>
  <c r="K247" i="40"/>
  <c r="H247" i="40"/>
  <c r="K246" i="40"/>
  <c r="Q246" i="40" s="1"/>
  <c r="R246" i="40" s="1"/>
  <c r="H246" i="40"/>
  <c r="K245" i="40"/>
  <c r="H245" i="40"/>
  <c r="K244" i="40"/>
  <c r="Q244" i="40" s="1"/>
  <c r="H244" i="40"/>
  <c r="Q243" i="40"/>
  <c r="S243" i="40" s="1"/>
  <c r="K243" i="40"/>
  <c r="H243" i="40"/>
  <c r="K242" i="40"/>
  <c r="Q242" i="40" s="1"/>
  <c r="H242" i="40"/>
  <c r="K241" i="40"/>
  <c r="H241" i="40"/>
  <c r="K240" i="40"/>
  <c r="Q240" i="40" s="1"/>
  <c r="H240" i="40"/>
  <c r="R239" i="40"/>
  <c r="Q239" i="40"/>
  <c r="S239" i="40" s="1"/>
  <c r="K239" i="40"/>
  <c r="H239" i="40"/>
  <c r="S238" i="40"/>
  <c r="K238" i="40"/>
  <c r="Q238" i="40" s="1"/>
  <c r="R238" i="40" s="1"/>
  <c r="H238" i="40"/>
  <c r="K237" i="40"/>
  <c r="H237" i="40"/>
  <c r="K236" i="40"/>
  <c r="Q236" i="40" s="1"/>
  <c r="H236" i="40"/>
  <c r="R235" i="40"/>
  <c r="Q235" i="40"/>
  <c r="S235" i="40" s="1"/>
  <c r="K235" i="40"/>
  <c r="H235" i="40"/>
  <c r="K234" i="40"/>
  <c r="Q234" i="40" s="1"/>
  <c r="H234" i="40"/>
  <c r="K233" i="40"/>
  <c r="H233" i="40"/>
  <c r="K232" i="40"/>
  <c r="Q232" i="40" s="1"/>
  <c r="H232" i="40"/>
  <c r="K231" i="40"/>
  <c r="H231" i="40"/>
  <c r="Q231" i="40" s="1"/>
  <c r="K230" i="40"/>
  <c r="Q230" i="40" s="1"/>
  <c r="R230" i="40" s="1"/>
  <c r="H230" i="40"/>
  <c r="K229" i="40"/>
  <c r="H229" i="40"/>
  <c r="K228" i="40"/>
  <c r="Q228" i="40" s="1"/>
  <c r="H228" i="40"/>
  <c r="R227" i="40"/>
  <c r="Q227" i="40"/>
  <c r="S227" i="40" s="1"/>
  <c r="K227" i="40"/>
  <c r="H227" i="40"/>
  <c r="K226" i="40"/>
  <c r="Q226" i="40" s="1"/>
  <c r="H226" i="40"/>
  <c r="K225" i="40"/>
  <c r="H225" i="40"/>
  <c r="K224" i="40"/>
  <c r="Q224" i="40" s="1"/>
  <c r="H224" i="40"/>
  <c r="R223" i="40"/>
  <c r="Q223" i="40"/>
  <c r="S223" i="40" s="1"/>
  <c r="K223" i="40"/>
  <c r="H223" i="40"/>
  <c r="S222" i="40"/>
  <c r="K222" i="40"/>
  <c r="Q222" i="40" s="1"/>
  <c r="R222" i="40" s="1"/>
  <c r="H222" i="40"/>
  <c r="K221" i="40"/>
  <c r="H221" i="40"/>
  <c r="K220" i="40"/>
  <c r="Q220" i="40" s="1"/>
  <c r="H220" i="40"/>
  <c r="Q219" i="40"/>
  <c r="S219" i="40" s="1"/>
  <c r="K219" i="40"/>
  <c r="H219" i="40"/>
  <c r="K218" i="40"/>
  <c r="Q218" i="40" s="1"/>
  <c r="H218" i="40"/>
  <c r="K217" i="40"/>
  <c r="H217" i="40"/>
  <c r="K216" i="40"/>
  <c r="Q216" i="40" s="1"/>
  <c r="H216" i="40"/>
  <c r="Q215" i="40"/>
  <c r="S215" i="40" s="1"/>
  <c r="K215" i="40"/>
  <c r="H215" i="40"/>
  <c r="S214" i="40"/>
  <c r="K214" i="40"/>
  <c r="Q214" i="40" s="1"/>
  <c r="R214" i="40" s="1"/>
  <c r="H214" i="40"/>
  <c r="K213" i="40"/>
  <c r="H213" i="40"/>
  <c r="K212" i="40"/>
  <c r="Q212" i="40" s="1"/>
  <c r="H212" i="40"/>
  <c r="R211" i="40"/>
  <c r="Q211" i="40"/>
  <c r="S211" i="40" s="1"/>
  <c r="K211" i="40"/>
  <c r="H211" i="40"/>
  <c r="K210" i="40"/>
  <c r="Q210" i="40" s="1"/>
  <c r="H210" i="40"/>
  <c r="K209" i="40"/>
  <c r="H209" i="40"/>
  <c r="K208" i="40"/>
  <c r="Q208" i="40" s="1"/>
  <c r="H208" i="40"/>
  <c r="Q207" i="40"/>
  <c r="S207" i="40" s="1"/>
  <c r="K207" i="40"/>
  <c r="H207" i="40"/>
  <c r="S206" i="40"/>
  <c r="K206" i="40"/>
  <c r="Q206" i="40" s="1"/>
  <c r="R206" i="40" s="1"/>
  <c r="H206" i="40"/>
  <c r="K205" i="40"/>
  <c r="H205" i="40"/>
  <c r="K204" i="40"/>
  <c r="Q204" i="40" s="1"/>
  <c r="H204" i="40"/>
  <c r="Q203" i="40"/>
  <c r="S203" i="40" s="1"/>
  <c r="K203" i="40"/>
  <c r="H203" i="40"/>
  <c r="K202" i="40"/>
  <c r="Q202" i="40" s="1"/>
  <c r="H202" i="40"/>
  <c r="K201" i="40"/>
  <c r="H201" i="40"/>
  <c r="K200" i="40"/>
  <c r="Q200" i="40" s="1"/>
  <c r="H200" i="40"/>
  <c r="R199" i="40"/>
  <c r="Q199" i="40"/>
  <c r="S199" i="40" s="1"/>
  <c r="K199" i="40"/>
  <c r="H199" i="40"/>
  <c r="S198" i="40"/>
  <c r="K198" i="40"/>
  <c r="Q198" i="40" s="1"/>
  <c r="R198" i="40" s="1"/>
  <c r="H198" i="40"/>
  <c r="K197" i="40"/>
  <c r="H197" i="40"/>
  <c r="K196" i="40"/>
  <c r="Q196" i="40" s="1"/>
  <c r="H196" i="40"/>
  <c r="R195" i="40"/>
  <c r="Q195" i="40"/>
  <c r="S195" i="40" s="1"/>
  <c r="K195" i="40"/>
  <c r="H195" i="40"/>
  <c r="K194" i="40"/>
  <c r="H194" i="40"/>
  <c r="K193" i="40"/>
  <c r="H193" i="40"/>
  <c r="K192" i="40"/>
  <c r="H192" i="40"/>
  <c r="K191" i="40"/>
  <c r="H191" i="40"/>
  <c r="Q191" i="40" s="1"/>
  <c r="S190" i="40"/>
  <c r="K190" i="40"/>
  <c r="Q190" i="40" s="1"/>
  <c r="R190" i="40" s="1"/>
  <c r="H190" i="40"/>
  <c r="K189" i="40"/>
  <c r="H189" i="40"/>
  <c r="K188" i="40"/>
  <c r="Q188" i="40" s="1"/>
  <c r="H188" i="40"/>
  <c r="R187" i="40"/>
  <c r="Q187" i="40"/>
  <c r="S187" i="40" s="1"/>
  <c r="K187" i="40"/>
  <c r="H187" i="40"/>
  <c r="K186" i="40"/>
  <c r="Q186" i="40" s="1"/>
  <c r="H186" i="40"/>
  <c r="K185" i="40"/>
  <c r="H185" i="40"/>
  <c r="K184" i="40"/>
  <c r="Q184" i="40" s="1"/>
  <c r="H184" i="40"/>
  <c r="Q183" i="40"/>
  <c r="S183" i="40" s="1"/>
  <c r="K183" i="40"/>
  <c r="H183" i="40"/>
  <c r="K182" i="40"/>
  <c r="H182" i="40"/>
  <c r="K181" i="40"/>
  <c r="H181" i="40"/>
  <c r="K180" i="40"/>
  <c r="Q180" i="40" s="1"/>
  <c r="H180" i="40"/>
  <c r="R179" i="40"/>
  <c r="Q179" i="40"/>
  <c r="S179" i="40" s="1"/>
  <c r="K179" i="40"/>
  <c r="H179" i="40"/>
  <c r="K178" i="40"/>
  <c r="Q178" i="40" s="1"/>
  <c r="H178" i="40"/>
  <c r="K177" i="40"/>
  <c r="H177" i="40"/>
  <c r="K176" i="40"/>
  <c r="Q176" i="40" s="1"/>
  <c r="H176" i="40"/>
  <c r="Q175" i="40"/>
  <c r="S175" i="40" s="1"/>
  <c r="K175" i="40"/>
  <c r="H175" i="40"/>
  <c r="S174" i="40"/>
  <c r="K174" i="40"/>
  <c r="Q174" i="40" s="1"/>
  <c r="R174" i="40" s="1"/>
  <c r="H174" i="40"/>
  <c r="K173" i="40"/>
  <c r="H173" i="40"/>
  <c r="K172" i="40"/>
  <c r="Q172" i="40" s="1"/>
  <c r="H172" i="40"/>
  <c r="R171" i="40"/>
  <c r="Q171" i="40"/>
  <c r="S171" i="40" s="1"/>
  <c r="K171" i="40"/>
  <c r="H171" i="40"/>
  <c r="K170" i="40"/>
  <c r="Q170" i="40" s="1"/>
  <c r="H170" i="40"/>
  <c r="K169" i="40"/>
  <c r="H169" i="40"/>
  <c r="K168" i="40"/>
  <c r="Q168" i="40" s="1"/>
  <c r="H168" i="40"/>
  <c r="R167" i="40"/>
  <c r="Q167" i="40"/>
  <c r="S167" i="40" s="1"/>
  <c r="K167" i="40"/>
  <c r="H167" i="40"/>
  <c r="S166" i="40"/>
  <c r="K166" i="40"/>
  <c r="Q166" i="40" s="1"/>
  <c r="R166" i="40" s="1"/>
  <c r="H166" i="40"/>
  <c r="K165" i="40"/>
  <c r="H165" i="40"/>
  <c r="K164" i="40"/>
  <c r="Q164" i="40" s="1"/>
  <c r="H164" i="40"/>
  <c r="Q163" i="40"/>
  <c r="S163" i="40" s="1"/>
  <c r="K163" i="40"/>
  <c r="H163" i="40"/>
  <c r="K162" i="40"/>
  <c r="Q162" i="40" s="1"/>
  <c r="H162" i="40"/>
  <c r="K161" i="40"/>
  <c r="H161" i="40"/>
  <c r="K160" i="40"/>
  <c r="H160" i="40"/>
  <c r="R159" i="40"/>
  <c r="Q159" i="40"/>
  <c r="S159" i="40" s="1"/>
  <c r="K159" i="40"/>
  <c r="H159" i="40"/>
  <c r="K158" i="40"/>
  <c r="Q158" i="40" s="1"/>
  <c r="R158" i="40" s="1"/>
  <c r="H158" i="40"/>
  <c r="K157" i="40"/>
  <c r="H157" i="40"/>
  <c r="K156" i="40"/>
  <c r="Q156" i="40" s="1"/>
  <c r="H156" i="40"/>
  <c r="R155" i="40"/>
  <c r="Q155" i="40"/>
  <c r="S155" i="40" s="1"/>
  <c r="K155" i="40"/>
  <c r="H155" i="40"/>
  <c r="K154" i="40"/>
  <c r="Q154" i="40" s="1"/>
  <c r="H154" i="40"/>
  <c r="K153" i="40"/>
  <c r="H153" i="40"/>
  <c r="K152" i="40"/>
  <c r="Q152" i="40" s="1"/>
  <c r="H152" i="40"/>
  <c r="K151" i="40"/>
  <c r="H151" i="40"/>
  <c r="Q151" i="40" s="1"/>
  <c r="S150" i="40"/>
  <c r="K150" i="40"/>
  <c r="Q150" i="40" s="1"/>
  <c r="R150" i="40" s="1"/>
  <c r="H150" i="40"/>
  <c r="K149" i="40"/>
  <c r="H149" i="40"/>
  <c r="K148" i="40"/>
  <c r="Q148" i="40" s="1"/>
  <c r="H148" i="40"/>
  <c r="Q147" i="40"/>
  <c r="S147" i="40" s="1"/>
  <c r="K147" i="40"/>
  <c r="H106" i="48" s="1"/>
  <c r="T106" i="48" s="1"/>
  <c r="H147" i="40"/>
  <c r="K146" i="40"/>
  <c r="Q146" i="40" s="1"/>
  <c r="H146" i="40"/>
  <c r="K145" i="40"/>
  <c r="H145" i="40"/>
  <c r="K144" i="40"/>
  <c r="Q144" i="40" s="1"/>
  <c r="H144" i="40"/>
  <c r="Q143" i="40"/>
  <c r="S143" i="40" s="1"/>
  <c r="K143" i="40"/>
  <c r="H143" i="40"/>
  <c r="S142" i="40"/>
  <c r="K142" i="40"/>
  <c r="Q142" i="40" s="1"/>
  <c r="R142" i="40" s="1"/>
  <c r="H142" i="40"/>
  <c r="K141" i="40"/>
  <c r="H141" i="40"/>
  <c r="K140" i="40"/>
  <c r="Q140" i="40" s="1"/>
  <c r="H140" i="40"/>
  <c r="R139" i="40"/>
  <c r="Q139" i="40"/>
  <c r="S139" i="40" s="1"/>
  <c r="K139" i="40"/>
  <c r="H139" i="40"/>
  <c r="K138" i="40"/>
  <c r="Q138" i="40" s="1"/>
  <c r="H138" i="40"/>
  <c r="K137" i="40"/>
  <c r="H137" i="40"/>
  <c r="K136" i="40"/>
  <c r="Q136" i="40" s="1"/>
  <c r="H136" i="40"/>
  <c r="Q135" i="40"/>
  <c r="S135" i="40" s="1"/>
  <c r="K135" i="40"/>
  <c r="H135" i="40"/>
  <c r="S134" i="40"/>
  <c r="K134" i="40"/>
  <c r="Q134" i="40" s="1"/>
  <c r="R134" i="40" s="1"/>
  <c r="H134" i="40"/>
  <c r="K133" i="40"/>
  <c r="H133" i="40"/>
  <c r="K132" i="40"/>
  <c r="Q132" i="40" s="1"/>
  <c r="H132" i="40"/>
  <c r="Q131" i="40"/>
  <c r="S131" i="40" s="1"/>
  <c r="K131" i="40"/>
  <c r="H131" i="40"/>
  <c r="K130" i="40"/>
  <c r="Q130" i="40" s="1"/>
  <c r="H130" i="40"/>
  <c r="K129" i="40"/>
  <c r="H129" i="40"/>
  <c r="K128" i="40"/>
  <c r="Q128" i="40" s="1"/>
  <c r="H128" i="40"/>
  <c r="Q127" i="40"/>
  <c r="S127" i="40" s="1"/>
  <c r="K127" i="40"/>
  <c r="H127" i="40"/>
  <c r="K126" i="40"/>
  <c r="Q126" i="40" s="1"/>
  <c r="R126" i="40" s="1"/>
  <c r="H126" i="40"/>
  <c r="K125" i="40"/>
  <c r="H125" i="40"/>
  <c r="K124" i="40"/>
  <c r="Q124" i="40" s="1"/>
  <c r="H124" i="40"/>
  <c r="K123" i="40"/>
  <c r="H84" i="48" s="1"/>
  <c r="T84" i="48" s="1"/>
  <c r="H123" i="40"/>
  <c r="Q123" i="40" s="1"/>
  <c r="S123" i="40" s="1"/>
  <c r="K122" i="40"/>
  <c r="Q122" i="40" s="1"/>
  <c r="H122" i="40"/>
  <c r="K121" i="40"/>
  <c r="H121" i="40"/>
  <c r="K120" i="40"/>
  <c r="Q120" i="40" s="1"/>
  <c r="H120" i="40"/>
  <c r="Q119" i="40"/>
  <c r="S119" i="40" s="1"/>
  <c r="K119" i="40"/>
  <c r="H119" i="40"/>
  <c r="K118" i="40"/>
  <c r="Q118" i="40" s="1"/>
  <c r="R118" i="40" s="1"/>
  <c r="H118" i="40"/>
  <c r="K117" i="40"/>
  <c r="H117" i="40"/>
  <c r="K116" i="40"/>
  <c r="Q116" i="40" s="1"/>
  <c r="H116" i="40"/>
  <c r="R115" i="40"/>
  <c r="Q115" i="40"/>
  <c r="S115" i="40" s="1"/>
  <c r="K115" i="40"/>
  <c r="H115" i="40"/>
  <c r="K114" i="40"/>
  <c r="Q114" i="40" s="1"/>
  <c r="H114" i="40"/>
  <c r="K113" i="40"/>
  <c r="H113" i="40"/>
  <c r="K112" i="40"/>
  <c r="Q112" i="40" s="1"/>
  <c r="H112" i="40"/>
  <c r="Q111" i="40"/>
  <c r="S111" i="40" s="1"/>
  <c r="K111" i="40"/>
  <c r="H111" i="40"/>
  <c r="S110" i="40"/>
  <c r="K110" i="40"/>
  <c r="Q110" i="40" s="1"/>
  <c r="R110" i="40" s="1"/>
  <c r="H110" i="40"/>
  <c r="K109" i="40"/>
  <c r="H109" i="40"/>
  <c r="K108" i="40"/>
  <c r="Q108" i="40" s="1"/>
  <c r="H108" i="40"/>
  <c r="R107" i="40"/>
  <c r="Q107" i="40"/>
  <c r="S107" i="40" s="1"/>
  <c r="K107" i="40"/>
  <c r="H107" i="40"/>
  <c r="K106" i="40"/>
  <c r="Q106" i="40" s="1"/>
  <c r="H106" i="40"/>
  <c r="K105" i="40"/>
  <c r="H105" i="40"/>
  <c r="K104" i="40"/>
  <c r="H104" i="40"/>
  <c r="K103" i="40"/>
  <c r="H103" i="40"/>
  <c r="Q103" i="40" s="1"/>
  <c r="K102" i="40"/>
  <c r="Q102" i="40" s="1"/>
  <c r="R102" i="40" s="1"/>
  <c r="H102" i="40"/>
  <c r="K101" i="40"/>
  <c r="H101" i="40"/>
  <c r="K100" i="40"/>
  <c r="Q100" i="40" s="1"/>
  <c r="H100" i="40"/>
  <c r="R99" i="40"/>
  <c r="Q99" i="40"/>
  <c r="S99" i="40" s="1"/>
  <c r="K99" i="40"/>
  <c r="H99" i="40"/>
  <c r="K98" i="40"/>
  <c r="Q98" i="40" s="1"/>
  <c r="H98" i="40"/>
  <c r="K97" i="40"/>
  <c r="H97" i="40"/>
  <c r="K96" i="40"/>
  <c r="Q96" i="40" s="1"/>
  <c r="H96" i="40"/>
  <c r="K95" i="40"/>
  <c r="H95" i="40"/>
  <c r="Q95" i="40" s="1"/>
  <c r="S95" i="40" s="1"/>
  <c r="S94" i="40"/>
  <c r="K94" i="40"/>
  <c r="Q94" i="40" s="1"/>
  <c r="R94" i="40" s="1"/>
  <c r="H94" i="40"/>
  <c r="K93" i="40"/>
  <c r="H93" i="40"/>
  <c r="K92" i="40"/>
  <c r="Q92" i="40" s="1"/>
  <c r="H92" i="40"/>
  <c r="R91" i="40"/>
  <c r="Q91" i="40"/>
  <c r="S91" i="40" s="1"/>
  <c r="K91" i="40"/>
  <c r="H91" i="40"/>
  <c r="K90" i="40"/>
  <c r="Q90" i="40" s="1"/>
  <c r="H90" i="40"/>
  <c r="K89" i="40"/>
  <c r="H89" i="40"/>
  <c r="K88" i="40"/>
  <c r="Q88" i="40" s="1"/>
  <c r="H88" i="40"/>
  <c r="R87" i="40"/>
  <c r="Q87" i="40"/>
  <c r="S87" i="40" s="1"/>
  <c r="K87" i="40"/>
  <c r="H87" i="40"/>
  <c r="S86" i="40"/>
  <c r="K86" i="40"/>
  <c r="Q86" i="40" s="1"/>
  <c r="R86" i="40" s="1"/>
  <c r="H86" i="40"/>
  <c r="K85" i="40"/>
  <c r="H85" i="40"/>
  <c r="K84" i="40"/>
  <c r="Q84" i="40" s="1"/>
  <c r="H84" i="40"/>
  <c r="R83" i="40"/>
  <c r="Q83" i="40"/>
  <c r="S83" i="40" s="1"/>
  <c r="K83" i="40"/>
  <c r="H83" i="40"/>
  <c r="K82" i="40"/>
  <c r="Q82" i="40" s="1"/>
  <c r="H82" i="40"/>
  <c r="K81" i="40"/>
  <c r="H81" i="40"/>
  <c r="K80" i="40"/>
  <c r="Q80" i="40" s="1"/>
  <c r="H80" i="40"/>
  <c r="Q79" i="40"/>
  <c r="S79" i="40" s="1"/>
  <c r="K79" i="40"/>
  <c r="H79" i="40"/>
  <c r="K78" i="40"/>
  <c r="H78" i="40"/>
  <c r="K77" i="40"/>
  <c r="H77" i="40"/>
  <c r="K76" i="40"/>
  <c r="Q76" i="40" s="1"/>
  <c r="H76" i="40"/>
  <c r="K75" i="40"/>
  <c r="H75" i="40"/>
  <c r="Q75" i="40" s="1"/>
  <c r="K74" i="40"/>
  <c r="Q74" i="40" s="1"/>
  <c r="H74" i="40"/>
  <c r="K73" i="40"/>
  <c r="H73" i="40"/>
  <c r="K72" i="40"/>
  <c r="Q72" i="40" s="1"/>
  <c r="H72" i="40"/>
  <c r="R71" i="40"/>
  <c r="Q71" i="40"/>
  <c r="S71" i="40" s="1"/>
  <c r="K71" i="40"/>
  <c r="H71" i="40"/>
  <c r="S70" i="40"/>
  <c r="K70" i="40"/>
  <c r="Q70" i="40" s="1"/>
  <c r="R70" i="40" s="1"/>
  <c r="H70" i="40"/>
  <c r="K69" i="40"/>
  <c r="H69" i="40"/>
  <c r="K68" i="40"/>
  <c r="Q68" i="40" s="1"/>
  <c r="H68" i="40"/>
  <c r="R67" i="40"/>
  <c r="Q67" i="40"/>
  <c r="S67" i="40" s="1"/>
  <c r="K67" i="40"/>
  <c r="H67" i="40"/>
  <c r="K66" i="40"/>
  <c r="Q66" i="40" s="1"/>
  <c r="H66" i="40"/>
  <c r="K65" i="40"/>
  <c r="H65" i="40"/>
  <c r="K64" i="40"/>
  <c r="Q64" i="40" s="1"/>
  <c r="H64" i="40"/>
  <c r="Q63" i="40"/>
  <c r="S63" i="40" s="1"/>
  <c r="K63" i="40"/>
  <c r="H63" i="40"/>
  <c r="K62" i="40"/>
  <c r="Q62" i="40" s="1"/>
  <c r="R62" i="40" s="1"/>
  <c r="H62" i="40"/>
  <c r="K61" i="40"/>
  <c r="H61" i="40"/>
  <c r="K60" i="40"/>
  <c r="Q60" i="40" s="1"/>
  <c r="H60" i="40"/>
  <c r="Q59" i="40"/>
  <c r="S59" i="40" s="1"/>
  <c r="K59" i="40"/>
  <c r="H59" i="40"/>
  <c r="K58" i="40"/>
  <c r="H58" i="40"/>
  <c r="K57" i="40"/>
  <c r="H57" i="40"/>
  <c r="K56" i="40"/>
  <c r="Q56" i="40" s="1"/>
  <c r="H56" i="40"/>
  <c r="R55" i="40"/>
  <c r="Q55" i="40"/>
  <c r="S55" i="40" s="1"/>
  <c r="K55" i="40"/>
  <c r="H55" i="40"/>
  <c r="S54" i="40"/>
  <c r="K54" i="40"/>
  <c r="Q54" i="40" s="1"/>
  <c r="R54" i="40" s="1"/>
  <c r="H54" i="40"/>
  <c r="K53" i="40"/>
  <c r="H53" i="40"/>
  <c r="K52" i="40"/>
  <c r="Q52" i="40" s="1"/>
  <c r="H52" i="40"/>
  <c r="R51" i="40"/>
  <c r="Q51" i="40"/>
  <c r="S51" i="40" s="1"/>
  <c r="K51" i="40"/>
  <c r="H51" i="40"/>
  <c r="K50" i="40"/>
  <c r="Q50" i="40" s="1"/>
  <c r="H50" i="40"/>
  <c r="K49" i="40"/>
  <c r="H49" i="40"/>
  <c r="K48" i="40"/>
  <c r="Q48" i="40" s="1"/>
  <c r="H48" i="40"/>
  <c r="K47" i="40"/>
  <c r="H47" i="40"/>
  <c r="Q47" i="40" s="1"/>
  <c r="S46" i="40"/>
  <c r="K46" i="40"/>
  <c r="Q46" i="40" s="1"/>
  <c r="R46" i="40" s="1"/>
  <c r="H46" i="40"/>
  <c r="K45" i="40"/>
  <c r="H45" i="40"/>
  <c r="K44" i="40"/>
  <c r="Q44" i="40" s="1"/>
  <c r="H44" i="40"/>
  <c r="K43" i="40"/>
  <c r="H43" i="40"/>
  <c r="Q43" i="40" s="1"/>
  <c r="K42" i="40"/>
  <c r="Q42" i="40" s="1"/>
  <c r="H42" i="40"/>
  <c r="K41" i="40"/>
  <c r="H41" i="40"/>
  <c r="K40" i="40"/>
  <c r="Q40" i="40" s="1"/>
  <c r="H40" i="40"/>
  <c r="R39" i="40"/>
  <c r="Q39" i="40"/>
  <c r="S39" i="40" s="1"/>
  <c r="K39" i="40"/>
  <c r="H39" i="40"/>
  <c r="S38" i="40"/>
  <c r="K38" i="40"/>
  <c r="Q38" i="40" s="1"/>
  <c r="R38" i="40" s="1"/>
  <c r="H38" i="40"/>
  <c r="K37" i="40"/>
  <c r="H37" i="40"/>
  <c r="K36" i="40"/>
  <c r="H36" i="40"/>
  <c r="K35" i="40"/>
  <c r="H35" i="40"/>
  <c r="Q35" i="40" s="1"/>
  <c r="K34" i="40"/>
  <c r="H34" i="40"/>
  <c r="K33" i="40"/>
  <c r="H33" i="40"/>
  <c r="K32" i="40"/>
  <c r="H32" i="40"/>
  <c r="Q31" i="40"/>
  <c r="S31" i="40" s="1"/>
  <c r="K31" i="40"/>
  <c r="H31" i="40"/>
  <c r="K30" i="40"/>
  <c r="Q30" i="40" s="1"/>
  <c r="R30" i="40" s="1"/>
  <c r="H30" i="40"/>
  <c r="K29" i="40"/>
  <c r="H29" i="40"/>
  <c r="K28" i="40"/>
  <c r="Q28" i="40" s="1"/>
  <c r="H28" i="40"/>
  <c r="K27" i="40"/>
  <c r="H27" i="40"/>
  <c r="Q27" i="40" s="1"/>
  <c r="K26" i="40"/>
  <c r="H26" i="40"/>
  <c r="K25" i="40"/>
  <c r="H25" i="40"/>
  <c r="Q24" i="40"/>
  <c r="S24" i="40" s="1"/>
  <c r="K24" i="40"/>
  <c r="H24" i="40"/>
  <c r="K23" i="40"/>
  <c r="H23" i="40"/>
  <c r="Q23" i="40" s="1"/>
  <c r="K22" i="40"/>
  <c r="Q22" i="40" s="1"/>
  <c r="H22" i="40"/>
  <c r="K21" i="40"/>
  <c r="H21" i="40"/>
  <c r="M7" i="40"/>
  <c r="K7" i="40"/>
  <c r="H7" i="40"/>
  <c r="M4" i="40"/>
  <c r="K4" i="40"/>
  <c r="H4" i="40"/>
  <c r="P266" i="36"/>
  <c r="O266" i="36"/>
  <c r="P265" i="36"/>
  <c r="O265" i="36"/>
  <c r="N265" i="36"/>
  <c r="N266" i="36" s="1"/>
  <c r="M265" i="36"/>
  <c r="M266" i="36" s="1"/>
  <c r="L265" i="36"/>
  <c r="L266" i="36" s="1"/>
  <c r="J265" i="36"/>
  <c r="J266" i="36" s="1"/>
  <c r="I265" i="36"/>
  <c r="I266" i="36" s="1"/>
  <c r="K264" i="36"/>
  <c r="K262" i="36"/>
  <c r="K261" i="36"/>
  <c r="K260" i="36"/>
  <c r="K259" i="36"/>
  <c r="K258" i="36"/>
  <c r="K257" i="36"/>
  <c r="K256" i="36"/>
  <c r="K255" i="36"/>
  <c r="K254" i="36"/>
  <c r="K253" i="36"/>
  <c r="K252" i="36"/>
  <c r="K251" i="36"/>
  <c r="K250" i="36"/>
  <c r="K249" i="36"/>
  <c r="K248" i="36"/>
  <c r="K247" i="36"/>
  <c r="K246" i="36"/>
  <c r="K245" i="36"/>
  <c r="K244" i="36"/>
  <c r="K243" i="36"/>
  <c r="K242" i="36"/>
  <c r="K241" i="36"/>
  <c r="K240" i="36"/>
  <c r="K239" i="36"/>
  <c r="K238" i="36"/>
  <c r="K237" i="36"/>
  <c r="K236" i="36"/>
  <c r="K235" i="36"/>
  <c r="K234" i="36"/>
  <c r="K233" i="36"/>
  <c r="K232" i="36"/>
  <c r="K231" i="36"/>
  <c r="K230" i="36"/>
  <c r="K229" i="36"/>
  <c r="K228" i="36"/>
  <c r="K227" i="36"/>
  <c r="K226" i="36"/>
  <c r="K225" i="36"/>
  <c r="K224" i="36"/>
  <c r="K223" i="36"/>
  <c r="K222" i="36"/>
  <c r="K221" i="36"/>
  <c r="K220" i="36"/>
  <c r="K219" i="36"/>
  <c r="K218" i="36"/>
  <c r="K217" i="36"/>
  <c r="K216" i="36"/>
  <c r="K215" i="36"/>
  <c r="K214" i="36"/>
  <c r="K213" i="36"/>
  <c r="K212" i="36"/>
  <c r="K211" i="36"/>
  <c r="K210" i="36"/>
  <c r="K209" i="36"/>
  <c r="K208" i="36"/>
  <c r="K207" i="36"/>
  <c r="K206" i="36"/>
  <c r="K205" i="36"/>
  <c r="K204" i="36"/>
  <c r="K203" i="36"/>
  <c r="K202" i="36"/>
  <c r="K201" i="36"/>
  <c r="K200" i="36"/>
  <c r="K199" i="36"/>
  <c r="K198" i="36"/>
  <c r="K197" i="36"/>
  <c r="K196" i="36"/>
  <c r="K195" i="36"/>
  <c r="K194" i="36"/>
  <c r="K193" i="36"/>
  <c r="K192" i="36"/>
  <c r="K191" i="36"/>
  <c r="K190" i="36"/>
  <c r="K189" i="36"/>
  <c r="K188" i="36"/>
  <c r="K187" i="36"/>
  <c r="K186" i="36"/>
  <c r="K185" i="36"/>
  <c r="K184" i="36"/>
  <c r="K183" i="36"/>
  <c r="K182" i="36"/>
  <c r="K181" i="36"/>
  <c r="K180" i="36"/>
  <c r="K179" i="36"/>
  <c r="K178" i="36"/>
  <c r="K177" i="36"/>
  <c r="K176" i="36"/>
  <c r="K175" i="36"/>
  <c r="K174" i="36"/>
  <c r="K173" i="36"/>
  <c r="K172" i="36"/>
  <c r="K171" i="36"/>
  <c r="K170" i="36"/>
  <c r="K169" i="36"/>
  <c r="K168" i="36"/>
  <c r="K167" i="36"/>
  <c r="K166" i="36"/>
  <c r="K165" i="36"/>
  <c r="K164" i="36"/>
  <c r="K163" i="36"/>
  <c r="K162" i="36"/>
  <c r="K161" i="36"/>
  <c r="K160" i="36"/>
  <c r="K159" i="36"/>
  <c r="K158" i="36"/>
  <c r="K157" i="36"/>
  <c r="K156" i="36"/>
  <c r="K155" i="36"/>
  <c r="K154" i="36"/>
  <c r="K153" i="36"/>
  <c r="K152" i="36"/>
  <c r="K151" i="36"/>
  <c r="K150" i="36"/>
  <c r="K149" i="36"/>
  <c r="K148" i="36"/>
  <c r="K147" i="36"/>
  <c r="K146" i="36"/>
  <c r="K145" i="36"/>
  <c r="K144" i="36"/>
  <c r="K143" i="36"/>
  <c r="K142" i="36"/>
  <c r="K141" i="36"/>
  <c r="K140" i="36"/>
  <c r="K139" i="36"/>
  <c r="K138" i="36"/>
  <c r="K137" i="36"/>
  <c r="K136" i="36"/>
  <c r="K135" i="36"/>
  <c r="K134" i="36"/>
  <c r="K133" i="36"/>
  <c r="K132" i="36"/>
  <c r="K131" i="36"/>
  <c r="K130" i="36"/>
  <c r="K129" i="36"/>
  <c r="K128" i="36"/>
  <c r="K127" i="36"/>
  <c r="K126" i="36"/>
  <c r="K125" i="36"/>
  <c r="K124" i="36"/>
  <c r="K123" i="36"/>
  <c r="K122" i="36"/>
  <c r="K121" i="36"/>
  <c r="K120" i="36"/>
  <c r="K119" i="36"/>
  <c r="K118" i="36"/>
  <c r="K117" i="36"/>
  <c r="K116" i="36"/>
  <c r="K115" i="36"/>
  <c r="K114" i="36"/>
  <c r="K113" i="36"/>
  <c r="K112" i="36"/>
  <c r="K111" i="36"/>
  <c r="K110" i="36"/>
  <c r="K109" i="36"/>
  <c r="K108" i="36"/>
  <c r="K107" i="36"/>
  <c r="K106" i="36"/>
  <c r="K105" i="36"/>
  <c r="K104" i="36"/>
  <c r="K103" i="36"/>
  <c r="K102" i="36"/>
  <c r="K101" i="36"/>
  <c r="K100" i="36"/>
  <c r="K99" i="36"/>
  <c r="K98" i="36"/>
  <c r="K97" i="36"/>
  <c r="K96" i="36"/>
  <c r="K95" i="36"/>
  <c r="K94" i="36"/>
  <c r="K93" i="36"/>
  <c r="K92" i="36"/>
  <c r="K91" i="36"/>
  <c r="K90" i="36"/>
  <c r="K89" i="36"/>
  <c r="K88" i="36"/>
  <c r="K87" i="36"/>
  <c r="K86" i="36"/>
  <c r="K85" i="36"/>
  <c r="K84" i="36"/>
  <c r="K83" i="36"/>
  <c r="K82" i="36"/>
  <c r="K81" i="36"/>
  <c r="K80" i="36"/>
  <c r="K79" i="36"/>
  <c r="K78" i="36"/>
  <c r="K77" i="36"/>
  <c r="K76" i="36"/>
  <c r="K75" i="36"/>
  <c r="K74" i="36"/>
  <c r="K73" i="36"/>
  <c r="K72" i="36"/>
  <c r="K71" i="36"/>
  <c r="K70" i="36"/>
  <c r="K69" i="36"/>
  <c r="K68" i="36"/>
  <c r="K67" i="36"/>
  <c r="K66" i="36"/>
  <c r="K65" i="36"/>
  <c r="K64" i="36"/>
  <c r="K63" i="36"/>
  <c r="K62" i="36"/>
  <c r="K61" i="36"/>
  <c r="K60" i="36"/>
  <c r="K59" i="36"/>
  <c r="K58" i="36"/>
  <c r="K57" i="36"/>
  <c r="K56" i="36"/>
  <c r="K55" i="36"/>
  <c r="K54" i="36"/>
  <c r="K53" i="36"/>
  <c r="K52" i="36"/>
  <c r="K51" i="36"/>
  <c r="K50" i="36"/>
  <c r="K49" i="36"/>
  <c r="K48" i="36"/>
  <c r="K47" i="36"/>
  <c r="K46" i="36"/>
  <c r="K45" i="36"/>
  <c r="K44" i="36"/>
  <c r="K43" i="36"/>
  <c r="K42" i="36"/>
  <c r="K41" i="36"/>
  <c r="K40" i="36"/>
  <c r="K39" i="36"/>
  <c r="K38" i="36"/>
  <c r="K37" i="36"/>
  <c r="K36" i="36"/>
  <c r="K35" i="36"/>
  <c r="K34" i="36"/>
  <c r="K33" i="36"/>
  <c r="K32" i="36"/>
  <c r="K31" i="36"/>
  <c r="K30" i="36"/>
  <c r="K29" i="36"/>
  <c r="K28" i="36"/>
  <c r="K27" i="36"/>
  <c r="K26" i="36"/>
  <c r="K25" i="36"/>
  <c r="K24" i="36"/>
  <c r="K23" i="36"/>
  <c r="K22" i="36"/>
  <c r="K21" i="36"/>
  <c r="M7" i="36"/>
  <c r="K7" i="36"/>
  <c r="H7" i="36"/>
  <c r="M4" i="36"/>
  <c r="K4" i="36"/>
  <c r="H4" i="36"/>
  <c r="L266" i="63"/>
  <c r="K266" i="63"/>
  <c r="I266" i="63"/>
  <c r="L265" i="63"/>
  <c r="K265" i="63"/>
  <c r="I265" i="63"/>
  <c r="J264" i="63"/>
  <c r="O263" i="63"/>
  <c r="N263" i="63"/>
  <c r="J263" i="63"/>
  <c r="H263" i="63"/>
  <c r="M263" i="63" s="1"/>
  <c r="J262" i="63"/>
  <c r="H262" i="63" s="1"/>
  <c r="N261" i="63"/>
  <c r="M261" i="63"/>
  <c r="O261" i="63" s="1"/>
  <c r="J261" i="63"/>
  <c r="H261" i="63" s="1"/>
  <c r="O260" i="63"/>
  <c r="N260" i="63"/>
  <c r="J260" i="63"/>
  <c r="H260" i="63"/>
  <c r="M260" i="63" s="1"/>
  <c r="J259" i="63"/>
  <c r="J258" i="63"/>
  <c r="H258" i="63" s="1"/>
  <c r="N257" i="63"/>
  <c r="M257" i="63"/>
  <c r="O257" i="63" s="1"/>
  <c r="J257" i="63"/>
  <c r="H257" i="63" s="1"/>
  <c r="O256" i="63"/>
  <c r="N256" i="63"/>
  <c r="J256" i="63"/>
  <c r="H256" i="63"/>
  <c r="M256" i="63" s="1"/>
  <c r="J255" i="63"/>
  <c r="J254" i="63"/>
  <c r="H254" i="63" s="1"/>
  <c r="N253" i="63"/>
  <c r="M253" i="63"/>
  <c r="O253" i="63" s="1"/>
  <c r="J253" i="63"/>
  <c r="H253" i="63" s="1"/>
  <c r="O252" i="63"/>
  <c r="N252" i="63"/>
  <c r="J252" i="63"/>
  <c r="H252" i="63"/>
  <c r="M252" i="63" s="1"/>
  <c r="J251" i="63"/>
  <c r="J250" i="63"/>
  <c r="H250" i="63" s="1"/>
  <c r="N249" i="63"/>
  <c r="M249" i="63"/>
  <c r="O249" i="63" s="1"/>
  <c r="J249" i="63"/>
  <c r="H249" i="63" s="1"/>
  <c r="O248" i="63"/>
  <c r="N248" i="63"/>
  <c r="J248" i="63"/>
  <c r="H248" i="63"/>
  <c r="M248" i="63" s="1"/>
  <c r="J247" i="63"/>
  <c r="J246" i="63"/>
  <c r="H246" i="63" s="1"/>
  <c r="N245" i="63"/>
  <c r="M245" i="63"/>
  <c r="O245" i="63" s="1"/>
  <c r="J245" i="63"/>
  <c r="H245" i="63" s="1"/>
  <c r="O244" i="63"/>
  <c r="N244" i="63"/>
  <c r="J244" i="63"/>
  <c r="H244" i="63"/>
  <c r="M244" i="63" s="1"/>
  <c r="J243" i="63"/>
  <c r="J242" i="63"/>
  <c r="H242" i="63" s="1"/>
  <c r="N241" i="63"/>
  <c r="M241" i="63"/>
  <c r="O241" i="63" s="1"/>
  <c r="J241" i="63"/>
  <c r="H241" i="63" s="1"/>
  <c r="O240" i="63"/>
  <c r="N240" i="63"/>
  <c r="J240" i="63"/>
  <c r="H240" i="63"/>
  <c r="M240" i="63" s="1"/>
  <c r="J239" i="63"/>
  <c r="J238" i="63"/>
  <c r="H238" i="63" s="1"/>
  <c r="N237" i="63"/>
  <c r="M237" i="63"/>
  <c r="O237" i="63" s="1"/>
  <c r="J237" i="63"/>
  <c r="H237" i="63" s="1"/>
  <c r="O236" i="63"/>
  <c r="N236" i="63"/>
  <c r="J236" i="63"/>
  <c r="H236" i="63"/>
  <c r="M236" i="63" s="1"/>
  <c r="J235" i="63"/>
  <c r="J234" i="63"/>
  <c r="H234" i="63" s="1"/>
  <c r="N233" i="63"/>
  <c r="M233" i="63"/>
  <c r="O233" i="63" s="1"/>
  <c r="J233" i="63"/>
  <c r="H233" i="63" s="1"/>
  <c r="O232" i="63"/>
  <c r="N232" i="63"/>
  <c r="J232" i="63"/>
  <c r="H232" i="63"/>
  <c r="M232" i="63" s="1"/>
  <c r="J231" i="63"/>
  <c r="J230" i="63"/>
  <c r="H230" i="63" s="1"/>
  <c r="N229" i="63"/>
  <c r="M229" i="63"/>
  <c r="O229" i="63" s="1"/>
  <c r="J229" i="63"/>
  <c r="H229" i="63" s="1"/>
  <c r="O228" i="63"/>
  <c r="N228" i="63"/>
  <c r="J228" i="63"/>
  <c r="H228" i="63"/>
  <c r="M228" i="63" s="1"/>
  <c r="J227" i="63"/>
  <c r="J226" i="63"/>
  <c r="H226" i="63" s="1"/>
  <c r="N225" i="63"/>
  <c r="M225" i="63"/>
  <c r="O225" i="63" s="1"/>
  <c r="J225" i="63"/>
  <c r="H225" i="63" s="1"/>
  <c r="O224" i="63"/>
  <c r="N224" i="63"/>
  <c r="J224" i="63"/>
  <c r="H224" i="63"/>
  <c r="M224" i="63" s="1"/>
  <c r="J223" i="63"/>
  <c r="J222" i="63"/>
  <c r="H222" i="63" s="1"/>
  <c r="N221" i="63"/>
  <c r="M221" i="63"/>
  <c r="O221" i="63" s="1"/>
  <c r="J221" i="63"/>
  <c r="H221" i="63" s="1"/>
  <c r="O220" i="63"/>
  <c r="N220" i="63"/>
  <c r="J220" i="63"/>
  <c r="H220" i="63"/>
  <c r="M220" i="63" s="1"/>
  <c r="J219" i="63"/>
  <c r="J218" i="63"/>
  <c r="H218" i="63" s="1"/>
  <c r="N217" i="63"/>
  <c r="M217" i="63"/>
  <c r="O217" i="63" s="1"/>
  <c r="J217" i="63"/>
  <c r="H217" i="63" s="1"/>
  <c r="O216" i="63"/>
  <c r="N216" i="63"/>
  <c r="J216" i="63"/>
  <c r="H216" i="63"/>
  <c r="M216" i="63" s="1"/>
  <c r="J215" i="63"/>
  <c r="J214" i="63"/>
  <c r="H214" i="63" s="1"/>
  <c r="N213" i="63"/>
  <c r="M213" i="63"/>
  <c r="O213" i="63" s="1"/>
  <c r="J213" i="63"/>
  <c r="H213" i="63" s="1"/>
  <c r="O212" i="63"/>
  <c r="N212" i="63"/>
  <c r="J212" i="63"/>
  <c r="H212" i="63"/>
  <c r="M212" i="63" s="1"/>
  <c r="J211" i="63"/>
  <c r="J210" i="63"/>
  <c r="H210" i="63" s="1"/>
  <c r="N209" i="63"/>
  <c r="M209" i="63"/>
  <c r="O209" i="63" s="1"/>
  <c r="J209" i="63"/>
  <c r="H209" i="63" s="1"/>
  <c r="O208" i="63"/>
  <c r="N208" i="63"/>
  <c r="J208" i="63"/>
  <c r="H208" i="63"/>
  <c r="M208" i="63" s="1"/>
  <c r="J207" i="63"/>
  <c r="J206" i="63"/>
  <c r="H206" i="63" s="1"/>
  <c r="N205" i="63"/>
  <c r="M205" i="63"/>
  <c r="O205" i="63" s="1"/>
  <c r="J205" i="63"/>
  <c r="H205" i="63" s="1"/>
  <c r="O204" i="63"/>
  <c r="N204" i="63"/>
  <c r="J204" i="63"/>
  <c r="H204" i="63"/>
  <c r="M204" i="63" s="1"/>
  <c r="J203" i="63"/>
  <c r="J202" i="63"/>
  <c r="H202" i="63" s="1"/>
  <c r="N201" i="63"/>
  <c r="M201" i="63"/>
  <c r="O201" i="63" s="1"/>
  <c r="J201" i="63"/>
  <c r="H201" i="63" s="1"/>
  <c r="O200" i="63"/>
  <c r="N200" i="63"/>
  <c r="J200" i="63"/>
  <c r="H200" i="63"/>
  <c r="M200" i="63" s="1"/>
  <c r="J199" i="63"/>
  <c r="J198" i="63"/>
  <c r="H198" i="63" s="1"/>
  <c r="N197" i="63"/>
  <c r="M197" i="63"/>
  <c r="O197" i="63" s="1"/>
  <c r="J197" i="63"/>
  <c r="H197" i="63" s="1"/>
  <c r="O196" i="63"/>
  <c r="N196" i="63"/>
  <c r="J196" i="63"/>
  <c r="H196" i="63"/>
  <c r="M196" i="63" s="1"/>
  <c r="J195" i="63"/>
  <c r="J194" i="63"/>
  <c r="H194" i="63" s="1"/>
  <c r="N193" i="63"/>
  <c r="M193" i="63"/>
  <c r="O193" i="63" s="1"/>
  <c r="J193" i="63"/>
  <c r="H193" i="63" s="1"/>
  <c r="O192" i="63"/>
  <c r="N192" i="63"/>
  <c r="J192" i="63"/>
  <c r="H192" i="63"/>
  <c r="M192" i="63" s="1"/>
  <c r="J191" i="63"/>
  <c r="J190" i="63"/>
  <c r="H190" i="63" s="1"/>
  <c r="N189" i="63"/>
  <c r="M189" i="63"/>
  <c r="O189" i="63" s="1"/>
  <c r="J189" i="63"/>
  <c r="H189" i="63" s="1"/>
  <c r="O188" i="63"/>
  <c r="N188" i="63"/>
  <c r="J188" i="63"/>
  <c r="H188" i="63"/>
  <c r="M188" i="63" s="1"/>
  <c r="J187" i="63"/>
  <c r="M186" i="63"/>
  <c r="J186" i="63"/>
  <c r="H186" i="63" s="1"/>
  <c r="M185" i="63"/>
  <c r="J185" i="63"/>
  <c r="H185" i="63" s="1"/>
  <c r="M184" i="63"/>
  <c r="J184" i="63"/>
  <c r="H184" i="63"/>
  <c r="J183" i="63"/>
  <c r="J182" i="63"/>
  <c r="H182" i="63" s="1"/>
  <c r="M182" i="63" s="1"/>
  <c r="M181" i="63"/>
  <c r="J181" i="63"/>
  <c r="H181" i="63" s="1"/>
  <c r="M180" i="63"/>
  <c r="J180" i="63"/>
  <c r="H180" i="63"/>
  <c r="J179" i="63"/>
  <c r="M178" i="63"/>
  <c r="J178" i="63"/>
  <c r="H178" i="63" s="1"/>
  <c r="M177" i="63"/>
  <c r="J177" i="63"/>
  <c r="H177" i="63" s="1"/>
  <c r="M176" i="63"/>
  <c r="J176" i="63"/>
  <c r="H176" i="63"/>
  <c r="J175" i="63"/>
  <c r="J174" i="63"/>
  <c r="H174" i="63" s="1"/>
  <c r="M174" i="63" s="1"/>
  <c r="M173" i="63"/>
  <c r="J173" i="63"/>
  <c r="H173" i="63" s="1"/>
  <c r="M172" i="63"/>
  <c r="J172" i="63"/>
  <c r="H172" i="63"/>
  <c r="J171" i="63"/>
  <c r="M170" i="63"/>
  <c r="J170" i="63"/>
  <c r="H170" i="63" s="1"/>
  <c r="M169" i="63"/>
  <c r="J169" i="63"/>
  <c r="H169" i="63" s="1"/>
  <c r="M168" i="63"/>
  <c r="J168" i="63"/>
  <c r="H168" i="63"/>
  <c r="J167" i="63"/>
  <c r="J166" i="63"/>
  <c r="H166" i="63" s="1"/>
  <c r="M166" i="63" s="1"/>
  <c r="M165" i="63"/>
  <c r="J165" i="63"/>
  <c r="H165" i="63" s="1"/>
  <c r="M164" i="63"/>
  <c r="J164" i="63"/>
  <c r="H164" i="63"/>
  <c r="J163" i="63"/>
  <c r="M162" i="63"/>
  <c r="J162" i="63"/>
  <c r="H162" i="63" s="1"/>
  <c r="M161" i="63"/>
  <c r="J161" i="63"/>
  <c r="H161" i="63" s="1"/>
  <c r="M160" i="63"/>
  <c r="J160" i="63"/>
  <c r="H160" i="63"/>
  <c r="J159" i="63"/>
  <c r="J158" i="63"/>
  <c r="H158" i="63" s="1"/>
  <c r="M158" i="63" s="1"/>
  <c r="M157" i="63"/>
  <c r="J157" i="63"/>
  <c r="H157" i="63" s="1"/>
  <c r="M156" i="63"/>
  <c r="J156" i="63"/>
  <c r="H156" i="63"/>
  <c r="J155" i="63"/>
  <c r="M154" i="63"/>
  <c r="J154" i="63"/>
  <c r="H154" i="63" s="1"/>
  <c r="M153" i="63"/>
  <c r="J153" i="63"/>
  <c r="H153" i="63" s="1"/>
  <c r="M152" i="63"/>
  <c r="J152" i="63"/>
  <c r="H152" i="63"/>
  <c r="J151" i="63"/>
  <c r="J150" i="63"/>
  <c r="H150" i="63" s="1"/>
  <c r="M150" i="63" s="1"/>
  <c r="M149" i="63"/>
  <c r="J149" i="63"/>
  <c r="H149" i="63" s="1"/>
  <c r="M148" i="63"/>
  <c r="J148" i="63"/>
  <c r="H148" i="63"/>
  <c r="J147" i="63"/>
  <c r="M146" i="63"/>
  <c r="J146" i="63"/>
  <c r="H146" i="63" s="1"/>
  <c r="M145" i="63"/>
  <c r="J145" i="63"/>
  <c r="H145" i="63" s="1"/>
  <c r="M144" i="63"/>
  <c r="J144" i="63"/>
  <c r="H144" i="63"/>
  <c r="J143" i="63"/>
  <c r="J142" i="63"/>
  <c r="H142" i="63" s="1"/>
  <c r="M142" i="63" s="1"/>
  <c r="M141" i="63"/>
  <c r="J141" i="63"/>
  <c r="H141" i="63" s="1"/>
  <c r="M140" i="63"/>
  <c r="J140" i="63"/>
  <c r="H140" i="63"/>
  <c r="J139" i="63"/>
  <c r="M138" i="63"/>
  <c r="J138" i="63"/>
  <c r="H138" i="63" s="1"/>
  <c r="M137" i="63"/>
  <c r="J137" i="63"/>
  <c r="H137" i="63" s="1"/>
  <c r="M136" i="63"/>
  <c r="J136" i="63"/>
  <c r="H136" i="63"/>
  <c r="J135" i="63"/>
  <c r="J134" i="63"/>
  <c r="H134" i="63" s="1"/>
  <c r="M134" i="63" s="1"/>
  <c r="M133" i="63"/>
  <c r="J133" i="63"/>
  <c r="H133" i="63" s="1"/>
  <c r="M132" i="63"/>
  <c r="J132" i="63"/>
  <c r="H132" i="63"/>
  <c r="J131" i="63"/>
  <c r="M130" i="63"/>
  <c r="J130" i="63"/>
  <c r="H130" i="63" s="1"/>
  <c r="M129" i="63"/>
  <c r="J129" i="63"/>
  <c r="H129" i="63" s="1"/>
  <c r="M128" i="63"/>
  <c r="J128" i="63"/>
  <c r="H128" i="63"/>
  <c r="J127" i="63"/>
  <c r="J126" i="63"/>
  <c r="H126" i="63" s="1"/>
  <c r="M126" i="63" s="1"/>
  <c r="M125" i="63"/>
  <c r="J125" i="63"/>
  <c r="H125" i="63" s="1"/>
  <c r="M124" i="63"/>
  <c r="J124" i="63"/>
  <c r="H124" i="63"/>
  <c r="J123" i="63"/>
  <c r="M122" i="63"/>
  <c r="J122" i="63"/>
  <c r="H122" i="63" s="1"/>
  <c r="M121" i="63"/>
  <c r="J121" i="63"/>
  <c r="H121" i="63" s="1"/>
  <c r="M120" i="63"/>
  <c r="J120" i="63"/>
  <c r="H120" i="63"/>
  <c r="J119" i="63"/>
  <c r="J118" i="63"/>
  <c r="H118" i="63" s="1"/>
  <c r="M118" i="63" s="1"/>
  <c r="M117" i="63"/>
  <c r="J117" i="63"/>
  <c r="H117" i="63" s="1"/>
  <c r="M116" i="63"/>
  <c r="J116" i="63"/>
  <c r="H116" i="63"/>
  <c r="J115" i="63"/>
  <c r="M114" i="63"/>
  <c r="J114" i="63"/>
  <c r="H114" i="63" s="1"/>
  <c r="M113" i="63"/>
  <c r="J113" i="63"/>
  <c r="H113" i="63" s="1"/>
  <c r="M112" i="63"/>
  <c r="J112" i="63"/>
  <c r="H112" i="63"/>
  <c r="J111" i="63"/>
  <c r="J110" i="63"/>
  <c r="H110" i="63" s="1"/>
  <c r="M110" i="63" s="1"/>
  <c r="M109" i="63"/>
  <c r="J109" i="63"/>
  <c r="H109" i="63" s="1"/>
  <c r="M108" i="63"/>
  <c r="J108" i="63"/>
  <c r="H108" i="63"/>
  <c r="J107" i="63"/>
  <c r="M106" i="63"/>
  <c r="J106" i="63"/>
  <c r="H106" i="63" s="1"/>
  <c r="M105" i="63"/>
  <c r="J105" i="63"/>
  <c r="H105" i="63" s="1"/>
  <c r="M104" i="63"/>
  <c r="J104" i="63"/>
  <c r="H104" i="63"/>
  <c r="J103" i="63"/>
  <c r="J102" i="63"/>
  <c r="H102" i="63" s="1"/>
  <c r="M102" i="63" s="1"/>
  <c r="M101" i="63"/>
  <c r="J101" i="63"/>
  <c r="H101" i="63" s="1"/>
  <c r="M100" i="63"/>
  <c r="J100" i="63"/>
  <c r="H100" i="63"/>
  <c r="J99" i="63"/>
  <c r="M98" i="63"/>
  <c r="J98" i="63"/>
  <c r="H98" i="63" s="1"/>
  <c r="M97" i="63"/>
  <c r="J97" i="63"/>
  <c r="H97" i="63" s="1"/>
  <c r="M96" i="63"/>
  <c r="J96" i="63"/>
  <c r="H96" i="63"/>
  <c r="J95" i="63"/>
  <c r="J94" i="63"/>
  <c r="H94" i="63" s="1"/>
  <c r="M94" i="63" s="1"/>
  <c r="M93" i="63"/>
  <c r="J93" i="63"/>
  <c r="H93" i="63" s="1"/>
  <c r="M92" i="63"/>
  <c r="J92" i="63"/>
  <c r="H92" i="63"/>
  <c r="J91" i="63"/>
  <c r="M90" i="63"/>
  <c r="J90" i="63"/>
  <c r="H90" i="63" s="1"/>
  <c r="M89" i="63"/>
  <c r="J89" i="63"/>
  <c r="H89" i="63" s="1"/>
  <c r="M88" i="63"/>
  <c r="J88" i="63"/>
  <c r="H88" i="63"/>
  <c r="J87" i="63"/>
  <c r="J86" i="63"/>
  <c r="H86" i="63" s="1"/>
  <c r="M86" i="63" s="1"/>
  <c r="M85" i="63"/>
  <c r="J85" i="63"/>
  <c r="H85" i="63" s="1"/>
  <c r="M84" i="63"/>
  <c r="J84" i="63"/>
  <c r="H84" i="63"/>
  <c r="J83" i="63"/>
  <c r="M82" i="63"/>
  <c r="J82" i="63"/>
  <c r="H82" i="63" s="1"/>
  <c r="M81" i="63"/>
  <c r="J81" i="63"/>
  <c r="H81" i="63" s="1"/>
  <c r="M80" i="63"/>
  <c r="J80" i="63"/>
  <c r="H80" i="63"/>
  <c r="J79" i="63"/>
  <c r="J78" i="63"/>
  <c r="H78" i="63" s="1"/>
  <c r="M78" i="63" s="1"/>
  <c r="M77" i="63"/>
  <c r="J77" i="63"/>
  <c r="H77" i="63" s="1"/>
  <c r="M76" i="63"/>
  <c r="J76" i="63"/>
  <c r="H76" i="63"/>
  <c r="J75" i="63"/>
  <c r="M74" i="63"/>
  <c r="J74" i="63"/>
  <c r="H74" i="63" s="1"/>
  <c r="M73" i="63"/>
  <c r="J73" i="63"/>
  <c r="H73" i="63" s="1"/>
  <c r="M72" i="63"/>
  <c r="J72" i="63"/>
  <c r="H72" i="63"/>
  <c r="J71" i="63"/>
  <c r="J70" i="63"/>
  <c r="H70" i="63" s="1"/>
  <c r="M70" i="63" s="1"/>
  <c r="M69" i="63"/>
  <c r="J69" i="63"/>
  <c r="H69" i="63" s="1"/>
  <c r="M68" i="63"/>
  <c r="J68" i="63"/>
  <c r="H68" i="63"/>
  <c r="J67" i="63"/>
  <c r="M66" i="63"/>
  <c r="J66" i="63"/>
  <c r="H66" i="63" s="1"/>
  <c r="M65" i="63"/>
  <c r="J65" i="63"/>
  <c r="H65" i="63" s="1"/>
  <c r="M64" i="63"/>
  <c r="J64" i="63"/>
  <c r="H64" i="63"/>
  <c r="J63" i="63"/>
  <c r="J62" i="63"/>
  <c r="H62" i="63" s="1"/>
  <c r="M62" i="63" s="1"/>
  <c r="M61" i="63"/>
  <c r="J61" i="63"/>
  <c r="H61" i="63" s="1"/>
  <c r="M60" i="63"/>
  <c r="J60" i="63"/>
  <c r="H60" i="63"/>
  <c r="J59" i="63"/>
  <c r="M58" i="63"/>
  <c r="J58" i="63"/>
  <c r="H58" i="63" s="1"/>
  <c r="M57" i="63"/>
  <c r="J57" i="63"/>
  <c r="H57" i="63" s="1"/>
  <c r="M56" i="63"/>
  <c r="J56" i="63"/>
  <c r="H56" i="63"/>
  <c r="J55" i="63"/>
  <c r="J54" i="63"/>
  <c r="H54" i="63" s="1"/>
  <c r="M54" i="63" s="1"/>
  <c r="M53" i="63"/>
  <c r="J53" i="63"/>
  <c r="H53" i="63" s="1"/>
  <c r="M52" i="63"/>
  <c r="J52" i="63"/>
  <c r="H52" i="63"/>
  <c r="J51" i="63"/>
  <c r="M50" i="63"/>
  <c r="J50" i="63"/>
  <c r="H50" i="63" s="1"/>
  <c r="M49" i="63"/>
  <c r="J49" i="63"/>
  <c r="H49" i="63" s="1"/>
  <c r="M48" i="63"/>
  <c r="J48" i="63"/>
  <c r="H48" i="63"/>
  <c r="J47" i="63"/>
  <c r="J46" i="63"/>
  <c r="H46" i="63" s="1"/>
  <c r="M46" i="63" s="1"/>
  <c r="M45" i="63"/>
  <c r="J45" i="63"/>
  <c r="H45" i="63" s="1"/>
  <c r="M44" i="63"/>
  <c r="J44" i="63"/>
  <c r="H44" i="63"/>
  <c r="J43" i="63"/>
  <c r="M42" i="63"/>
  <c r="J42" i="63"/>
  <c r="H42" i="63" s="1"/>
  <c r="M41" i="63"/>
  <c r="J41" i="63"/>
  <c r="H41" i="63" s="1"/>
  <c r="M40" i="63"/>
  <c r="J40" i="63"/>
  <c r="H40" i="63"/>
  <c r="J39" i="63"/>
  <c r="J38" i="63"/>
  <c r="H38" i="63" s="1"/>
  <c r="M38" i="63" s="1"/>
  <c r="M37" i="63"/>
  <c r="J37" i="63"/>
  <c r="H37" i="63" s="1"/>
  <c r="M36" i="63"/>
  <c r="J36" i="63"/>
  <c r="H36" i="63"/>
  <c r="J35" i="63"/>
  <c r="M34" i="63"/>
  <c r="J34" i="63"/>
  <c r="H34" i="63" s="1"/>
  <c r="M33" i="63"/>
  <c r="J33" i="63"/>
  <c r="H33" i="63" s="1"/>
  <c r="M32" i="63"/>
  <c r="J32" i="63"/>
  <c r="H32" i="63"/>
  <c r="J31" i="63"/>
  <c r="J30" i="63"/>
  <c r="H30" i="63" s="1"/>
  <c r="M30" i="63" s="1"/>
  <c r="M29" i="63"/>
  <c r="J29" i="63"/>
  <c r="H29" i="63" s="1"/>
  <c r="M28" i="63"/>
  <c r="J28" i="63"/>
  <c r="H28" i="63"/>
  <c r="J27" i="63"/>
  <c r="M26" i="63"/>
  <c r="J26" i="63"/>
  <c r="H26" i="63" s="1"/>
  <c r="M25" i="63"/>
  <c r="J25" i="63"/>
  <c r="H25" i="63" s="1"/>
  <c r="M24" i="63"/>
  <c r="J24" i="63"/>
  <c r="H24" i="63"/>
  <c r="J23" i="63"/>
  <c r="J22" i="63"/>
  <c r="H22" i="63" s="1"/>
  <c r="M22" i="63" s="1"/>
  <c r="M21" i="63"/>
  <c r="J21" i="63"/>
  <c r="H21" i="63" s="1"/>
  <c r="M7" i="63"/>
  <c r="K7" i="63"/>
  <c r="H7" i="63"/>
  <c r="M4" i="63"/>
  <c r="K4" i="63"/>
  <c r="H4" i="63"/>
  <c r="S266" i="61"/>
  <c r="Q266" i="61"/>
  <c r="M266" i="61"/>
  <c r="S265" i="61"/>
  <c r="R265" i="61"/>
  <c r="R266" i="61" s="1"/>
  <c r="Q265" i="61"/>
  <c r="O265" i="61"/>
  <c r="O266" i="61" s="1"/>
  <c r="N265" i="61"/>
  <c r="N266" i="61" s="1"/>
  <c r="M265" i="61"/>
  <c r="L265" i="61"/>
  <c r="L266" i="61" s="1"/>
  <c r="J265" i="61"/>
  <c r="J266" i="61" s="1"/>
  <c r="I265" i="61"/>
  <c r="I266" i="61" s="1"/>
  <c r="P264" i="61"/>
  <c r="K264" i="61"/>
  <c r="K172" i="47" s="1"/>
  <c r="H264" i="61"/>
  <c r="H172" i="47" s="1"/>
  <c r="P263" i="61"/>
  <c r="K263" i="61"/>
  <c r="H263" i="61"/>
  <c r="T263" i="61" s="1"/>
  <c r="P262" i="61"/>
  <c r="K262" i="61"/>
  <c r="H262" i="61"/>
  <c r="P261" i="61"/>
  <c r="K261" i="61"/>
  <c r="H261" i="61"/>
  <c r="T261" i="61" s="1"/>
  <c r="T260" i="61"/>
  <c r="P260" i="61"/>
  <c r="K260" i="61"/>
  <c r="H260" i="61"/>
  <c r="W259" i="61"/>
  <c r="P259" i="61"/>
  <c r="K259" i="61"/>
  <c r="T259" i="61" s="1"/>
  <c r="H259" i="61"/>
  <c r="P258" i="61"/>
  <c r="K258" i="61"/>
  <c r="H258" i="61"/>
  <c r="P257" i="61"/>
  <c r="K257" i="61"/>
  <c r="H257" i="61"/>
  <c r="T257" i="61" s="1"/>
  <c r="T256" i="61"/>
  <c r="P256" i="61"/>
  <c r="K256" i="61"/>
  <c r="H256" i="61"/>
  <c r="P255" i="61"/>
  <c r="K255" i="61"/>
  <c r="T255" i="61" s="1"/>
  <c r="W255" i="61" s="1"/>
  <c r="H255" i="61"/>
  <c r="P254" i="61"/>
  <c r="K254" i="61"/>
  <c r="H254" i="61"/>
  <c r="P253" i="61"/>
  <c r="K253" i="61"/>
  <c r="H253" i="61"/>
  <c r="T253" i="61" s="1"/>
  <c r="P252" i="61"/>
  <c r="K252" i="61"/>
  <c r="T252" i="61" s="1"/>
  <c r="H252" i="61"/>
  <c r="W251" i="61"/>
  <c r="P251" i="61"/>
  <c r="K251" i="61"/>
  <c r="T251" i="61" s="1"/>
  <c r="H251" i="61"/>
  <c r="P250" i="61"/>
  <c r="K250" i="61"/>
  <c r="H250" i="61"/>
  <c r="P249" i="61"/>
  <c r="K249" i="61"/>
  <c r="H249" i="61"/>
  <c r="T249" i="61" s="1"/>
  <c r="T248" i="61"/>
  <c r="P248" i="61"/>
  <c r="K248" i="61"/>
  <c r="H248" i="61"/>
  <c r="W247" i="61"/>
  <c r="P247" i="61"/>
  <c r="K247" i="61"/>
  <c r="T247" i="61" s="1"/>
  <c r="H247" i="61"/>
  <c r="P246" i="61"/>
  <c r="P165" i="47" s="1"/>
  <c r="K246" i="61"/>
  <c r="K165" i="47" s="1"/>
  <c r="H246" i="61"/>
  <c r="P245" i="61"/>
  <c r="P159" i="47" s="1"/>
  <c r="K245" i="61"/>
  <c r="K159" i="47" s="1"/>
  <c r="H245" i="61"/>
  <c r="H159" i="47" s="1"/>
  <c r="P244" i="61"/>
  <c r="K244" i="61"/>
  <c r="H244" i="61"/>
  <c r="T244" i="61" s="1"/>
  <c r="W243" i="61"/>
  <c r="P243" i="61"/>
  <c r="K243" i="61"/>
  <c r="T243" i="61" s="1"/>
  <c r="H243" i="61"/>
  <c r="P242" i="61"/>
  <c r="K242" i="61"/>
  <c r="H242" i="61"/>
  <c r="P241" i="61"/>
  <c r="K241" i="61"/>
  <c r="H241" i="61"/>
  <c r="T241" i="61" s="1"/>
  <c r="T240" i="61"/>
  <c r="P240" i="61"/>
  <c r="K240" i="61"/>
  <c r="H240" i="61"/>
  <c r="W239" i="61"/>
  <c r="P239" i="61"/>
  <c r="K239" i="61"/>
  <c r="T239" i="61" s="1"/>
  <c r="H239" i="61"/>
  <c r="P238" i="61"/>
  <c r="P153" i="47" s="1"/>
  <c r="K238" i="61"/>
  <c r="K153" i="47" s="1"/>
  <c r="H238" i="61"/>
  <c r="P237" i="61"/>
  <c r="K237" i="61"/>
  <c r="H237" i="61"/>
  <c r="T237" i="61" s="1"/>
  <c r="P236" i="61"/>
  <c r="K236" i="61"/>
  <c r="H236" i="61"/>
  <c r="T236" i="61" s="1"/>
  <c r="W235" i="61"/>
  <c r="P235" i="61"/>
  <c r="K235" i="61"/>
  <c r="T235" i="61" s="1"/>
  <c r="H235" i="61"/>
  <c r="P234" i="61"/>
  <c r="K234" i="61"/>
  <c r="H234" i="61"/>
  <c r="P233" i="61"/>
  <c r="K233" i="61"/>
  <c r="H233" i="61"/>
  <c r="T233" i="61" s="1"/>
  <c r="T232" i="61"/>
  <c r="P232" i="61"/>
  <c r="K232" i="61"/>
  <c r="H232" i="61"/>
  <c r="P231" i="61"/>
  <c r="K231" i="61"/>
  <c r="T231" i="61" s="1"/>
  <c r="W231" i="61" s="1"/>
  <c r="H231" i="61"/>
  <c r="P230" i="61"/>
  <c r="K230" i="61"/>
  <c r="H230" i="61"/>
  <c r="P229" i="61"/>
  <c r="K229" i="61"/>
  <c r="H229" i="61"/>
  <c r="T229" i="61" s="1"/>
  <c r="P228" i="61"/>
  <c r="K228" i="61"/>
  <c r="H228" i="61"/>
  <c r="T228" i="61" s="1"/>
  <c r="W227" i="61"/>
  <c r="P227" i="61"/>
  <c r="K227" i="61"/>
  <c r="T227" i="61" s="1"/>
  <c r="H227" i="61"/>
  <c r="P226" i="61"/>
  <c r="P147" i="47" s="1"/>
  <c r="K226" i="61"/>
  <c r="K147" i="47" s="1"/>
  <c r="H226" i="61"/>
  <c r="P225" i="61"/>
  <c r="P141" i="47" s="1"/>
  <c r="K225" i="61"/>
  <c r="K141" i="47" s="1"/>
  <c r="H225" i="61"/>
  <c r="H141" i="47" s="1"/>
  <c r="T224" i="61"/>
  <c r="P224" i="61"/>
  <c r="K224" i="61"/>
  <c r="H224" i="61"/>
  <c r="W223" i="61"/>
  <c r="P223" i="61"/>
  <c r="K223" i="61"/>
  <c r="T223" i="61" s="1"/>
  <c r="H223" i="61"/>
  <c r="P222" i="61"/>
  <c r="K222" i="61"/>
  <c r="H222" i="61"/>
  <c r="P221" i="61"/>
  <c r="K221" i="61"/>
  <c r="H221" i="61"/>
  <c r="T221" i="61" s="1"/>
  <c r="T220" i="61"/>
  <c r="P220" i="61"/>
  <c r="K220" i="61"/>
  <c r="H220" i="61"/>
  <c r="W219" i="61"/>
  <c r="P219" i="61"/>
  <c r="K219" i="61"/>
  <c r="T219" i="61" s="1"/>
  <c r="H219" i="61"/>
  <c r="P218" i="61"/>
  <c r="K218" i="61"/>
  <c r="H218" i="61"/>
  <c r="P217" i="61"/>
  <c r="K217" i="61"/>
  <c r="H217" i="61"/>
  <c r="T217" i="61" s="1"/>
  <c r="P216" i="61"/>
  <c r="K216" i="61"/>
  <c r="H216" i="61"/>
  <c r="T216" i="61" s="1"/>
  <c r="P215" i="61"/>
  <c r="P135" i="47" s="1"/>
  <c r="K215" i="61"/>
  <c r="H215" i="61"/>
  <c r="H135" i="47" s="1"/>
  <c r="P214" i="61"/>
  <c r="K214" i="61"/>
  <c r="H214" i="61"/>
  <c r="P213" i="61"/>
  <c r="K213" i="61"/>
  <c r="H213" i="61"/>
  <c r="T212" i="61"/>
  <c r="P212" i="61"/>
  <c r="K212" i="61"/>
  <c r="H212" i="61"/>
  <c r="W211" i="61"/>
  <c r="P211" i="61"/>
  <c r="K211" i="61"/>
  <c r="T211" i="61" s="1"/>
  <c r="H211" i="61"/>
  <c r="P210" i="61"/>
  <c r="K210" i="61"/>
  <c r="H210" i="61"/>
  <c r="P209" i="61"/>
  <c r="K209" i="61"/>
  <c r="H209" i="61"/>
  <c r="T209" i="61" s="1"/>
  <c r="T208" i="61"/>
  <c r="P208" i="61"/>
  <c r="K208" i="61"/>
  <c r="H208" i="61"/>
  <c r="P207" i="61"/>
  <c r="P129" i="47" s="1"/>
  <c r="K207" i="61"/>
  <c r="H207" i="61"/>
  <c r="H129" i="47" s="1"/>
  <c r="P206" i="61"/>
  <c r="K206" i="61"/>
  <c r="H206" i="61"/>
  <c r="P205" i="61"/>
  <c r="K205" i="61"/>
  <c r="H205" i="61"/>
  <c r="P204" i="61"/>
  <c r="K204" i="61"/>
  <c r="H204" i="61"/>
  <c r="W203" i="61"/>
  <c r="P203" i="61"/>
  <c r="K203" i="61"/>
  <c r="T203" i="61" s="1"/>
  <c r="H203" i="61"/>
  <c r="P202" i="61"/>
  <c r="K202" i="61"/>
  <c r="H202" i="61"/>
  <c r="P201" i="61"/>
  <c r="K201" i="61"/>
  <c r="H201" i="61"/>
  <c r="T201" i="61" s="1"/>
  <c r="T200" i="61"/>
  <c r="P200" i="61"/>
  <c r="K200" i="61"/>
  <c r="H200" i="61"/>
  <c r="W199" i="61"/>
  <c r="P199" i="61"/>
  <c r="K199" i="61"/>
  <c r="T199" i="61" s="1"/>
  <c r="H199" i="61"/>
  <c r="P198" i="61"/>
  <c r="K198" i="61"/>
  <c r="H198" i="61"/>
  <c r="P197" i="61"/>
  <c r="P123" i="47" s="1"/>
  <c r="K197" i="61"/>
  <c r="K123" i="47" s="1"/>
  <c r="H197" i="61"/>
  <c r="H123" i="47" s="1"/>
  <c r="T196" i="61"/>
  <c r="P196" i="61"/>
  <c r="K196" i="61"/>
  <c r="H196" i="61"/>
  <c r="W195" i="61"/>
  <c r="P195" i="61"/>
  <c r="K195" i="61"/>
  <c r="T195" i="61" s="1"/>
  <c r="H195" i="61"/>
  <c r="P194" i="61"/>
  <c r="K194" i="61"/>
  <c r="H194" i="61"/>
  <c r="P193" i="61"/>
  <c r="K193" i="61"/>
  <c r="H193" i="61"/>
  <c r="T193" i="61" s="1"/>
  <c r="P192" i="61"/>
  <c r="K192" i="61"/>
  <c r="H192" i="61"/>
  <c r="T192" i="61" s="1"/>
  <c r="P191" i="61"/>
  <c r="K191" i="61"/>
  <c r="H191" i="61"/>
  <c r="P190" i="61"/>
  <c r="K190" i="61"/>
  <c r="H190" i="61"/>
  <c r="P189" i="61"/>
  <c r="K189" i="61"/>
  <c r="H189" i="61"/>
  <c r="T189" i="61" s="1"/>
  <c r="P188" i="61"/>
  <c r="K188" i="61"/>
  <c r="H188" i="61"/>
  <c r="T188" i="61" s="1"/>
  <c r="W187" i="61"/>
  <c r="P187" i="61"/>
  <c r="K187" i="61"/>
  <c r="T187" i="61" s="1"/>
  <c r="H187" i="61"/>
  <c r="P186" i="61"/>
  <c r="K186" i="61"/>
  <c r="H186" i="61"/>
  <c r="P185" i="61"/>
  <c r="K185" i="61"/>
  <c r="H185" i="61"/>
  <c r="T185" i="61" s="1"/>
  <c r="T184" i="61"/>
  <c r="P184" i="61"/>
  <c r="K184" i="61"/>
  <c r="H184" i="61"/>
  <c r="W183" i="61"/>
  <c r="P183" i="61"/>
  <c r="K183" i="61"/>
  <c r="T183" i="61" s="1"/>
  <c r="H183" i="61"/>
  <c r="P182" i="61"/>
  <c r="K182" i="61"/>
  <c r="H182" i="61"/>
  <c r="P181" i="61"/>
  <c r="K181" i="61"/>
  <c r="H181" i="61"/>
  <c r="T180" i="61"/>
  <c r="P180" i="61"/>
  <c r="K180" i="61"/>
  <c r="H180" i="61"/>
  <c r="W179" i="61"/>
  <c r="P179" i="61"/>
  <c r="K179" i="61"/>
  <c r="T179" i="61" s="1"/>
  <c r="H179" i="61"/>
  <c r="P178" i="61"/>
  <c r="K178" i="61"/>
  <c r="H178" i="61"/>
  <c r="P177" i="61"/>
  <c r="K177" i="61"/>
  <c r="H177" i="61"/>
  <c r="T177" i="61" s="1"/>
  <c r="T176" i="61"/>
  <c r="P176" i="61"/>
  <c r="K176" i="61"/>
  <c r="H176" i="61"/>
  <c r="P175" i="61"/>
  <c r="K175" i="61"/>
  <c r="H175" i="61"/>
  <c r="P174" i="61"/>
  <c r="K174" i="61"/>
  <c r="H174" i="61"/>
  <c r="P173" i="61"/>
  <c r="P117" i="47" s="1"/>
  <c r="K173" i="61"/>
  <c r="K117" i="47" s="1"/>
  <c r="H173" i="61"/>
  <c r="H117" i="47" s="1"/>
  <c r="T172" i="61"/>
  <c r="P172" i="61"/>
  <c r="K172" i="61"/>
  <c r="H172" i="61"/>
  <c r="W171" i="61"/>
  <c r="P171" i="61"/>
  <c r="K171" i="61"/>
  <c r="T171" i="61" s="1"/>
  <c r="H171" i="61"/>
  <c r="P170" i="61"/>
  <c r="K170" i="61"/>
  <c r="H170" i="61"/>
  <c r="P169" i="61"/>
  <c r="K169" i="61"/>
  <c r="H169" i="61"/>
  <c r="T169" i="61" s="1"/>
  <c r="T168" i="61"/>
  <c r="P168" i="61"/>
  <c r="K168" i="61"/>
  <c r="H168" i="61"/>
  <c r="W167" i="61"/>
  <c r="P167" i="61"/>
  <c r="K167" i="61"/>
  <c r="T167" i="61" s="1"/>
  <c r="H167" i="61"/>
  <c r="P166" i="61"/>
  <c r="K166" i="61"/>
  <c r="H166" i="61"/>
  <c r="P165" i="61"/>
  <c r="K165" i="61"/>
  <c r="H165" i="61"/>
  <c r="T165" i="61" s="1"/>
  <c r="P164" i="61"/>
  <c r="K164" i="61"/>
  <c r="H164" i="61"/>
  <c r="T164" i="61" s="1"/>
  <c r="W163" i="61"/>
  <c r="P163" i="61"/>
  <c r="K163" i="61"/>
  <c r="T163" i="61" s="1"/>
  <c r="H163" i="61"/>
  <c r="P162" i="61"/>
  <c r="K162" i="61"/>
  <c r="H162" i="61"/>
  <c r="P161" i="61"/>
  <c r="K161" i="61"/>
  <c r="H161" i="61"/>
  <c r="T161" i="61" s="1"/>
  <c r="P160" i="61"/>
  <c r="P111" i="47" s="1"/>
  <c r="K160" i="61"/>
  <c r="K111" i="47" s="1"/>
  <c r="H160" i="61"/>
  <c r="H111" i="47" s="1"/>
  <c r="W159" i="61"/>
  <c r="P159" i="61"/>
  <c r="K159" i="61"/>
  <c r="T159" i="61" s="1"/>
  <c r="H159" i="61"/>
  <c r="P158" i="61"/>
  <c r="K158" i="61"/>
  <c r="H158" i="61"/>
  <c r="P157" i="61"/>
  <c r="K157" i="61"/>
  <c r="H157" i="61"/>
  <c r="T157" i="61" s="1"/>
  <c r="T156" i="61"/>
  <c r="P156" i="61"/>
  <c r="K156" i="61"/>
  <c r="H156" i="61"/>
  <c r="W155" i="61"/>
  <c r="P155" i="61"/>
  <c r="K155" i="61"/>
  <c r="T155" i="61" s="1"/>
  <c r="H155" i="61"/>
  <c r="P154" i="61"/>
  <c r="K154" i="61"/>
  <c r="H154" i="61"/>
  <c r="P153" i="61"/>
  <c r="K153" i="61"/>
  <c r="H153" i="61"/>
  <c r="T153" i="61" s="1"/>
  <c r="T152" i="61"/>
  <c r="P152" i="61"/>
  <c r="K152" i="61"/>
  <c r="H152" i="61"/>
  <c r="P151" i="61"/>
  <c r="K151" i="61"/>
  <c r="T151" i="61" s="1"/>
  <c r="W151" i="61" s="1"/>
  <c r="H151" i="61"/>
  <c r="P150" i="61"/>
  <c r="K150" i="61"/>
  <c r="H150" i="61"/>
  <c r="P149" i="61"/>
  <c r="K149" i="61"/>
  <c r="H149" i="61"/>
  <c r="T149" i="61" s="1"/>
  <c r="T148" i="61"/>
  <c r="P148" i="61"/>
  <c r="K148" i="61"/>
  <c r="H148" i="61"/>
  <c r="P147" i="61"/>
  <c r="P105" i="47" s="1"/>
  <c r="K147" i="61"/>
  <c r="H147" i="61"/>
  <c r="H105" i="47" s="1"/>
  <c r="P146" i="61"/>
  <c r="K146" i="61"/>
  <c r="H146" i="61"/>
  <c r="P145" i="61"/>
  <c r="K145" i="61"/>
  <c r="H145" i="61"/>
  <c r="T145" i="61" s="1"/>
  <c r="T144" i="61"/>
  <c r="P144" i="61"/>
  <c r="K144" i="61"/>
  <c r="H144" i="61"/>
  <c r="W143" i="61"/>
  <c r="P143" i="61"/>
  <c r="K143" i="61"/>
  <c r="T143" i="61" s="1"/>
  <c r="H143" i="61"/>
  <c r="P142" i="61"/>
  <c r="K142" i="61"/>
  <c r="H142" i="61"/>
  <c r="P141" i="61"/>
  <c r="K141" i="61"/>
  <c r="H141" i="61"/>
  <c r="T141" i="61" s="1"/>
  <c r="T140" i="61"/>
  <c r="P140" i="61"/>
  <c r="K140" i="61"/>
  <c r="H140" i="61"/>
  <c r="W139" i="61"/>
  <c r="P139" i="61"/>
  <c r="K139" i="61"/>
  <c r="T139" i="61" s="1"/>
  <c r="H139" i="61"/>
  <c r="P138" i="61"/>
  <c r="K138" i="61"/>
  <c r="H138" i="61"/>
  <c r="P137" i="61"/>
  <c r="K137" i="61"/>
  <c r="H137" i="61"/>
  <c r="T137" i="61" s="1"/>
  <c r="T136" i="61"/>
  <c r="P136" i="61"/>
  <c r="K136" i="61"/>
  <c r="H136" i="61"/>
  <c r="P135" i="61"/>
  <c r="P99" i="47" s="1"/>
  <c r="K135" i="61"/>
  <c r="H135" i="61"/>
  <c r="H99" i="47" s="1"/>
  <c r="P134" i="61"/>
  <c r="K134" i="61"/>
  <c r="H134" i="61"/>
  <c r="P133" i="61"/>
  <c r="K133" i="61"/>
  <c r="H133" i="61"/>
  <c r="T133" i="61" s="1"/>
  <c r="T132" i="61"/>
  <c r="P132" i="61"/>
  <c r="K132" i="61"/>
  <c r="H132" i="61"/>
  <c r="P131" i="61"/>
  <c r="K131" i="61"/>
  <c r="H131" i="61"/>
  <c r="P130" i="61"/>
  <c r="K130" i="61"/>
  <c r="H130" i="61"/>
  <c r="P129" i="61"/>
  <c r="K129" i="61"/>
  <c r="H129" i="61"/>
  <c r="T129" i="61" s="1"/>
  <c r="P128" i="61"/>
  <c r="P93" i="47" s="1"/>
  <c r="K128" i="61"/>
  <c r="K93" i="47" s="1"/>
  <c r="H128" i="61"/>
  <c r="H93" i="47" s="1"/>
  <c r="W127" i="61"/>
  <c r="P127" i="61"/>
  <c r="K127" i="61"/>
  <c r="T127" i="61" s="1"/>
  <c r="H127" i="61"/>
  <c r="P126" i="61"/>
  <c r="P87" i="47" s="1"/>
  <c r="K126" i="61"/>
  <c r="K87" i="47" s="1"/>
  <c r="H126" i="61"/>
  <c r="P125" i="61"/>
  <c r="K125" i="61"/>
  <c r="H125" i="61"/>
  <c r="T125" i="61" s="1"/>
  <c r="T124" i="61"/>
  <c r="P124" i="61"/>
  <c r="K124" i="61"/>
  <c r="H124" i="61"/>
  <c r="P123" i="61"/>
  <c r="P81" i="47" s="1"/>
  <c r="K123" i="61"/>
  <c r="H123" i="61"/>
  <c r="H81" i="47" s="1"/>
  <c r="P122" i="61"/>
  <c r="K122" i="61"/>
  <c r="H122" i="61"/>
  <c r="P121" i="61"/>
  <c r="K121" i="61"/>
  <c r="H121" i="61"/>
  <c r="T121" i="61" s="1"/>
  <c r="P120" i="61"/>
  <c r="K120" i="61"/>
  <c r="H120" i="61"/>
  <c r="T120" i="61" s="1"/>
  <c r="P119" i="61"/>
  <c r="P75" i="47" s="1"/>
  <c r="K119" i="61"/>
  <c r="H119" i="61"/>
  <c r="H75" i="47" s="1"/>
  <c r="P118" i="61"/>
  <c r="K118" i="61"/>
  <c r="H118" i="61"/>
  <c r="P117" i="61"/>
  <c r="K117" i="61"/>
  <c r="H117" i="61"/>
  <c r="T117" i="61" s="1"/>
  <c r="T116" i="61"/>
  <c r="P116" i="61"/>
  <c r="K116" i="61"/>
  <c r="H116" i="61"/>
  <c r="W115" i="61"/>
  <c r="P115" i="61"/>
  <c r="K115" i="61"/>
  <c r="T115" i="61" s="1"/>
  <c r="H115" i="61"/>
  <c r="P114" i="61"/>
  <c r="K114" i="61"/>
  <c r="H114" i="61"/>
  <c r="P113" i="61"/>
  <c r="K113" i="61"/>
  <c r="H113" i="61"/>
  <c r="T113" i="61" s="1"/>
  <c r="T112" i="61"/>
  <c r="P112" i="61"/>
  <c r="K112" i="61"/>
  <c r="H112" i="61"/>
  <c r="P111" i="61"/>
  <c r="K111" i="61"/>
  <c r="H111" i="61"/>
  <c r="P110" i="61"/>
  <c r="K110" i="61"/>
  <c r="H110" i="61"/>
  <c r="P109" i="61"/>
  <c r="K109" i="61"/>
  <c r="H109" i="61"/>
  <c r="T109" i="61" s="1"/>
  <c r="T108" i="61"/>
  <c r="P108" i="61"/>
  <c r="K108" i="61"/>
  <c r="H108" i="61"/>
  <c r="W107" i="61"/>
  <c r="P107" i="61"/>
  <c r="K107" i="61"/>
  <c r="T107" i="61" s="1"/>
  <c r="H107" i="61"/>
  <c r="P106" i="61"/>
  <c r="K106" i="61"/>
  <c r="H106" i="61"/>
  <c r="P105" i="61"/>
  <c r="K105" i="61"/>
  <c r="H105" i="61"/>
  <c r="T105" i="61" s="1"/>
  <c r="T104" i="61"/>
  <c r="P104" i="61"/>
  <c r="K104" i="61"/>
  <c r="H104" i="61"/>
  <c r="W103" i="61"/>
  <c r="P103" i="61"/>
  <c r="K103" i="61"/>
  <c r="T103" i="61" s="1"/>
  <c r="H103" i="61"/>
  <c r="P102" i="61"/>
  <c r="P69" i="47" s="1"/>
  <c r="K102" i="61"/>
  <c r="K69" i="47" s="1"/>
  <c r="H102" i="61"/>
  <c r="P101" i="61"/>
  <c r="K101" i="61"/>
  <c r="H101" i="61"/>
  <c r="T101" i="61" s="1"/>
  <c r="T100" i="61"/>
  <c r="P100" i="61"/>
  <c r="K100" i="61"/>
  <c r="H100" i="61"/>
  <c r="W99" i="61"/>
  <c r="P99" i="61"/>
  <c r="K99" i="61"/>
  <c r="T99" i="61" s="1"/>
  <c r="H99" i="61"/>
  <c r="P98" i="61"/>
  <c r="K98" i="61"/>
  <c r="H98" i="61"/>
  <c r="P97" i="61"/>
  <c r="K97" i="61"/>
  <c r="H97" i="61"/>
  <c r="T97" i="61" s="1"/>
  <c r="T96" i="61"/>
  <c r="P96" i="61"/>
  <c r="K96" i="61"/>
  <c r="H96" i="61"/>
  <c r="P95" i="61"/>
  <c r="P63" i="47" s="1"/>
  <c r="K95" i="61"/>
  <c r="H95" i="61"/>
  <c r="H63" i="47" s="1"/>
  <c r="P94" i="61"/>
  <c r="K94" i="61"/>
  <c r="H94" i="61"/>
  <c r="P93" i="61"/>
  <c r="K93" i="61"/>
  <c r="H93" i="61"/>
  <c r="T93" i="61" s="1"/>
  <c r="T92" i="61"/>
  <c r="P92" i="61"/>
  <c r="K92" i="61"/>
  <c r="H92" i="61"/>
  <c r="W91" i="61"/>
  <c r="P91" i="61"/>
  <c r="K91" i="61"/>
  <c r="T91" i="61" s="1"/>
  <c r="H91" i="61"/>
  <c r="P90" i="61"/>
  <c r="K90" i="61"/>
  <c r="H90" i="61"/>
  <c r="P89" i="61"/>
  <c r="K89" i="61"/>
  <c r="H89" i="61"/>
  <c r="T89" i="61" s="1"/>
  <c r="T88" i="61"/>
  <c r="P88" i="61"/>
  <c r="K88" i="61"/>
  <c r="H88" i="61"/>
  <c r="W87" i="61"/>
  <c r="P87" i="61"/>
  <c r="K87" i="61"/>
  <c r="T87" i="61" s="1"/>
  <c r="H87" i="61"/>
  <c r="P86" i="61"/>
  <c r="K86" i="61"/>
  <c r="H86" i="61"/>
  <c r="P85" i="61"/>
  <c r="K85" i="61"/>
  <c r="H85" i="61"/>
  <c r="T84" i="61"/>
  <c r="P84" i="61"/>
  <c r="K84" i="61"/>
  <c r="H84" i="61"/>
  <c r="P83" i="61"/>
  <c r="K83" i="61"/>
  <c r="H83" i="61"/>
  <c r="P82" i="61"/>
  <c r="K82" i="61"/>
  <c r="H82" i="61"/>
  <c r="P81" i="61"/>
  <c r="K81" i="61"/>
  <c r="H81" i="61"/>
  <c r="T81" i="61" s="1"/>
  <c r="P80" i="61"/>
  <c r="K80" i="61"/>
  <c r="H80" i="61"/>
  <c r="T80" i="61" s="1"/>
  <c r="W79" i="61"/>
  <c r="P79" i="61"/>
  <c r="K79" i="61"/>
  <c r="T79" i="61" s="1"/>
  <c r="H79" i="61"/>
  <c r="P78" i="61"/>
  <c r="K78" i="61"/>
  <c r="H78" i="61"/>
  <c r="P77" i="61"/>
  <c r="K77" i="61"/>
  <c r="H77" i="61"/>
  <c r="T77" i="61" s="1"/>
  <c r="T76" i="61"/>
  <c r="P76" i="61"/>
  <c r="K76" i="61"/>
  <c r="H76" i="61"/>
  <c r="W75" i="61"/>
  <c r="P75" i="61"/>
  <c r="K75" i="61"/>
  <c r="T75" i="61" s="1"/>
  <c r="H75" i="61"/>
  <c r="P74" i="61"/>
  <c r="K74" i="61"/>
  <c r="H74" i="61"/>
  <c r="P73" i="61"/>
  <c r="K73" i="61"/>
  <c r="H73" i="61"/>
  <c r="T73" i="61" s="1"/>
  <c r="T72" i="61"/>
  <c r="P72" i="61"/>
  <c r="K72" i="61"/>
  <c r="H72" i="61"/>
  <c r="W71" i="61"/>
  <c r="P71" i="61"/>
  <c r="K71" i="61"/>
  <c r="T71" i="61" s="1"/>
  <c r="H71" i="61"/>
  <c r="P70" i="61"/>
  <c r="K70" i="61"/>
  <c r="H70" i="61"/>
  <c r="P69" i="61"/>
  <c r="K69" i="61"/>
  <c r="H69" i="61"/>
  <c r="T69" i="61" s="1"/>
  <c r="P68" i="61"/>
  <c r="K68" i="61"/>
  <c r="H68" i="61"/>
  <c r="W67" i="61"/>
  <c r="P67" i="61"/>
  <c r="K67" i="61"/>
  <c r="T67" i="61" s="1"/>
  <c r="H67" i="61"/>
  <c r="P66" i="61"/>
  <c r="K66" i="61"/>
  <c r="H66" i="61"/>
  <c r="P65" i="61"/>
  <c r="P57" i="47" s="1"/>
  <c r="K65" i="61"/>
  <c r="K57" i="47" s="1"/>
  <c r="H65" i="61"/>
  <c r="H57" i="47" s="1"/>
  <c r="T64" i="61"/>
  <c r="P64" i="61"/>
  <c r="K64" i="61"/>
  <c r="H64" i="61"/>
  <c r="P63" i="61"/>
  <c r="P51" i="47" s="1"/>
  <c r="K63" i="61"/>
  <c r="H63" i="61"/>
  <c r="H51" i="47" s="1"/>
  <c r="P62" i="61"/>
  <c r="K62" i="61"/>
  <c r="H62" i="61"/>
  <c r="P61" i="61"/>
  <c r="K61" i="61"/>
  <c r="H61" i="61"/>
  <c r="T61" i="61" s="1"/>
  <c r="T60" i="61"/>
  <c r="P60" i="61"/>
  <c r="K60" i="61"/>
  <c r="H60" i="61"/>
  <c r="P59" i="61"/>
  <c r="K59" i="61"/>
  <c r="H59" i="61"/>
  <c r="P58" i="61"/>
  <c r="P45" i="47" s="1"/>
  <c r="K58" i="61"/>
  <c r="K45" i="47" s="1"/>
  <c r="H58" i="61"/>
  <c r="P57" i="61"/>
  <c r="K57" i="61"/>
  <c r="H57" i="61"/>
  <c r="T57" i="61" s="1"/>
  <c r="T56" i="61"/>
  <c r="P56" i="61"/>
  <c r="K56" i="61"/>
  <c r="H56" i="61"/>
  <c r="W55" i="61"/>
  <c r="P55" i="61"/>
  <c r="K55" i="61"/>
  <c r="T55" i="61" s="1"/>
  <c r="H55" i="61"/>
  <c r="P54" i="61"/>
  <c r="K54" i="61"/>
  <c r="H54" i="61"/>
  <c r="P53" i="61"/>
  <c r="K53" i="61"/>
  <c r="H53" i="61"/>
  <c r="T53" i="61" s="1"/>
  <c r="T52" i="61"/>
  <c r="P52" i="61"/>
  <c r="K52" i="61"/>
  <c r="H52" i="61"/>
  <c r="W51" i="61"/>
  <c r="P51" i="61"/>
  <c r="K51" i="61"/>
  <c r="T51" i="61" s="1"/>
  <c r="H51" i="61"/>
  <c r="P50" i="61"/>
  <c r="K50" i="61"/>
  <c r="H50" i="61"/>
  <c r="P49" i="61"/>
  <c r="P39" i="47" s="1"/>
  <c r="K49" i="61"/>
  <c r="K39" i="47" s="1"/>
  <c r="H49" i="61"/>
  <c r="H39" i="47" s="1"/>
  <c r="T48" i="61"/>
  <c r="P48" i="61"/>
  <c r="K48" i="61"/>
  <c r="H48" i="61"/>
  <c r="W47" i="61"/>
  <c r="P47" i="61"/>
  <c r="K47" i="61"/>
  <c r="T47" i="61" s="1"/>
  <c r="H47" i="61"/>
  <c r="P46" i="61"/>
  <c r="K46" i="61"/>
  <c r="H46" i="61"/>
  <c r="P45" i="61"/>
  <c r="K45" i="61"/>
  <c r="H45" i="61"/>
  <c r="T45" i="61" s="1"/>
  <c r="T44" i="61"/>
  <c r="P44" i="61"/>
  <c r="K44" i="61"/>
  <c r="H44" i="61"/>
  <c r="P43" i="61"/>
  <c r="K43" i="61"/>
  <c r="T43" i="61" s="1"/>
  <c r="W43" i="61" s="1"/>
  <c r="H43" i="61"/>
  <c r="P42" i="61"/>
  <c r="K42" i="61"/>
  <c r="H42" i="61"/>
  <c r="P41" i="61"/>
  <c r="K41" i="61"/>
  <c r="H41" i="61"/>
  <c r="T41" i="61" s="1"/>
  <c r="P40" i="61"/>
  <c r="P33" i="47" s="1"/>
  <c r="K40" i="61"/>
  <c r="K33" i="47" s="1"/>
  <c r="H40" i="61"/>
  <c r="H33" i="47" s="1"/>
  <c r="P39" i="61"/>
  <c r="K39" i="61"/>
  <c r="H39" i="61"/>
  <c r="T39" i="61" s="1"/>
  <c r="P38" i="61"/>
  <c r="K38" i="61"/>
  <c r="H38" i="61"/>
  <c r="T38" i="61" s="1"/>
  <c r="T37" i="61"/>
  <c r="P37" i="61"/>
  <c r="K37" i="61"/>
  <c r="H37" i="61"/>
  <c r="P36" i="61"/>
  <c r="K36" i="61"/>
  <c r="H36" i="61"/>
  <c r="P35" i="61"/>
  <c r="K35" i="61"/>
  <c r="H35" i="61"/>
  <c r="T35" i="61" s="1"/>
  <c r="P34" i="61"/>
  <c r="K34" i="61"/>
  <c r="H34" i="61"/>
  <c r="T34" i="61" s="1"/>
  <c r="P33" i="61"/>
  <c r="P27" i="47" s="1"/>
  <c r="K33" i="61"/>
  <c r="K27" i="47" s="1"/>
  <c r="H33" i="61"/>
  <c r="H27" i="47" s="1"/>
  <c r="P32" i="61"/>
  <c r="P21" i="47" s="1"/>
  <c r="P173" i="47" s="1"/>
  <c r="K32" i="61"/>
  <c r="K21" i="47" s="1"/>
  <c r="H32" i="61"/>
  <c r="H21" i="47" s="1"/>
  <c r="P31" i="61"/>
  <c r="K31" i="61"/>
  <c r="H31" i="61"/>
  <c r="T31" i="61" s="1"/>
  <c r="P30" i="61"/>
  <c r="K30" i="61"/>
  <c r="H30" i="61"/>
  <c r="T30" i="61" s="1"/>
  <c r="P29" i="61"/>
  <c r="K29" i="61"/>
  <c r="H29" i="61"/>
  <c r="W28" i="61"/>
  <c r="P28" i="61"/>
  <c r="K28" i="61"/>
  <c r="T28" i="61" s="1"/>
  <c r="H28" i="61"/>
  <c r="P27" i="61"/>
  <c r="K27" i="61"/>
  <c r="H27" i="61"/>
  <c r="T27" i="61" s="1"/>
  <c r="P26" i="61"/>
  <c r="K26" i="61"/>
  <c r="H26" i="61"/>
  <c r="T26" i="61" s="1"/>
  <c r="T25" i="61"/>
  <c r="P25" i="61"/>
  <c r="K25" i="61"/>
  <c r="H25" i="61"/>
  <c r="W24" i="61"/>
  <c r="P24" i="61"/>
  <c r="P265" i="61" s="1"/>
  <c r="K24" i="61"/>
  <c r="T24" i="61" s="1"/>
  <c r="H24" i="61"/>
  <c r="P23" i="61"/>
  <c r="K23" i="61"/>
  <c r="H23" i="61"/>
  <c r="T23" i="61" s="1"/>
  <c r="P22" i="61"/>
  <c r="K22" i="61"/>
  <c r="H22" i="61"/>
  <c r="T22" i="61" s="1"/>
  <c r="T21" i="61"/>
  <c r="P21" i="61"/>
  <c r="K21" i="61"/>
  <c r="H21" i="61"/>
  <c r="M7" i="61"/>
  <c r="K7" i="61"/>
  <c r="H7" i="61"/>
  <c r="M4" i="61"/>
  <c r="K4" i="61"/>
  <c r="H4" i="61"/>
  <c r="M266" i="65"/>
  <c r="S265" i="65"/>
  <c r="S266" i="65" s="1"/>
  <c r="R265" i="65"/>
  <c r="R266" i="65" s="1"/>
  <c r="Q265" i="65"/>
  <c r="Q266" i="65" s="1"/>
  <c r="O265" i="65"/>
  <c r="O266" i="65" s="1"/>
  <c r="N265" i="65"/>
  <c r="N266" i="65" s="1"/>
  <c r="M265" i="65"/>
  <c r="L265" i="65"/>
  <c r="L266" i="65" s="1"/>
  <c r="J265" i="65"/>
  <c r="J266" i="65" s="1"/>
  <c r="I265" i="65"/>
  <c r="I266" i="65" s="1"/>
  <c r="P264" i="65"/>
  <c r="P172" i="50" s="1"/>
  <c r="K264" i="65"/>
  <c r="K172" i="50" s="1"/>
  <c r="H264" i="65"/>
  <c r="H172" i="50" s="1"/>
  <c r="P263" i="65"/>
  <c r="K263" i="65"/>
  <c r="H263" i="65"/>
  <c r="T263" i="65" s="1"/>
  <c r="P262" i="65"/>
  <c r="K262" i="65"/>
  <c r="H262" i="65"/>
  <c r="U261" i="65"/>
  <c r="P261" i="65"/>
  <c r="K261" i="65"/>
  <c r="H261" i="65"/>
  <c r="T261" i="65" s="1"/>
  <c r="W261" i="65" s="1"/>
  <c r="P260" i="65"/>
  <c r="K260" i="65"/>
  <c r="H260" i="65"/>
  <c r="P259" i="65"/>
  <c r="T259" i="65" s="1"/>
  <c r="K259" i="65"/>
  <c r="H259" i="65"/>
  <c r="P258" i="65"/>
  <c r="K258" i="65"/>
  <c r="H258" i="65"/>
  <c r="U257" i="65"/>
  <c r="P257" i="65"/>
  <c r="K257" i="65"/>
  <c r="H257" i="65"/>
  <c r="T257" i="65" s="1"/>
  <c r="W257" i="65" s="1"/>
  <c r="P256" i="65"/>
  <c r="K256" i="65"/>
  <c r="H256" i="65"/>
  <c r="T256" i="65" s="1"/>
  <c r="P255" i="65"/>
  <c r="K255" i="65"/>
  <c r="H255" i="65"/>
  <c r="P254" i="65"/>
  <c r="K254" i="65"/>
  <c r="H254" i="65"/>
  <c r="P253" i="65"/>
  <c r="K253" i="65"/>
  <c r="H253" i="65"/>
  <c r="P252" i="65"/>
  <c r="K252" i="65"/>
  <c r="H252" i="65"/>
  <c r="P251" i="65"/>
  <c r="T251" i="65" s="1"/>
  <c r="K251" i="65"/>
  <c r="H251" i="65"/>
  <c r="P250" i="65"/>
  <c r="K250" i="65"/>
  <c r="H250" i="65"/>
  <c r="U249" i="65"/>
  <c r="P249" i="65"/>
  <c r="K249" i="65"/>
  <c r="H249" i="65"/>
  <c r="T249" i="65" s="1"/>
  <c r="W249" i="65" s="1"/>
  <c r="P248" i="65"/>
  <c r="K248" i="65"/>
  <c r="H248" i="65"/>
  <c r="P247" i="65"/>
  <c r="K247" i="65"/>
  <c r="H247" i="65"/>
  <c r="P246" i="65"/>
  <c r="P165" i="50" s="1"/>
  <c r="K246" i="65"/>
  <c r="H246" i="65"/>
  <c r="H165" i="50" s="1"/>
  <c r="P245" i="65"/>
  <c r="P159" i="50" s="1"/>
  <c r="K245" i="65"/>
  <c r="K159" i="50" s="1"/>
  <c r="H245" i="65"/>
  <c r="P244" i="65"/>
  <c r="K244" i="65"/>
  <c r="H244" i="65"/>
  <c r="P243" i="65"/>
  <c r="T243" i="65" s="1"/>
  <c r="K243" i="65"/>
  <c r="H243" i="65"/>
  <c r="P242" i="65"/>
  <c r="K242" i="65"/>
  <c r="H242" i="65"/>
  <c r="U241" i="65"/>
  <c r="P241" i="65"/>
  <c r="K241" i="65"/>
  <c r="H241" i="65"/>
  <c r="T241" i="65" s="1"/>
  <c r="W241" i="65" s="1"/>
  <c r="P240" i="65"/>
  <c r="K240" i="65"/>
  <c r="H240" i="65"/>
  <c r="T240" i="65" s="1"/>
  <c r="P239" i="65"/>
  <c r="T239" i="65" s="1"/>
  <c r="K239" i="65"/>
  <c r="H239" i="65"/>
  <c r="P238" i="65"/>
  <c r="P153" i="50" s="1"/>
  <c r="K238" i="65"/>
  <c r="H238" i="65"/>
  <c r="H153" i="50" s="1"/>
  <c r="P237" i="65"/>
  <c r="K237" i="65"/>
  <c r="H237" i="65"/>
  <c r="T237" i="65" s="1"/>
  <c r="W237" i="65" s="1"/>
  <c r="P236" i="65"/>
  <c r="K236" i="65"/>
  <c r="H236" i="65"/>
  <c r="P235" i="65"/>
  <c r="T235" i="65" s="1"/>
  <c r="K235" i="65"/>
  <c r="H235" i="65"/>
  <c r="P234" i="65"/>
  <c r="K234" i="65"/>
  <c r="H234" i="65"/>
  <c r="U233" i="65"/>
  <c r="P233" i="65"/>
  <c r="K233" i="65"/>
  <c r="H233" i="65"/>
  <c r="T233" i="65" s="1"/>
  <c r="W233" i="65" s="1"/>
  <c r="P232" i="65"/>
  <c r="K232" i="65"/>
  <c r="H232" i="65"/>
  <c r="T232" i="65" s="1"/>
  <c r="P231" i="65"/>
  <c r="K231" i="65"/>
  <c r="H231" i="65"/>
  <c r="P230" i="65"/>
  <c r="K230" i="65"/>
  <c r="H230" i="65"/>
  <c r="U229" i="65"/>
  <c r="P229" i="65"/>
  <c r="K229" i="65"/>
  <c r="H229" i="65"/>
  <c r="T229" i="65" s="1"/>
  <c r="W229" i="65" s="1"/>
  <c r="P228" i="65"/>
  <c r="K228" i="65"/>
  <c r="H228" i="65"/>
  <c r="P227" i="65"/>
  <c r="T227" i="65" s="1"/>
  <c r="K227" i="65"/>
  <c r="H227" i="65"/>
  <c r="P226" i="65"/>
  <c r="P147" i="50" s="1"/>
  <c r="K226" i="65"/>
  <c r="H226" i="65"/>
  <c r="H147" i="50" s="1"/>
  <c r="P225" i="65"/>
  <c r="P141" i="50" s="1"/>
  <c r="K225" i="65"/>
  <c r="K141" i="50" s="1"/>
  <c r="H225" i="65"/>
  <c r="P224" i="65"/>
  <c r="K224" i="65"/>
  <c r="H224" i="65"/>
  <c r="T224" i="65" s="1"/>
  <c r="P223" i="65"/>
  <c r="T223" i="65" s="1"/>
  <c r="K223" i="65"/>
  <c r="H223" i="65"/>
  <c r="P222" i="65"/>
  <c r="K222" i="65"/>
  <c r="H222" i="65"/>
  <c r="U221" i="65"/>
  <c r="P221" i="65"/>
  <c r="K221" i="65"/>
  <c r="H221" i="65"/>
  <c r="T221" i="65" s="1"/>
  <c r="W221" i="65" s="1"/>
  <c r="P220" i="65"/>
  <c r="K220" i="65"/>
  <c r="H220" i="65"/>
  <c r="T220" i="65" s="1"/>
  <c r="P219" i="65"/>
  <c r="K219" i="65"/>
  <c r="H219" i="65"/>
  <c r="P218" i="65"/>
  <c r="K218" i="65"/>
  <c r="H218" i="65"/>
  <c r="U217" i="65"/>
  <c r="P217" i="65"/>
  <c r="K217" i="65"/>
  <c r="H217" i="65"/>
  <c r="T217" i="65" s="1"/>
  <c r="W217" i="65" s="1"/>
  <c r="P216" i="65"/>
  <c r="K216" i="65"/>
  <c r="H216" i="65"/>
  <c r="P215" i="65"/>
  <c r="P135" i="50" s="1"/>
  <c r="K215" i="65"/>
  <c r="K135" i="50" s="1"/>
  <c r="H215" i="65"/>
  <c r="H135" i="50" s="1"/>
  <c r="P214" i="65"/>
  <c r="K214" i="65"/>
  <c r="H214" i="65"/>
  <c r="P213" i="65"/>
  <c r="K213" i="65"/>
  <c r="H213" i="65"/>
  <c r="T213" i="65" s="1"/>
  <c r="W213" i="65" s="1"/>
  <c r="P212" i="65"/>
  <c r="K212" i="65"/>
  <c r="H212" i="65"/>
  <c r="T212" i="65" s="1"/>
  <c r="P211" i="65"/>
  <c r="T211" i="65" s="1"/>
  <c r="K211" i="65"/>
  <c r="H211" i="65"/>
  <c r="P210" i="65"/>
  <c r="K210" i="65"/>
  <c r="H210" i="65"/>
  <c r="P209" i="65"/>
  <c r="K209" i="65"/>
  <c r="H209" i="65"/>
  <c r="T209" i="65" s="1"/>
  <c r="W209" i="65" s="1"/>
  <c r="P208" i="65"/>
  <c r="K208" i="65"/>
  <c r="H208" i="65"/>
  <c r="T208" i="65" s="1"/>
  <c r="P207" i="65"/>
  <c r="P129" i="50" s="1"/>
  <c r="K207" i="65"/>
  <c r="K129" i="50" s="1"/>
  <c r="H207" i="65"/>
  <c r="H129" i="50" s="1"/>
  <c r="P206" i="65"/>
  <c r="K206" i="65"/>
  <c r="H206" i="65"/>
  <c r="U205" i="65"/>
  <c r="P205" i="65"/>
  <c r="K205" i="65"/>
  <c r="H205" i="65"/>
  <c r="T205" i="65" s="1"/>
  <c r="W205" i="65" s="1"/>
  <c r="P204" i="65"/>
  <c r="K204" i="65"/>
  <c r="H204" i="65"/>
  <c r="T204" i="65" s="1"/>
  <c r="P203" i="65"/>
  <c r="K203" i="65"/>
  <c r="H203" i="65"/>
  <c r="P202" i="65"/>
  <c r="K202" i="65"/>
  <c r="H202" i="65"/>
  <c r="U201" i="65"/>
  <c r="P201" i="65"/>
  <c r="K201" i="65"/>
  <c r="H201" i="65"/>
  <c r="T201" i="65" s="1"/>
  <c r="W201" i="65" s="1"/>
  <c r="P200" i="65"/>
  <c r="K200" i="65"/>
  <c r="H200" i="65"/>
  <c r="T200" i="65" s="1"/>
  <c r="P199" i="65"/>
  <c r="K199" i="65"/>
  <c r="H199" i="65"/>
  <c r="P198" i="65"/>
  <c r="K198" i="65"/>
  <c r="H198" i="65"/>
  <c r="P197" i="65"/>
  <c r="P123" i="50" s="1"/>
  <c r="K197" i="65"/>
  <c r="K123" i="50" s="1"/>
  <c r="H197" i="65"/>
  <c r="P196" i="65"/>
  <c r="K196" i="65"/>
  <c r="H196" i="65"/>
  <c r="P195" i="65"/>
  <c r="T195" i="65" s="1"/>
  <c r="K195" i="65"/>
  <c r="H195" i="65"/>
  <c r="P194" i="65"/>
  <c r="K194" i="65"/>
  <c r="H194" i="65"/>
  <c r="P193" i="65"/>
  <c r="K193" i="65"/>
  <c r="H193" i="65"/>
  <c r="P192" i="65"/>
  <c r="K192" i="65"/>
  <c r="H192" i="65"/>
  <c r="P191" i="65"/>
  <c r="K191" i="65"/>
  <c r="H191" i="65"/>
  <c r="P190" i="65"/>
  <c r="K190" i="65"/>
  <c r="H190" i="65"/>
  <c r="P189" i="65"/>
  <c r="K189" i="65"/>
  <c r="H189" i="65"/>
  <c r="P188" i="65"/>
  <c r="K188" i="65"/>
  <c r="H188" i="65"/>
  <c r="P187" i="65"/>
  <c r="K187" i="65"/>
  <c r="H187" i="65"/>
  <c r="P186" i="65"/>
  <c r="K186" i="65"/>
  <c r="H186" i="65"/>
  <c r="P185" i="65"/>
  <c r="K185" i="65"/>
  <c r="H185" i="65"/>
  <c r="T185" i="65" s="1"/>
  <c r="W185" i="65" s="1"/>
  <c r="P184" i="65"/>
  <c r="K184" i="65"/>
  <c r="H184" i="65"/>
  <c r="T184" i="65" s="1"/>
  <c r="P183" i="65"/>
  <c r="K183" i="65"/>
  <c r="H183" i="65"/>
  <c r="P182" i="65"/>
  <c r="K182" i="65"/>
  <c r="H182" i="65"/>
  <c r="P181" i="65"/>
  <c r="K181" i="65"/>
  <c r="H181" i="65"/>
  <c r="T181" i="65" s="1"/>
  <c r="W181" i="65" s="1"/>
  <c r="P180" i="65"/>
  <c r="K180" i="65"/>
  <c r="H180" i="65"/>
  <c r="T180" i="65" s="1"/>
  <c r="P179" i="65"/>
  <c r="T179" i="65" s="1"/>
  <c r="K179" i="65"/>
  <c r="H179" i="65"/>
  <c r="P178" i="65"/>
  <c r="K178" i="65"/>
  <c r="H178" i="65"/>
  <c r="P177" i="65"/>
  <c r="K177" i="65"/>
  <c r="H177" i="65"/>
  <c r="P176" i="65"/>
  <c r="K176" i="65"/>
  <c r="H176" i="65"/>
  <c r="T176" i="65" s="1"/>
  <c r="P175" i="65"/>
  <c r="K175" i="65"/>
  <c r="H175" i="65"/>
  <c r="P174" i="65"/>
  <c r="K174" i="65"/>
  <c r="H174" i="65"/>
  <c r="P173" i="65"/>
  <c r="P117" i="50" s="1"/>
  <c r="K173" i="65"/>
  <c r="K117" i="50" s="1"/>
  <c r="H173" i="65"/>
  <c r="P172" i="65"/>
  <c r="K172" i="65"/>
  <c r="H172" i="65"/>
  <c r="T172" i="65" s="1"/>
  <c r="P171" i="65"/>
  <c r="T171" i="65" s="1"/>
  <c r="K171" i="65"/>
  <c r="H171" i="65"/>
  <c r="P170" i="65"/>
  <c r="K170" i="65"/>
  <c r="H170" i="65"/>
  <c r="U169" i="65"/>
  <c r="P169" i="65"/>
  <c r="K169" i="65"/>
  <c r="H169" i="65"/>
  <c r="T169" i="65" s="1"/>
  <c r="W169" i="65" s="1"/>
  <c r="P168" i="65"/>
  <c r="K168" i="65"/>
  <c r="H168" i="65"/>
  <c r="P167" i="65"/>
  <c r="T167" i="65" s="1"/>
  <c r="K167" i="65"/>
  <c r="H167" i="65"/>
  <c r="P166" i="65"/>
  <c r="K166" i="65"/>
  <c r="H166" i="65"/>
  <c r="U165" i="65"/>
  <c r="P165" i="65"/>
  <c r="K165" i="65"/>
  <c r="H165" i="65"/>
  <c r="T165" i="65" s="1"/>
  <c r="W165" i="65" s="1"/>
  <c r="P164" i="65"/>
  <c r="K164" i="65"/>
  <c r="H164" i="65"/>
  <c r="P163" i="65"/>
  <c r="T163" i="65" s="1"/>
  <c r="K163" i="65"/>
  <c r="H163" i="65"/>
  <c r="P162" i="65"/>
  <c r="K162" i="65"/>
  <c r="H162" i="65"/>
  <c r="U161" i="65"/>
  <c r="P161" i="65"/>
  <c r="K161" i="65"/>
  <c r="H161" i="65"/>
  <c r="T161" i="65" s="1"/>
  <c r="W161" i="65" s="1"/>
  <c r="P160" i="65"/>
  <c r="P111" i="50" s="1"/>
  <c r="K160" i="65"/>
  <c r="K111" i="50" s="1"/>
  <c r="H160" i="65"/>
  <c r="H111" i="50" s="1"/>
  <c r="P159" i="65"/>
  <c r="T159" i="65" s="1"/>
  <c r="K159" i="65"/>
  <c r="H159" i="65"/>
  <c r="P158" i="65"/>
  <c r="K158" i="65"/>
  <c r="H158" i="65"/>
  <c r="P157" i="65"/>
  <c r="K157" i="65"/>
  <c r="H157" i="65"/>
  <c r="P156" i="65"/>
  <c r="K156" i="65"/>
  <c r="H156" i="65"/>
  <c r="T156" i="65" s="1"/>
  <c r="P155" i="65"/>
  <c r="T155" i="65" s="1"/>
  <c r="K155" i="65"/>
  <c r="H155" i="65"/>
  <c r="P154" i="65"/>
  <c r="K154" i="65"/>
  <c r="H154" i="65"/>
  <c r="U153" i="65"/>
  <c r="P153" i="65"/>
  <c r="K153" i="65"/>
  <c r="H153" i="65"/>
  <c r="T153" i="65" s="1"/>
  <c r="W153" i="65" s="1"/>
  <c r="P152" i="65"/>
  <c r="K152" i="65"/>
  <c r="H152" i="65"/>
  <c r="T152" i="65" s="1"/>
  <c r="P151" i="65"/>
  <c r="K151" i="65"/>
  <c r="H151" i="65"/>
  <c r="P150" i="65"/>
  <c r="K150" i="65"/>
  <c r="H150" i="65"/>
  <c r="P149" i="65"/>
  <c r="K149" i="65"/>
  <c r="H149" i="65"/>
  <c r="P148" i="65"/>
  <c r="K148" i="65"/>
  <c r="H148" i="65"/>
  <c r="T148" i="65" s="1"/>
  <c r="P147" i="65"/>
  <c r="P105" i="50" s="1"/>
  <c r="K147" i="65"/>
  <c r="K105" i="50" s="1"/>
  <c r="H147" i="65"/>
  <c r="H105" i="50" s="1"/>
  <c r="P146" i="65"/>
  <c r="K146" i="65"/>
  <c r="H146" i="65"/>
  <c r="U145" i="65"/>
  <c r="P145" i="65"/>
  <c r="K145" i="65"/>
  <c r="H145" i="65"/>
  <c r="T145" i="65" s="1"/>
  <c r="W145" i="65" s="1"/>
  <c r="P144" i="65"/>
  <c r="K144" i="65"/>
  <c r="H144" i="65"/>
  <c r="T144" i="65" s="1"/>
  <c r="P143" i="65"/>
  <c r="T143" i="65" s="1"/>
  <c r="K143" i="65"/>
  <c r="H143" i="65"/>
  <c r="P142" i="65"/>
  <c r="K142" i="65"/>
  <c r="H142" i="65"/>
  <c r="P141" i="65"/>
  <c r="K141" i="65"/>
  <c r="H141" i="65"/>
  <c r="P140" i="65"/>
  <c r="K140" i="65"/>
  <c r="H140" i="65"/>
  <c r="T140" i="65" s="1"/>
  <c r="P139" i="65"/>
  <c r="T139" i="65" s="1"/>
  <c r="K139" i="65"/>
  <c r="H139" i="65"/>
  <c r="P138" i="65"/>
  <c r="K138" i="65"/>
  <c r="H138" i="65"/>
  <c r="P137" i="65"/>
  <c r="K137" i="65"/>
  <c r="H137" i="65"/>
  <c r="P136" i="65"/>
  <c r="K136" i="65"/>
  <c r="H136" i="65"/>
  <c r="T136" i="65" s="1"/>
  <c r="P135" i="65"/>
  <c r="P99" i="50" s="1"/>
  <c r="K135" i="65"/>
  <c r="K99" i="50" s="1"/>
  <c r="H135" i="65"/>
  <c r="H99" i="50" s="1"/>
  <c r="P134" i="65"/>
  <c r="K134" i="65"/>
  <c r="H134" i="65"/>
  <c r="U133" i="65"/>
  <c r="P133" i="65"/>
  <c r="K133" i="65"/>
  <c r="H133" i="65"/>
  <c r="T133" i="65" s="1"/>
  <c r="W133" i="65" s="1"/>
  <c r="P132" i="65"/>
  <c r="K132" i="65"/>
  <c r="H132" i="65"/>
  <c r="P131" i="65"/>
  <c r="T131" i="65" s="1"/>
  <c r="K131" i="65"/>
  <c r="H131" i="65"/>
  <c r="P130" i="65"/>
  <c r="K130" i="65"/>
  <c r="H130" i="65"/>
  <c r="P129" i="65"/>
  <c r="K129" i="65"/>
  <c r="H129" i="65"/>
  <c r="P128" i="65"/>
  <c r="P93" i="50" s="1"/>
  <c r="K128" i="65"/>
  <c r="K93" i="50" s="1"/>
  <c r="H128" i="65"/>
  <c r="H93" i="50" s="1"/>
  <c r="P127" i="65"/>
  <c r="K127" i="65"/>
  <c r="H127" i="65"/>
  <c r="P126" i="65"/>
  <c r="P87" i="50" s="1"/>
  <c r="K126" i="65"/>
  <c r="H126" i="65"/>
  <c r="H87" i="50" s="1"/>
  <c r="P125" i="65"/>
  <c r="K125" i="65"/>
  <c r="H125" i="65"/>
  <c r="P124" i="65"/>
  <c r="K124" i="65"/>
  <c r="H124" i="65"/>
  <c r="T124" i="65" s="1"/>
  <c r="P123" i="65"/>
  <c r="P81" i="50" s="1"/>
  <c r="K123" i="65"/>
  <c r="K81" i="50" s="1"/>
  <c r="H123" i="65"/>
  <c r="H81" i="50" s="1"/>
  <c r="P122" i="65"/>
  <c r="K122" i="65"/>
  <c r="H122" i="65"/>
  <c r="P121" i="65"/>
  <c r="K121" i="65"/>
  <c r="H121" i="65"/>
  <c r="T121" i="65" s="1"/>
  <c r="W121" i="65" s="1"/>
  <c r="P120" i="65"/>
  <c r="K120" i="65"/>
  <c r="H120" i="65"/>
  <c r="P119" i="65"/>
  <c r="P75" i="50" s="1"/>
  <c r="K119" i="65"/>
  <c r="K75" i="50" s="1"/>
  <c r="H119" i="65"/>
  <c r="H75" i="50" s="1"/>
  <c r="P118" i="65"/>
  <c r="K118" i="65"/>
  <c r="H118" i="65"/>
  <c r="P117" i="65"/>
  <c r="K117" i="65"/>
  <c r="H117" i="65"/>
  <c r="P116" i="65"/>
  <c r="K116" i="65"/>
  <c r="H116" i="65"/>
  <c r="T116" i="65" s="1"/>
  <c r="P115" i="65"/>
  <c r="T115" i="65" s="1"/>
  <c r="K115" i="65"/>
  <c r="H115" i="65"/>
  <c r="P114" i="65"/>
  <c r="K114" i="65"/>
  <c r="H114" i="65"/>
  <c r="U113" i="65"/>
  <c r="P113" i="65"/>
  <c r="K113" i="65"/>
  <c r="H113" i="65"/>
  <c r="T113" i="65" s="1"/>
  <c r="W113" i="65" s="1"/>
  <c r="P112" i="65"/>
  <c r="K112" i="65"/>
  <c r="H112" i="65"/>
  <c r="T112" i="65" s="1"/>
  <c r="P111" i="65"/>
  <c r="K111" i="65"/>
  <c r="H111" i="65"/>
  <c r="P110" i="65"/>
  <c r="K110" i="65"/>
  <c r="H110" i="65"/>
  <c r="U109" i="65"/>
  <c r="P109" i="65"/>
  <c r="K109" i="65"/>
  <c r="H109" i="65"/>
  <c r="T109" i="65" s="1"/>
  <c r="W109" i="65" s="1"/>
  <c r="P108" i="65"/>
  <c r="K108" i="65"/>
  <c r="H108" i="65"/>
  <c r="T108" i="65" s="1"/>
  <c r="P107" i="65"/>
  <c r="T107" i="65" s="1"/>
  <c r="K107" i="65"/>
  <c r="H107" i="65"/>
  <c r="P106" i="65"/>
  <c r="K106" i="65"/>
  <c r="H106" i="65"/>
  <c r="P105" i="65"/>
  <c r="K105" i="65"/>
  <c r="H105" i="65"/>
  <c r="T105" i="65" s="1"/>
  <c r="W105" i="65" s="1"/>
  <c r="P104" i="65"/>
  <c r="K104" i="65"/>
  <c r="H104" i="65"/>
  <c r="T104" i="65" s="1"/>
  <c r="P103" i="65"/>
  <c r="T103" i="65" s="1"/>
  <c r="K103" i="65"/>
  <c r="H103" i="65"/>
  <c r="P102" i="65"/>
  <c r="P69" i="50" s="1"/>
  <c r="K102" i="65"/>
  <c r="H102" i="65"/>
  <c r="H69" i="50" s="1"/>
  <c r="P101" i="65"/>
  <c r="K101" i="65"/>
  <c r="H101" i="65"/>
  <c r="P100" i="65"/>
  <c r="K100" i="65"/>
  <c r="H100" i="65"/>
  <c r="T100" i="65" s="1"/>
  <c r="P99" i="65"/>
  <c r="T99" i="65" s="1"/>
  <c r="K99" i="65"/>
  <c r="H99" i="65"/>
  <c r="P98" i="65"/>
  <c r="K98" i="65"/>
  <c r="H98" i="65"/>
  <c r="U97" i="65"/>
  <c r="P97" i="65"/>
  <c r="K97" i="65"/>
  <c r="H97" i="65"/>
  <c r="T97" i="65" s="1"/>
  <c r="W97" i="65" s="1"/>
  <c r="P96" i="65"/>
  <c r="K96" i="65"/>
  <c r="H96" i="65"/>
  <c r="T96" i="65" s="1"/>
  <c r="P95" i="65"/>
  <c r="P63" i="50" s="1"/>
  <c r="K95" i="65"/>
  <c r="K63" i="50" s="1"/>
  <c r="H95" i="65"/>
  <c r="H63" i="50" s="1"/>
  <c r="P94" i="65"/>
  <c r="K94" i="65"/>
  <c r="H94" i="65"/>
  <c r="U93" i="65"/>
  <c r="P93" i="65"/>
  <c r="K93" i="65"/>
  <c r="H93" i="65"/>
  <c r="T93" i="65" s="1"/>
  <c r="W93" i="65" s="1"/>
  <c r="P92" i="65"/>
  <c r="K92" i="65"/>
  <c r="H92" i="65"/>
  <c r="T92" i="65" s="1"/>
  <c r="P91" i="65"/>
  <c r="T91" i="65" s="1"/>
  <c r="K91" i="65"/>
  <c r="H91" i="65"/>
  <c r="P90" i="65"/>
  <c r="K90" i="65"/>
  <c r="H90" i="65"/>
  <c r="U89" i="65"/>
  <c r="P89" i="65"/>
  <c r="K89" i="65"/>
  <c r="H89" i="65"/>
  <c r="T89" i="65" s="1"/>
  <c r="W89" i="65" s="1"/>
  <c r="P88" i="65"/>
  <c r="K88" i="65"/>
  <c r="H88" i="65"/>
  <c r="T88" i="65" s="1"/>
  <c r="P87" i="65"/>
  <c r="T87" i="65" s="1"/>
  <c r="K87" i="65"/>
  <c r="H87" i="65"/>
  <c r="P86" i="65"/>
  <c r="K86" i="65"/>
  <c r="H86" i="65"/>
  <c r="P85" i="65"/>
  <c r="K85" i="65"/>
  <c r="H85" i="65"/>
  <c r="P84" i="65"/>
  <c r="K84" i="65"/>
  <c r="H84" i="65"/>
  <c r="T84" i="65" s="1"/>
  <c r="P83" i="65"/>
  <c r="K83" i="65"/>
  <c r="H83" i="65"/>
  <c r="P82" i="65"/>
  <c r="K82" i="65"/>
  <c r="H82" i="65"/>
  <c r="U81" i="65"/>
  <c r="P81" i="65"/>
  <c r="K81" i="65"/>
  <c r="H81" i="65"/>
  <c r="T81" i="65" s="1"/>
  <c r="W81" i="65" s="1"/>
  <c r="P80" i="65"/>
  <c r="K80" i="65"/>
  <c r="H80" i="65"/>
  <c r="P79" i="65"/>
  <c r="T79" i="65" s="1"/>
  <c r="K79" i="65"/>
  <c r="H79" i="65"/>
  <c r="P78" i="65"/>
  <c r="K78" i="65"/>
  <c r="H78" i="65"/>
  <c r="P77" i="65"/>
  <c r="K77" i="65"/>
  <c r="H77" i="65"/>
  <c r="T77" i="65" s="1"/>
  <c r="W77" i="65" s="1"/>
  <c r="P76" i="65"/>
  <c r="K76" i="65"/>
  <c r="H76" i="65"/>
  <c r="P75" i="65"/>
  <c r="T75" i="65" s="1"/>
  <c r="K75" i="65"/>
  <c r="H75" i="65"/>
  <c r="P74" i="65"/>
  <c r="K74" i="65"/>
  <c r="H74" i="65"/>
  <c r="P73" i="65"/>
  <c r="K73" i="65"/>
  <c r="H73" i="65"/>
  <c r="P72" i="65"/>
  <c r="K72" i="65"/>
  <c r="H72" i="65"/>
  <c r="T72" i="65" s="1"/>
  <c r="P71" i="65"/>
  <c r="T71" i="65" s="1"/>
  <c r="K71" i="65"/>
  <c r="H71" i="65"/>
  <c r="P70" i="65"/>
  <c r="K70" i="65"/>
  <c r="H70" i="65"/>
  <c r="U69" i="65"/>
  <c r="P69" i="65"/>
  <c r="K69" i="65"/>
  <c r="H69" i="65"/>
  <c r="T69" i="65" s="1"/>
  <c r="W69" i="65" s="1"/>
  <c r="P68" i="65"/>
  <c r="K68" i="65"/>
  <c r="H68" i="65"/>
  <c r="P67" i="65"/>
  <c r="T67" i="65" s="1"/>
  <c r="K67" i="65"/>
  <c r="H67" i="65"/>
  <c r="P66" i="65"/>
  <c r="K66" i="65"/>
  <c r="H66" i="65"/>
  <c r="P65" i="65"/>
  <c r="P57" i="50" s="1"/>
  <c r="K65" i="65"/>
  <c r="K57" i="50" s="1"/>
  <c r="H65" i="65"/>
  <c r="T64" i="65"/>
  <c r="W64" i="65" s="1"/>
  <c r="P64" i="65"/>
  <c r="K64" i="65"/>
  <c r="H64" i="65"/>
  <c r="P63" i="65"/>
  <c r="P51" i="50" s="1"/>
  <c r="K63" i="65"/>
  <c r="K51" i="50" s="1"/>
  <c r="H63" i="65"/>
  <c r="H51" i="50" s="1"/>
  <c r="P62" i="65"/>
  <c r="K62" i="65"/>
  <c r="H62" i="65"/>
  <c r="P61" i="65"/>
  <c r="K61" i="65"/>
  <c r="H61" i="65"/>
  <c r="T61" i="65" s="1"/>
  <c r="U61" i="65" s="1"/>
  <c r="T60" i="65"/>
  <c r="W60" i="65" s="1"/>
  <c r="P60" i="65"/>
  <c r="K60" i="65"/>
  <c r="H60" i="65"/>
  <c r="P59" i="65"/>
  <c r="K59" i="65"/>
  <c r="H59" i="65"/>
  <c r="P58" i="65"/>
  <c r="P45" i="50" s="1"/>
  <c r="K58" i="65"/>
  <c r="K45" i="50" s="1"/>
  <c r="H58" i="65"/>
  <c r="H45" i="50" s="1"/>
  <c r="P57" i="65"/>
  <c r="K57" i="65"/>
  <c r="H57" i="65"/>
  <c r="T57" i="65" s="1"/>
  <c r="U57" i="65" s="1"/>
  <c r="T56" i="65"/>
  <c r="W56" i="65" s="1"/>
  <c r="P56" i="65"/>
  <c r="K56" i="65"/>
  <c r="H56" i="65"/>
  <c r="P55" i="65"/>
  <c r="K55" i="65"/>
  <c r="H55" i="65"/>
  <c r="T55" i="65" s="1"/>
  <c r="P54" i="65"/>
  <c r="T54" i="65" s="1"/>
  <c r="K54" i="65"/>
  <c r="H54" i="65"/>
  <c r="P53" i="65"/>
  <c r="K53" i="65"/>
  <c r="H53" i="65"/>
  <c r="T53" i="65" s="1"/>
  <c r="U53" i="65" s="1"/>
  <c r="P52" i="65"/>
  <c r="K52" i="65"/>
  <c r="H52" i="65"/>
  <c r="T52" i="65" s="1"/>
  <c r="W52" i="65" s="1"/>
  <c r="P51" i="65"/>
  <c r="K51" i="65"/>
  <c r="H51" i="65"/>
  <c r="T51" i="65" s="1"/>
  <c r="P50" i="65"/>
  <c r="T50" i="65" s="1"/>
  <c r="K50" i="65"/>
  <c r="H50" i="65"/>
  <c r="P49" i="65"/>
  <c r="P39" i="50" s="1"/>
  <c r="K49" i="65"/>
  <c r="K39" i="50" s="1"/>
  <c r="H49" i="65"/>
  <c r="T48" i="65"/>
  <c r="W48" i="65" s="1"/>
  <c r="P48" i="65"/>
  <c r="K48" i="65"/>
  <c r="H48" i="65"/>
  <c r="P47" i="65"/>
  <c r="K47" i="65"/>
  <c r="H47" i="65"/>
  <c r="T47" i="65" s="1"/>
  <c r="P46" i="65"/>
  <c r="T46" i="65" s="1"/>
  <c r="K46" i="65"/>
  <c r="H46" i="65"/>
  <c r="P45" i="65"/>
  <c r="K45" i="65"/>
  <c r="H45" i="65"/>
  <c r="T44" i="65"/>
  <c r="W44" i="65" s="1"/>
  <c r="P44" i="65"/>
  <c r="K44" i="65"/>
  <c r="H44" i="65"/>
  <c r="P43" i="65"/>
  <c r="K43" i="65"/>
  <c r="H43" i="65"/>
  <c r="P42" i="65"/>
  <c r="T42" i="65" s="1"/>
  <c r="K42" i="65"/>
  <c r="H42" i="65"/>
  <c r="P41" i="65"/>
  <c r="K41" i="65"/>
  <c r="H41" i="65"/>
  <c r="T41" i="65" s="1"/>
  <c r="U41" i="65" s="1"/>
  <c r="P40" i="65"/>
  <c r="P33" i="50" s="1"/>
  <c r="K40" i="65"/>
  <c r="K33" i="50" s="1"/>
  <c r="H40" i="65"/>
  <c r="H33" i="50" s="1"/>
  <c r="P39" i="65"/>
  <c r="K39" i="65"/>
  <c r="H39" i="65"/>
  <c r="P38" i="65"/>
  <c r="K38" i="65"/>
  <c r="H38" i="65"/>
  <c r="P37" i="65"/>
  <c r="K37" i="65"/>
  <c r="H37" i="65"/>
  <c r="T37" i="65" s="1"/>
  <c r="U37" i="65" s="1"/>
  <c r="P36" i="65"/>
  <c r="K36" i="65"/>
  <c r="H36" i="65"/>
  <c r="T36" i="65" s="1"/>
  <c r="W36" i="65" s="1"/>
  <c r="P35" i="65"/>
  <c r="K35" i="65"/>
  <c r="H35" i="65"/>
  <c r="T35" i="65" s="1"/>
  <c r="P34" i="65"/>
  <c r="K34" i="65"/>
  <c r="H34" i="65"/>
  <c r="P33" i="65"/>
  <c r="P27" i="50" s="1"/>
  <c r="K33" i="65"/>
  <c r="K27" i="50" s="1"/>
  <c r="H33" i="65"/>
  <c r="P32" i="65"/>
  <c r="P21" i="50" s="1"/>
  <c r="K32" i="65"/>
  <c r="K21" i="50" s="1"/>
  <c r="H32" i="65"/>
  <c r="H21" i="50" s="1"/>
  <c r="P31" i="65"/>
  <c r="K31" i="65"/>
  <c r="H31" i="65"/>
  <c r="P30" i="65"/>
  <c r="K30" i="65"/>
  <c r="H30" i="65"/>
  <c r="P29" i="65"/>
  <c r="K29" i="65"/>
  <c r="H29" i="65"/>
  <c r="T29" i="65" s="1"/>
  <c r="U29" i="65" s="1"/>
  <c r="T28" i="65"/>
  <c r="W28" i="65" s="1"/>
  <c r="P28" i="65"/>
  <c r="K28" i="65"/>
  <c r="H28" i="65"/>
  <c r="P27" i="65"/>
  <c r="K27" i="65"/>
  <c r="H27" i="65"/>
  <c r="T27" i="65" s="1"/>
  <c r="P26" i="65"/>
  <c r="K26" i="65"/>
  <c r="H26" i="65"/>
  <c r="P25" i="65"/>
  <c r="K25" i="65"/>
  <c r="H25" i="65"/>
  <c r="T24" i="65"/>
  <c r="W24" i="65" s="1"/>
  <c r="P24" i="65"/>
  <c r="K24" i="65"/>
  <c r="H24" i="65"/>
  <c r="P23" i="65"/>
  <c r="K23" i="65"/>
  <c r="H23" i="65"/>
  <c r="T23" i="65" s="1"/>
  <c r="P22" i="65"/>
  <c r="K22" i="65"/>
  <c r="H22" i="65"/>
  <c r="P21" i="65"/>
  <c r="K21" i="65"/>
  <c r="H21" i="65"/>
  <c r="T21" i="65" s="1"/>
  <c r="U21" i="65" s="1"/>
  <c r="M7" i="65"/>
  <c r="K7" i="65"/>
  <c r="H7" i="65"/>
  <c r="M4" i="65"/>
  <c r="K4" i="65"/>
  <c r="H4" i="65"/>
  <c r="R266" i="70"/>
  <c r="S265" i="70"/>
  <c r="S266" i="70" s="1"/>
  <c r="R265" i="70"/>
  <c r="Q265" i="70"/>
  <c r="Q266" i="70" s="1"/>
  <c r="O265" i="70"/>
  <c r="O266" i="70" s="1"/>
  <c r="N265" i="70"/>
  <c r="N266" i="70" s="1"/>
  <c r="M265" i="70"/>
  <c r="M266" i="70" s="1"/>
  <c r="L265" i="70"/>
  <c r="L266" i="70" s="1"/>
  <c r="J265" i="70"/>
  <c r="J266" i="70" s="1"/>
  <c r="I265" i="70"/>
  <c r="I266" i="70" s="1"/>
  <c r="P264" i="70"/>
  <c r="P172" i="49" s="1"/>
  <c r="K264" i="70"/>
  <c r="K172" i="49" s="1"/>
  <c r="P263" i="70"/>
  <c r="K263" i="70"/>
  <c r="P262" i="70"/>
  <c r="K262" i="70"/>
  <c r="P261" i="70"/>
  <c r="K261" i="70"/>
  <c r="P260" i="70"/>
  <c r="K260" i="70"/>
  <c r="P259" i="70"/>
  <c r="K259" i="70"/>
  <c r="P258" i="70"/>
  <c r="K258" i="70"/>
  <c r="P257" i="70"/>
  <c r="K257" i="70"/>
  <c r="P256" i="70"/>
  <c r="K256" i="70"/>
  <c r="P255" i="70"/>
  <c r="K255" i="70"/>
  <c r="P254" i="70"/>
  <c r="K254" i="70"/>
  <c r="P253" i="70"/>
  <c r="K253" i="70"/>
  <c r="P252" i="70"/>
  <c r="K252" i="70"/>
  <c r="P251" i="70"/>
  <c r="K251" i="70"/>
  <c r="P250" i="70"/>
  <c r="K250" i="70"/>
  <c r="P249" i="70"/>
  <c r="K249" i="70"/>
  <c r="H249" i="70"/>
  <c r="T249" i="70" s="1"/>
  <c r="P248" i="70"/>
  <c r="K248" i="70"/>
  <c r="P247" i="70"/>
  <c r="K247" i="70"/>
  <c r="P246" i="70"/>
  <c r="P165" i="49" s="1"/>
  <c r="K246" i="70"/>
  <c r="K165" i="49" s="1"/>
  <c r="P245" i="70"/>
  <c r="P159" i="49" s="1"/>
  <c r="K245" i="70"/>
  <c r="K159" i="49" s="1"/>
  <c r="P244" i="70"/>
  <c r="K244" i="70"/>
  <c r="P243" i="70"/>
  <c r="K243" i="70"/>
  <c r="P242" i="70"/>
  <c r="K242" i="70"/>
  <c r="P241" i="70"/>
  <c r="K241" i="70"/>
  <c r="P240" i="70"/>
  <c r="K240" i="70"/>
  <c r="P239" i="70"/>
  <c r="K239" i="70"/>
  <c r="P238" i="70"/>
  <c r="P153" i="49" s="1"/>
  <c r="K238" i="70"/>
  <c r="K153" i="49" s="1"/>
  <c r="P237" i="70"/>
  <c r="K237" i="70"/>
  <c r="P236" i="70"/>
  <c r="K236" i="70"/>
  <c r="P235" i="70"/>
  <c r="K235" i="70"/>
  <c r="P234" i="70"/>
  <c r="K234" i="70"/>
  <c r="P233" i="70"/>
  <c r="K233" i="70"/>
  <c r="H233" i="70"/>
  <c r="T233" i="70" s="1"/>
  <c r="P232" i="70"/>
  <c r="K232" i="70"/>
  <c r="P231" i="70"/>
  <c r="K231" i="70"/>
  <c r="P230" i="70"/>
  <c r="K230" i="70"/>
  <c r="P229" i="70"/>
  <c r="K229" i="70"/>
  <c r="P228" i="70"/>
  <c r="K228" i="70"/>
  <c r="P227" i="70"/>
  <c r="K227" i="70"/>
  <c r="P226" i="70"/>
  <c r="P147" i="49" s="1"/>
  <c r="K226" i="70"/>
  <c r="K147" i="49" s="1"/>
  <c r="P225" i="70"/>
  <c r="P141" i="49" s="1"/>
  <c r="K225" i="70"/>
  <c r="K141" i="49" s="1"/>
  <c r="P224" i="70"/>
  <c r="K224" i="70"/>
  <c r="P223" i="70"/>
  <c r="K223" i="70"/>
  <c r="P222" i="70"/>
  <c r="K222" i="70"/>
  <c r="P221" i="70"/>
  <c r="K221" i="70"/>
  <c r="P220" i="70"/>
  <c r="K220" i="70"/>
  <c r="P219" i="70"/>
  <c r="K219" i="70"/>
  <c r="P218" i="70"/>
  <c r="K218" i="70"/>
  <c r="P217" i="70"/>
  <c r="K217" i="70"/>
  <c r="H217" i="70"/>
  <c r="P216" i="70"/>
  <c r="K216" i="70"/>
  <c r="P215" i="70"/>
  <c r="P135" i="49" s="1"/>
  <c r="K215" i="70"/>
  <c r="K135" i="49" s="1"/>
  <c r="P214" i="70"/>
  <c r="K214" i="70"/>
  <c r="P213" i="70"/>
  <c r="K213" i="70"/>
  <c r="P212" i="70"/>
  <c r="K212" i="70"/>
  <c r="P211" i="70"/>
  <c r="K211" i="70"/>
  <c r="P210" i="70"/>
  <c r="K210" i="70"/>
  <c r="P209" i="70"/>
  <c r="K209" i="70"/>
  <c r="P208" i="70"/>
  <c r="K208" i="70"/>
  <c r="P207" i="70"/>
  <c r="P129" i="49" s="1"/>
  <c r="K207" i="70"/>
  <c r="K129" i="49" s="1"/>
  <c r="P206" i="70"/>
  <c r="K206" i="70"/>
  <c r="P205" i="70"/>
  <c r="K205" i="70"/>
  <c r="P204" i="70"/>
  <c r="K204" i="70"/>
  <c r="P203" i="70"/>
  <c r="K203" i="70"/>
  <c r="P202" i="70"/>
  <c r="K202" i="70"/>
  <c r="P201" i="70"/>
  <c r="K201" i="70"/>
  <c r="H201" i="70"/>
  <c r="T201" i="70" s="1"/>
  <c r="P200" i="70"/>
  <c r="K200" i="70"/>
  <c r="P199" i="70"/>
  <c r="K199" i="70"/>
  <c r="P198" i="70"/>
  <c r="K198" i="70"/>
  <c r="P197" i="70"/>
  <c r="P123" i="49" s="1"/>
  <c r="K197" i="70"/>
  <c r="K123" i="49" s="1"/>
  <c r="P196" i="70"/>
  <c r="K196" i="70"/>
  <c r="P195" i="70"/>
  <c r="K195" i="70"/>
  <c r="P194" i="70"/>
  <c r="K194" i="70"/>
  <c r="P193" i="70"/>
  <c r="K193" i="70"/>
  <c r="P192" i="70"/>
  <c r="K192" i="70"/>
  <c r="P191" i="70"/>
  <c r="K191" i="70"/>
  <c r="P190" i="70"/>
  <c r="K190" i="70"/>
  <c r="P189" i="70"/>
  <c r="K189" i="70"/>
  <c r="P188" i="70"/>
  <c r="K188" i="70"/>
  <c r="P187" i="70"/>
  <c r="K187" i="70"/>
  <c r="P186" i="70"/>
  <c r="K186" i="70"/>
  <c r="P185" i="70"/>
  <c r="K185" i="70"/>
  <c r="P184" i="70"/>
  <c r="K184" i="70"/>
  <c r="P183" i="70"/>
  <c r="K183" i="70"/>
  <c r="P182" i="70"/>
  <c r="K182" i="70"/>
  <c r="P181" i="70"/>
  <c r="K181" i="70"/>
  <c r="P180" i="70"/>
  <c r="K180" i="70"/>
  <c r="P179" i="70"/>
  <c r="K179" i="70"/>
  <c r="P178" i="70"/>
  <c r="K178" i="70"/>
  <c r="P177" i="70"/>
  <c r="K177" i="70"/>
  <c r="P176" i="70"/>
  <c r="K176" i="70"/>
  <c r="P175" i="70"/>
  <c r="K175" i="70"/>
  <c r="P174" i="70"/>
  <c r="K174" i="70"/>
  <c r="P173" i="70"/>
  <c r="P117" i="49" s="1"/>
  <c r="K173" i="70"/>
  <c r="K117" i="49" s="1"/>
  <c r="P172" i="70"/>
  <c r="K172" i="70"/>
  <c r="P171" i="70"/>
  <c r="K171" i="70"/>
  <c r="P170" i="70"/>
  <c r="K170" i="70"/>
  <c r="P169" i="70"/>
  <c r="K169" i="70"/>
  <c r="H169" i="70"/>
  <c r="T169" i="70" s="1"/>
  <c r="P168" i="70"/>
  <c r="K168" i="70"/>
  <c r="P167" i="70"/>
  <c r="K167" i="70"/>
  <c r="P166" i="70"/>
  <c r="K166" i="70"/>
  <c r="P165" i="70"/>
  <c r="K165" i="70"/>
  <c r="P164" i="70"/>
  <c r="K164" i="70"/>
  <c r="P163" i="70"/>
  <c r="K163" i="70"/>
  <c r="P162" i="70"/>
  <c r="K162" i="70"/>
  <c r="P161" i="70"/>
  <c r="K161" i="70"/>
  <c r="P160" i="70"/>
  <c r="P111" i="49" s="1"/>
  <c r="K160" i="70"/>
  <c r="K111" i="49" s="1"/>
  <c r="P159" i="70"/>
  <c r="K159" i="70"/>
  <c r="P158" i="70"/>
  <c r="K158" i="70"/>
  <c r="P157" i="70"/>
  <c r="K157" i="70"/>
  <c r="P156" i="70"/>
  <c r="K156" i="70"/>
  <c r="P155" i="70"/>
  <c r="K155" i="70"/>
  <c r="P154" i="70"/>
  <c r="K154" i="70"/>
  <c r="P153" i="70"/>
  <c r="K153" i="70"/>
  <c r="H153" i="70"/>
  <c r="T153" i="70" s="1"/>
  <c r="P152" i="70"/>
  <c r="K152" i="70"/>
  <c r="P151" i="70"/>
  <c r="K151" i="70"/>
  <c r="P150" i="70"/>
  <c r="K150" i="70"/>
  <c r="P149" i="70"/>
  <c r="K149" i="70"/>
  <c r="P148" i="70"/>
  <c r="K148" i="70"/>
  <c r="P147" i="70"/>
  <c r="P105" i="49" s="1"/>
  <c r="K147" i="70"/>
  <c r="K105" i="49" s="1"/>
  <c r="P146" i="70"/>
  <c r="K146" i="70"/>
  <c r="P145" i="70"/>
  <c r="K145" i="70"/>
  <c r="P144" i="70"/>
  <c r="K144" i="70"/>
  <c r="P143" i="70"/>
  <c r="K143" i="70"/>
  <c r="P142" i="70"/>
  <c r="K142" i="70"/>
  <c r="P141" i="70"/>
  <c r="K141" i="70"/>
  <c r="P140" i="70"/>
  <c r="K140" i="70"/>
  <c r="P139" i="70"/>
  <c r="K139" i="70"/>
  <c r="P138" i="70"/>
  <c r="K138" i="70"/>
  <c r="P137" i="70"/>
  <c r="K137" i="70"/>
  <c r="P136" i="70"/>
  <c r="K136" i="70"/>
  <c r="P135" i="70"/>
  <c r="P99" i="49" s="1"/>
  <c r="K135" i="70"/>
  <c r="K99" i="49" s="1"/>
  <c r="P134" i="70"/>
  <c r="K134" i="70"/>
  <c r="P133" i="70"/>
  <c r="K133" i="70"/>
  <c r="P132" i="70"/>
  <c r="K132" i="70"/>
  <c r="P131" i="70"/>
  <c r="K131" i="70"/>
  <c r="P130" i="70"/>
  <c r="K130" i="70"/>
  <c r="P129" i="70"/>
  <c r="K129" i="70"/>
  <c r="P128" i="70"/>
  <c r="P93" i="49" s="1"/>
  <c r="K128" i="70"/>
  <c r="K93" i="49" s="1"/>
  <c r="P127" i="70"/>
  <c r="K127" i="70"/>
  <c r="P126" i="70"/>
  <c r="P87" i="49" s="1"/>
  <c r="K126" i="70"/>
  <c r="K87" i="49" s="1"/>
  <c r="P125" i="70"/>
  <c r="K125" i="70"/>
  <c r="P124" i="70"/>
  <c r="K124" i="70"/>
  <c r="P123" i="70"/>
  <c r="P81" i="49" s="1"/>
  <c r="K123" i="70"/>
  <c r="K81" i="49" s="1"/>
  <c r="P122" i="70"/>
  <c r="K122" i="70"/>
  <c r="P121" i="70"/>
  <c r="K121" i="70"/>
  <c r="P120" i="70"/>
  <c r="K120" i="70"/>
  <c r="P119" i="70"/>
  <c r="P75" i="49" s="1"/>
  <c r="K119" i="70"/>
  <c r="K75" i="49" s="1"/>
  <c r="P118" i="70"/>
  <c r="K118" i="70"/>
  <c r="P117" i="70"/>
  <c r="K117" i="70"/>
  <c r="P116" i="70"/>
  <c r="K116" i="70"/>
  <c r="P115" i="70"/>
  <c r="K115" i="70"/>
  <c r="P114" i="70"/>
  <c r="K114" i="70"/>
  <c r="P113" i="70"/>
  <c r="K113" i="70"/>
  <c r="P112" i="70"/>
  <c r="K112" i="70"/>
  <c r="P111" i="70"/>
  <c r="K111" i="70"/>
  <c r="P110" i="70"/>
  <c r="K110" i="70"/>
  <c r="P109" i="70"/>
  <c r="K109" i="70"/>
  <c r="P108" i="70"/>
  <c r="K108" i="70"/>
  <c r="P107" i="70"/>
  <c r="K107" i="70"/>
  <c r="P106" i="70"/>
  <c r="K106" i="70"/>
  <c r="P105" i="70"/>
  <c r="K105" i="70"/>
  <c r="P104" i="70"/>
  <c r="K104" i="70"/>
  <c r="P103" i="70"/>
  <c r="K103" i="70"/>
  <c r="P102" i="70"/>
  <c r="P69" i="49" s="1"/>
  <c r="K102" i="70"/>
  <c r="K69" i="49" s="1"/>
  <c r="P101" i="70"/>
  <c r="K101" i="70"/>
  <c r="P100" i="70"/>
  <c r="K100" i="70"/>
  <c r="P99" i="70"/>
  <c r="K99" i="70"/>
  <c r="P98" i="70"/>
  <c r="K98" i="70"/>
  <c r="P97" i="70"/>
  <c r="K97" i="70"/>
  <c r="P96" i="70"/>
  <c r="K96" i="70"/>
  <c r="P95" i="70"/>
  <c r="P63" i="49" s="1"/>
  <c r="K95" i="70"/>
  <c r="K63" i="49" s="1"/>
  <c r="P94" i="70"/>
  <c r="K94" i="70"/>
  <c r="P93" i="70"/>
  <c r="K93" i="70"/>
  <c r="P92" i="70"/>
  <c r="K92" i="70"/>
  <c r="P91" i="70"/>
  <c r="K91" i="70"/>
  <c r="P90" i="70"/>
  <c r="K90" i="70"/>
  <c r="P89" i="70"/>
  <c r="K89" i="70"/>
  <c r="P88" i="70"/>
  <c r="K88" i="70"/>
  <c r="P87" i="70"/>
  <c r="K87" i="70"/>
  <c r="P86" i="70"/>
  <c r="K86" i="70"/>
  <c r="P85" i="70"/>
  <c r="K85" i="70"/>
  <c r="P84" i="70"/>
  <c r="K84" i="70"/>
  <c r="P83" i="70"/>
  <c r="K83" i="70"/>
  <c r="P82" i="70"/>
  <c r="K82" i="70"/>
  <c r="P81" i="70"/>
  <c r="K81" i="70"/>
  <c r="P80" i="70"/>
  <c r="K80" i="70"/>
  <c r="P79" i="70"/>
  <c r="K79" i="70"/>
  <c r="P78" i="70"/>
  <c r="K78" i="70"/>
  <c r="P77" i="70"/>
  <c r="K77" i="70"/>
  <c r="P76" i="70"/>
  <c r="K76" i="70"/>
  <c r="P75" i="70"/>
  <c r="K75" i="70"/>
  <c r="P74" i="70"/>
  <c r="K74" i="70"/>
  <c r="P73" i="70"/>
  <c r="K73" i="70"/>
  <c r="P72" i="70"/>
  <c r="K72" i="70"/>
  <c r="P71" i="70"/>
  <c r="K71" i="70"/>
  <c r="P70" i="70"/>
  <c r="K70" i="70"/>
  <c r="P69" i="70"/>
  <c r="K69" i="70"/>
  <c r="P68" i="70"/>
  <c r="K68" i="70"/>
  <c r="P67" i="70"/>
  <c r="K67" i="70"/>
  <c r="P66" i="70"/>
  <c r="K66" i="70"/>
  <c r="P65" i="70"/>
  <c r="P57" i="49" s="1"/>
  <c r="K65" i="70"/>
  <c r="K57" i="49" s="1"/>
  <c r="P64" i="70"/>
  <c r="K64" i="70"/>
  <c r="P63" i="70"/>
  <c r="P51" i="49" s="1"/>
  <c r="K63" i="70"/>
  <c r="K51" i="49" s="1"/>
  <c r="P62" i="70"/>
  <c r="K62" i="70"/>
  <c r="P61" i="70"/>
  <c r="K61" i="70"/>
  <c r="P60" i="70"/>
  <c r="K60" i="70"/>
  <c r="P59" i="70"/>
  <c r="K59" i="70"/>
  <c r="P58" i="70"/>
  <c r="P45" i="49" s="1"/>
  <c r="K58" i="70"/>
  <c r="K45" i="49" s="1"/>
  <c r="P57" i="70"/>
  <c r="K57" i="70"/>
  <c r="P56" i="70"/>
  <c r="K56" i="70"/>
  <c r="P55" i="70"/>
  <c r="K55" i="70"/>
  <c r="P54" i="70"/>
  <c r="K54" i="70"/>
  <c r="P53" i="70"/>
  <c r="K53" i="70"/>
  <c r="P52" i="70"/>
  <c r="K52" i="70"/>
  <c r="P51" i="70"/>
  <c r="K51" i="70"/>
  <c r="P50" i="70"/>
  <c r="K50" i="70"/>
  <c r="P49" i="70"/>
  <c r="P39" i="49" s="1"/>
  <c r="K49" i="70"/>
  <c r="K39" i="49" s="1"/>
  <c r="P48" i="70"/>
  <c r="K48" i="70"/>
  <c r="P47" i="70"/>
  <c r="K47" i="70"/>
  <c r="P46" i="70"/>
  <c r="K46" i="70"/>
  <c r="P45" i="70"/>
  <c r="K45" i="70"/>
  <c r="P44" i="70"/>
  <c r="K44" i="70"/>
  <c r="P43" i="70"/>
  <c r="K43" i="70"/>
  <c r="P42" i="70"/>
  <c r="K42" i="70"/>
  <c r="P41" i="70"/>
  <c r="K41" i="70"/>
  <c r="P40" i="70"/>
  <c r="P33" i="49" s="1"/>
  <c r="K40" i="70"/>
  <c r="K33" i="49" s="1"/>
  <c r="P39" i="70"/>
  <c r="K39" i="70"/>
  <c r="P38" i="70"/>
  <c r="K38" i="70"/>
  <c r="P37" i="70"/>
  <c r="K37" i="70"/>
  <c r="P36" i="70"/>
  <c r="K36" i="70"/>
  <c r="P35" i="70"/>
  <c r="K35" i="70"/>
  <c r="P34" i="70"/>
  <c r="K34" i="70"/>
  <c r="P33" i="70"/>
  <c r="P27" i="49" s="1"/>
  <c r="K33" i="70"/>
  <c r="K27" i="49" s="1"/>
  <c r="P32" i="70"/>
  <c r="P21" i="49" s="1"/>
  <c r="K32" i="70"/>
  <c r="K21" i="49" s="1"/>
  <c r="P31" i="70"/>
  <c r="K31" i="70"/>
  <c r="P30" i="70"/>
  <c r="K30" i="70"/>
  <c r="P29" i="70"/>
  <c r="K29" i="70"/>
  <c r="P28" i="70"/>
  <c r="K28" i="70"/>
  <c r="P27" i="70"/>
  <c r="K27" i="70"/>
  <c r="P26" i="70"/>
  <c r="K26" i="70"/>
  <c r="P25" i="70"/>
  <c r="K25" i="70"/>
  <c r="P24" i="70"/>
  <c r="K24" i="70"/>
  <c r="P23" i="70"/>
  <c r="K23" i="70"/>
  <c r="P22" i="70"/>
  <c r="K22" i="70"/>
  <c r="P21" i="70"/>
  <c r="K21" i="70"/>
  <c r="M7" i="70"/>
  <c r="K7" i="70"/>
  <c r="H7" i="70"/>
  <c r="M4" i="70"/>
  <c r="K4" i="70"/>
  <c r="H4" i="70"/>
  <c r="S265" i="67"/>
  <c r="S266" i="67" s="1"/>
  <c r="R265" i="67"/>
  <c r="R266" i="67" s="1"/>
  <c r="Q265" i="67"/>
  <c r="Q266" i="67" s="1"/>
  <c r="O265" i="67"/>
  <c r="O266" i="67" s="1"/>
  <c r="N265" i="67"/>
  <c r="N266" i="67" s="1"/>
  <c r="M265" i="67"/>
  <c r="M266" i="67" s="1"/>
  <c r="L265" i="67"/>
  <c r="L266" i="67" s="1"/>
  <c r="J265" i="67"/>
  <c r="J266" i="67" s="1"/>
  <c r="I265" i="67"/>
  <c r="I266" i="67" s="1"/>
  <c r="P264" i="67"/>
  <c r="P172" i="48" s="1"/>
  <c r="K264" i="67"/>
  <c r="K172" i="48" s="1"/>
  <c r="H264" i="67"/>
  <c r="H172" i="48" s="1"/>
  <c r="W263" i="67"/>
  <c r="P263" i="67"/>
  <c r="T263" i="67" s="1"/>
  <c r="K263" i="67"/>
  <c r="H263" i="67"/>
  <c r="P262" i="67"/>
  <c r="K262" i="67"/>
  <c r="H262" i="67"/>
  <c r="P261" i="67"/>
  <c r="K261" i="67"/>
  <c r="H261" i="67"/>
  <c r="P260" i="67"/>
  <c r="K260" i="67"/>
  <c r="T260" i="67" s="1"/>
  <c r="H260" i="67"/>
  <c r="P259" i="67"/>
  <c r="T259" i="67" s="1"/>
  <c r="K259" i="67"/>
  <c r="H259" i="67"/>
  <c r="P258" i="67"/>
  <c r="K258" i="67"/>
  <c r="H258" i="67"/>
  <c r="U257" i="67"/>
  <c r="P257" i="67"/>
  <c r="K257" i="67"/>
  <c r="H257" i="67"/>
  <c r="T257" i="67" s="1"/>
  <c r="T256" i="67"/>
  <c r="P256" i="67"/>
  <c r="K256" i="67"/>
  <c r="H256" i="67"/>
  <c r="P255" i="67"/>
  <c r="K255" i="67"/>
  <c r="H255" i="67"/>
  <c r="P254" i="67"/>
  <c r="K254" i="67"/>
  <c r="H254" i="67"/>
  <c r="P253" i="67"/>
  <c r="K253" i="67"/>
  <c r="H253" i="67"/>
  <c r="P252" i="67"/>
  <c r="K252" i="67"/>
  <c r="T252" i="67" s="1"/>
  <c r="H252" i="67"/>
  <c r="P251" i="67"/>
  <c r="T251" i="67" s="1"/>
  <c r="K251" i="67"/>
  <c r="H251" i="67"/>
  <c r="P250" i="67"/>
  <c r="K250" i="67"/>
  <c r="H250" i="67"/>
  <c r="U249" i="67"/>
  <c r="P249" i="67"/>
  <c r="K249" i="67"/>
  <c r="H249" i="67"/>
  <c r="T249" i="67" s="1"/>
  <c r="T248" i="67"/>
  <c r="P248" i="67"/>
  <c r="K248" i="67"/>
  <c r="H248" i="67"/>
  <c r="P247" i="67"/>
  <c r="T247" i="67" s="1"/>
  <c r="K247" i="67"/>
  <c r="H247" i="67"/>
  <c r="P246" i="67"/>
  <c r="P165" i="48" s="1"/>
  <c r="K246" i="67"/>
  <c r="K165" i="48" s="1"/>
  <c r="H246" i="67"/>
  <c r="H165" i="48" s="1"/>
  <c r="P245" i="67"/>
  <c r="P159" i="48" s="1"/>
  <c r="K245" i="67"/>
  <c r="K159" i="48" s="1"/>
  <c r="H245" i="67"/>
  <c r="P244" i="67"/>
  <c r="K244" i="67"/>
  <c r="T244" i="67" s="1"/>
  <c r="H244" i="67"/>
  <c r="P243" i="67"/>
  <c r="K243" i="67"/>
  <c r="H243" i="67"/>
  <c r="P242" i="67"/>
  <c r="K242" i="67"/>
  <c r="H242" i="67"/>
  <c r="U241" i="67"/>
  <c r="P241" i="67"/>
  <c r="K241" i="67"/>
  <c r="H241" i="67"/>
  <c r="T241" i="67" s="1"/>
  <c r="T240" i="67"/>
  <c r="P240" i="67"/>
  <c r="K240" i="67"/>
  <c r="H240" i="67"/>
  <c r="P239" i="67"/>
  <c r="T239" i="67" s="1"/>
  <c r="K239" i="67"/>
  <c r="H239" i="67"/>
  <c r="P238" i="67"/>
  <c r="P153" i="48" s="1"/>
  <c r="K238" i="67"/>
  <c r="K153" i="48" s="1"/>
  <c r="H238" i="67"/>
  <c r="H153" i="48" s="1"/>
  <c r="U237" i="67"/>
  <c r="P237" i="67"/>
  <c r="K237" i="67"/>
  <c r="H237" i="67"/>
  <c r="T237" i="67" s="1"/>
  <c r="T236" i="67"/>
  <c r="P236" i="67"/>
  <c r="K236" i="67"/>
  <c r="H236" i="67"/>
  <c r="P235" i="67"/>
  <c r="T235" i="67" s="1"/>
  <c r="K235" i="67"/>
  <c r="H235" i="67"/>
  <c r="V234" i="67"/>
  <c r="P234" i="67"/>
  <c r="K234" i="67"/>
  <c r="H234" i="67"/>
  <c r="T234" i="67" s="1"/>
  <c r="U233" i="67"/>
  <c r="P233" i="67"/>
  <c r="K233" i="67"/>
  <c r="H233" i="67"/>
  <c r="T233" i="67" s="1"/>
  <c r="T232" i="67"/>
  <c r="P232" i="67"/>
  <c r="K232" i="67"/>
  <c r="H232" i="67"/>
  <c r="P231" i="67"/>
  <c r="T231" i="67" s="1"/>
  <c r="K231" i="67"/>
  <c r="H231" i="67"/>
  <c r="V230" i="67"/>
  <c r="P230" i="67"/>
  <c r="K230" i="67"/>
  <c r="H230" i="67"/>
  <c r="T230" i="67" s="1"/>
  <c r="U229" i="67"/>
  <c r="P229" i="67"/>
  <c r="K229" i="67"/>
  <c r="H229" i="67"/>
  <c r="T229" i="67" s="1"/>
  <c r="T228" i="67"/>
  <c r="P228" i="67"/>
  <c r="K228" i="67"/>
  <c r="H228" i="67"/>
  <c r="P227" i="67"/>
  <c r="T227" i="67" s="1"/>
  <c r="K227" i="67"/>
  <c r="H227" i="67"/>
  <c r="P226" i="67"/>
  <c r="P147" i="48" s="1"/>
  <c r="K226" i="67"/>
  <c r="K147" i="48" s="1"/>
  <c r="H226" i="67"/>
  <c r="H147" i="48" s="1"/>
  <c r="P225" i="67"/>
  <c r="P141" i="48" s="1"/>
  <c r="K225" i="67"/>
  <c r="K141" i="48" s="1"/>
  <c r="H225" i="67"/>
  <c r="P224" i="67"/>
  <c r="K224" i="67"/>
  <c r="H224" i="67"/>
  <c r="T224" i="67" s="1"/>
  <c r="P223" i="67"/>
  <c r="T223" i="67" s="1"/>
  <c r="K223" i="67"/>
  <c r="H223" i="67"/>
  <c r="V222" i="67"/>
  <c r="P222" i="67"/>
  <c r="K222" i="67"/>
  <c r="H222" i="67"/>
  <c r="T222" i="67" s="1"/>
  <c r="U221" i="67"/>
  <c r="P221" i="67"/>
  <c r="K221" i="67"/>
  <c r="H221" i="67"/>
  <c r="T221" i="67" s="1"/>
  <c r="T220" i="67"/>
  <c r="P220" i="67"/>
  <c r="K220" i="67"/>
  <c r="H220" i="67"/>
  <c r="P219" i="67"/>
  <c r="K219" i="67"/>
  <c r="H219" i="67"/>
  <c r="V218" i="67"/>
  <c r="P218" i="67"/>
  <c r="K218" i="67"/>
  <c r="H218" i="67"/>
  <c r="T218" i="67" s="1"/>
  <c r="U217" i="67"/>
  <c r="P217" i="67"/>
  <c r="K217" i="67"/>
  <c r="H217" i="67"/>
  <c r="T217" i="67" s="1"/>
  <c r="P216" i="67"/>
  <c r="K216" i="67"/>
  <c r="T216" i="67" s="1"/>
  <c r="H216" i="67"/>
  <c r="P215" i="67"/>
  <c r="K215" i="67"/>
  <c r="K135" i="48" s="1"/>
  <c r="H215" i="67"/>
  <c r="H135" i="48" s="1"/>
  <c r="V214" i="67"/>
  <c r="P214" i="67"/>
  <c r="K214" i="67"/>
  <c r="H214" i="67"/>
  <c r="T214" i="67" s="1"/>
  <c r="P213" i="67"/>
  <c r="K213" i="67"/>
  <c r="H213" i="67"/>
  <c r="T212" i="67"/>
  <c r="P212" i="67"/>
  <c r="K212" i="67"/>
  <c r="H212" i="67"/>
  <c r="P211" i="67"/>
  <c r="T211" i="67" s="1"/>
  <c r="K211" i="67"/>
  <c r="H211" i="67"/>
  <c r="V210" i="67"/>
  <c r="P210" i="67"/>
  <c r="K210" i="67"/>
  <c r="H210" i="67"/>
  <c r="T210" i="67" s="1"/>
  <c r="P209" i="67"/>
  <c r="K209" i="67"/>
  <c r="H209" i="67"/>
  <c r="T209" i="67" s="1"/>
  <c r="U209" i="67" s="1"/>
  <c r="T208" i="67"/>
  <c r="P208" i="67"/>
  <c r="K208" i="67"/>
  <c r="H208" i="67"/>
  <c r="P207" i="67"/>
  <c r="K207" i="67"/>
  <c r="K129" i="48" s="1"/>
  <c r="H207" i="67"/>
  <c r="H129" i="48" s="1"/>
  <c r="V206" i="67"/>
  <c r="P206" i="67"/>
  <c r="K206" i="67"/>
  <c r="H206" i="67"/>
  <c r="T206" i="67" s="1"/>
  <c r="U205" i="67"/>
  <c r="P205" i="67"/>
  <c r="K205" i="67"/>
  <c r="H205" i="67"/>
  <c r="T205" i="67" s="1"/>
  <c r="P204" i="67"/>
  <c r="K204" i="67"/>
  <c r="H204" i="67"/>
  <c r="T204" i="67" s="1"/>
  <c r="P203" i="67"/>
  <c r="T203" i="67" s="1"/>
  <c r="K203" i="67"/>
  <c r="H203" i="67"/>
  <c r="P202" i="67"/>
  <c r="K202" i="67"/>
  <c r="H202" i="67"/>
  <c r="U201" i="67"/>
  <c r="P201" i="67"/>
  <c r="K201" i="67"/>
  <c r="H201" i="67"/>
  <c r="T201" i="67" s="1"/>
  <c r="T200" i="67"/>
  <c r="P200" i="67"/>
  <c r="K200" i="67"/>
  <c r="H200" i="67"/>
  <c r="P199" i="67"/>
  <c r="K199" i="67"/>
  <c r="H199" i="67"/>
  <c r="V198" i="67"/>
  <c r="P198" i="67"/>
  <c r="K198" i="67"/>
  <c r="H198" i="67"/>
  <c r="T198" i="67" s="1"/>
  <c r="P197" i="67"/>
  <c r="P123" i="48" s="1"/>
  <c r="K197" i="67"/>
  <c r="K123" i="48" s="1"/>
  <c r="H197" i="67"/>
  <c r="T196" i="67"/>
  <c r="P196" i="67"/>
  <c r="K196" i="67"/>
  <c r="H196" i="67"/>
  <c r="P195" i="67"/>
  <c r="T195" i="67" s="1"/>
  <c r="K195" i="67"/>
  <c r="H195" i="67"/>
  <c r="P194" i="67"/>
  <c r="K194" i="67"/>
  <c r="H194" i="67"/>
  <c r="T194" i="67" s="1"/>
  <c r="V194" i="67" s="1"/>
  <c r="P193" i="67"/>
  <c r="K193" i="67"/>
  <c r="H193" i="67"/>
  <c r="T193" i="67" s="1"/>
  <c r="U193" i="67" s="1"/>
  <c r="P192" i="67"/>
  <c r="K192" i="67"/>
  <c r="H192" i="67"/>
  <c r="T192" i="67" s="1"/>
  <c r="P191" i="67"/>
  <c r="K191" i="67"/>
  <c r="H191" i="67"/>
  <c r="V190" i="67"/>
  <c r="P190" i="67"/>
  <c r="K190" i="67"/>
  <c r="H190" i="67"/>
  <c r="T190" i="67" s="1"/>
  <c r="P189" i="67"/>
  <c r="K189" i="67"/>
  <c r="H189" i="67"/>
  <c r="P188" i="67"/>
  <c r="K188" i="67"/>
  <c r="H188" i="67"/>
  <c r="P187" i="67"/>
  <c r="K187" i="67"/>
  <c r="H187" i="67"/>
  <c r="V186" i="67"/>
  <c r="P186" i="67"/>
  <c r="K186" i="67"/>
  <c r="H186" i="67"/>
  <c r="T186" i="67" s="1"/>
  <c r="P185" i="67"/>
  <c r="K185" i="67"/>
  <c r="H185" i="67"/>
  <c r="T185" i="67" s="1"/>
  <c r="U185" i="67" s="1"/>
  <c r="T184" i="67"/>
  <c r="P184" i="67"/>
  <c r="K184" i="67"/>
  <c r="H184" i="67"/>
  <c r="P183" i="67"/>
  <c r="T183" i="67" s="1"/>
  <c r="K183" i="67"/>
  <c r="H183" i="67"/>
  <c r="P182" i="67"/>
  <c r="K182" i="67"/>
  <c r="H182" i="67"/>
  <c r="P181" i="67"/>
  <c r="K181" i="67"/>
  <c r="H181" i="67"/>
  <c r="T180" i="67"/>
  <c r="P180" i="67"/>
  <c r="K180" i="67"/>
  <c r="H180" i="67"/>
  <c r="P179" i="67"/>
  <c r="T179" i="67" s="1"/>
  <c r="K179" i="67"/>
  <c r="H179" i="67"/>
  <c r="P178" i="67"/>
  <c r="K178" i="67"/>
  <c r="H178" i="67"/>
  <c r="U177" i="67"/>
  <c r="P177" i="67"/>
  <c r="K177" i="67"/>
  <c r="H177" i="67"/>
  <c r="T177" i="67" s="1"/>
  <c r="T176" i="67"/>
  <c r="P176" i="67"/>
  <c r="K176" i="67"/>
  <c r="H176" i="67"/>
  <c r="P175" i="67"/>
  <c r="T175" i="67" s="1"/>
  <c r="K175" i="67"/>
  <c r="H175" i="67"/>
  <c r="V174" i="67"/>
  <c r="P174" i="67"/>
  <c r="K174" i="67"/>
  <c r="H174" i="67"/>
  <c r="T174" i="67" s="1"/>
  <c r="P173" i="67"/>
  <c r="P117" i="48" s="1"/>
  <c r="K173" i="67"/>
  <c r="K117" i="48" s="1"/>
  <c r="H173" i="67"/>
  <c r="T172" i="67"/>
  <c r="P172" i="67"/>
  <c r="K172" i="67"/>
  <c r="H172" i="67"/>
  <c r="P171" i="67"/>
  <c r="T171" i="67" s="1"/>
  <c r="K171" i="67"/>
  <c r="H171" i="67"/>
  <c r="V170" i="67"/>
  <c r="P170" i="67"/>
  <c r="K170" i="67"/>
  <c r="H170" i="67"/>
  <c r="T170" i="67" s="1"/>
  <c r="P169" i="67"/>
  <c r="K169" i="67"/>
  <c r="H169" i="67"/>
  <c r="T168" i="67"/>
  <c r="P168" i="67"/>
  <c r="K168" i="67"/>
  <c r="H168" i="67"/>
  <c r="P167" i="67"/>
  <c r="K167" i="67"/>
  <c r="H167" i="67"/>
  <c r="V166" i="67"/>
  <c r="P166" i="67"/>
  <c r="K166" i="67"/>
  <c r="H166" i="67"/>
  <c r="T166" i="67" s="1"/>
  <c r="P165" i="67"/>
  <c r="K165" i="67"/>
  <c r="H165" i="67"/>
  <c r="P164" i="67"/>
  <c r="K164" i="67"/>
  <c r="T164" i="67" s="1"/>
  <c r="H164" i="67"/>
  <c r="P163" i="67"/>
  <c r="K163" i="67"/>
  <c r="H163" i="67"/>
  <c r="V162" i="67"/>
  <c r="P162" i="67"/>
  <c r="K162" i="67"/>
  <c r="H162" i="67"/>
  <c r="T162" i="67" s="1"/>
  <c r="U161" i="67"/>
  <c r="P161" i="67"/>
  <c r="K161" i="67"/>
  <c r="H161" i="67"/>
  <c r="T161" i="67" s="1"/>
  <c r="P160" i="67"/>
  <c r="P111" i="48" s="1"/>
  <c r="K160" i="67"/>
  <c r="K111" i="48" s="1"/>
  <c r="H160" i="67"/>
  <c r="H111" i="48" s="1"/>
  <c r="P159" i="67"/>
  <c r="T159" i="67" s="1"/>
  <c r="K159" i="67"/>
  <c r="H159" i="67"/>
  <c r="P158" i="67"/>
  <c r="K158" i="67"/>
  <c r="H158" i="67"/>
  <c r="U157" i="67"/>
  <c r="P157" i="67"/>
  <c r="K157" i="67"/>
  <c r="H157" i="67"/>
  <c r="T157" i="67" s="1"/>
  <c r="T156" i="67"/>
  <c r="P156" i="67"/>
  <c r="K156" i="67"/>
  <c r="H156" i="67"/>
  <c r="P155" i="67"/>
  <c r="T155" i="67" s="1"/>
  <c r="K155" i="67"/>
  <c r="H155" i="67"/>
  <c r="P154" i="67"/>
  <c r="K154" i="67"/>
  <c r="H154" i="67"/>
  <c r="U153" i="67"/>
  <c r="P153" i="67"/>
  <c r="K153" i="67"/>
  <c r="H153" i="67"/>
  <c r="T153" i="67" s="1"/>
  <c r="T152" i="67"/>
  <c r="P152" i="67"/>
  <c r="K152" i="67"/>
  <c r="H152" i="67"/>
  <c r="P151" i="67"/>
  <c r="K151" i="67"/>
  <c r="H151" i="67"/>
  <c r="V150" i="67"/>
  <c r="P150" i="67"/>
  <c r="K150" i="67"/>
  <c r="H150" i="67"/>
  <c r="T150" i="67" s="1"/>
  <c r="U149" i="67"/>
  <c r="P149" i="67"/>
  <c r="K149" i="67"/>
  <c r="H149" i="67"/>
  <c r="T149" i="67" s="1"/>
  <c r="T148" i="67"/>
  <c r="P148" i="67"/>
  <c r="K148" i="67"/>
  <c r="H148" i="67"/>
  <c r="P147" i="67"/>
  <c r="K147" i="67"/>
  <c r="K105" i="48" s="1"/>
  <c r="H147" i="67"/>
  <c r="H105" i="48" s="1"/>
  <c r="V146" i="67"/>
  <c r="P146" i="67"/>
  <c r="K146" i="67"/>
  <c r="H146" i="67"/>
  <c r="T146" i="67" s="1"/>
  <c r="P145" i="67"/>
  <c r="K145" i="67"/>
  <c r="H145" i="67"/>
  <c r="T145" i="67" s="1"/>
  <c r="U145" i="67" s="1"/>
  <c r="T144" i="67"/>
  <c r="P144" i="67"/>
  <c r="K144" i="67"/>
  <c r="H144" i="67"/>
  <c r="P143" i="67"/>
  <c r="K143" i="67"/>
  <c r="H143" i="67"/>
  <c r="V142" i="67"/>
  <c r="P142" i="67"/>
  <c r="K142" i="67"/>
  <c r="H142" i="67"/>
  <c r="T142" i="67" s="1"/>
  <c r="P141" i="67"/>
  <c r="K141" i="67"/>
  <c r="H141" i="67"/>
  <c r="T141" i="67" s="1"/>
  <c r="U141" i="67" s="1"/>
  <c r="T140" i="67"/>
  <c r="P140" i="67"/>
  <c r="K140" i="67"/>
  <c r="H140" i="67"/>
  <c r="P139" i="67"/>
  <c r="T139" i="67" s="1"/>
  <c r="K139" i="67"/>
  <c r="H139" i="67"/>
  <c r="V138" i="67"/>
  <c r="P138" i="67"/>
  <c r="K138" i="67"/>
  <c r="H138" i="67"/>
  <c r="T138" i="67" s="1"/>
  <c r="P137" i="67"/>
  <c r="K137" i="67"/>
  <c r="H137" i="67"/>
  <c r="T136" i="67"/>
  <c r="P136" i="67"/>
  <c r="K136" i="67"/>
  <c r="H136" i="67"/>
  <c r="P135" i="67"/>
  <c r="K135" i="67"/>
  <c r="K99" i="48" s="1"/>
  <c r="H135" i="67"/>
  <c r="H99" i="48" s="1"/>
  <c r="V134" i="67"/>
  <c r="P134" i="67"/>
  <c r="K134" i="67"/>
  <c r="H134" i="67"/>
  <c r="T134" i="67" s="1"/>
  <c r="U133" i="67"/>
  <c r="P133" i="67"/>
  <c r="K133" i="67"/>
  <c r="H133" i="67"/>
  <c r="T133" i="67" s="1"/>
  <c r="P132" i="67"/>
  <c r="K132" i="67"/>
  <c r="H132" i="67"/>
  <c r="P131" i="67"/>
  <c r="K131" i="67"/>
  <c r="H131" i="67"/>
  <c r="P130" i="67"/>
  <c r="K130" i="67"/>
  <c r="H130" i="67"/>
  <c r="T130" i="67" s="1"/>
  <c r="V130" i="67" s="1"/>
  <c r="P129" i="67"/>
  <c r="K129" i="67"/>
  <c r="H129" i="67"/>
  <c r="T129" i="67" s="1"/>
  <c r="U129" i="67" s="1"/>
  <c r="P128" i="67"/>
  <c r="P93" i="48" s="1"/>
  <c r="K128" i="67"/>
  <c r="K93" i="48" s="1"/>
  <c r="H128" i="67"/>
  <c r="H93" i="48" s="1"/>
  <c r="P127" i="67"/>
  <c r="T127" i="67" s="1"/>
  <c r="K127" i="67"/>
  <c r="H127" i="67"/>
  <c r="P126" i="67"/>
  <c r="P87" i="48" s="1"/>
  <c r="K126" i="67"/>
  <c r="K87" i="48" s="1"/>
  <c r="H126" i="67"/>
  <c r="H87" i="48" s="1"/>
  <c r="P125" i="67"/>
  <c r="K125" i="67"/>
  <c r="H125" i="67"/>
  <c r="P124" i="67"/>
  <c r="K124" i="67"/>
  <c r="H124" i="67"/>
  <c r="T124" i="67" s="1"/>
  <c r="P123" i="67"/>
  <c r="K123" i="67"/>
  <c r="K81" i="48" s="1"/>
  <c r="H123" i="67"/>
  <c r="H81" i="48" s="1"/>
  <c r="P122" i="67"/>
  <c r="K122" i="67"/>
  <c r="H122" i="67"/>
  <c r="P121" i="67"/>
  <c r="K121" i="67"/>
  <c r="H121" i="67"/>
  <c r="P120" i="67"/>
  <c r="K120" i="67"/>
  <c r="H120" i="67"/>
  <c r="P119" i="67"/>
  <c r="K119" i="67"/>
  <c r="K75" i="48" s="1"/>
  <c r="H119" i="67"/>
  <c r="H75" i="48" s="1"/>
  <c r="P118" i="67"/>
  <c r="K118" i="67"/>
  <c r="H118" i="67"/>
  <c r="T118" i="67" s="1"/>
  <c r="V118" i="67" s="1"/>
  <c r="P117" i="67"/>
  <c r="K117" i="67"/>
  <c r="H117" i="67"/>
  <c r="T117" i="67" s="1"/>
  <c r="U117" i="67" s="1"/>
  <c r="T116" i="67"/>
  <c r="P116" i="67"/>
  <c r="K116" i="67"/>
  <c r="H116" i="67"/>
  <c r="P115" i="67"/>
  <c r="T115" i="67" s="1"/>
  <c r="K115" i="67"/>
  <c r="H115" i="67"/>
  <c r="V114" i="67"/>
  <c r="P114" i="67"/>
  <c r="K114" i="67"/>
  <c r="H114" i="67"/>
  <c r="T114" i="67" s="1"/>
  <c r="U113" i="67"/>
  <c r="P113" i="67"/>
  <c r="K113" i="67"/>
  <c r="H113" i="67"/>
  <c r="T113" i="67" s="1"/>
  <c r="T112" i="67"/>
  <c r="P112" i="67"/>
  <c r="K112" i="67"/>
  <c r="H112" i="67"/>
  <c r="P111" i="67"/>
  <c r="K111" i="67"/>
  <c r="H111" i="67"/>
  <c r="V110" i="67"/>
  <c r="P110" i="67"/>
  <c r="K110" i="67"/>
  <c r="H110" i="67"/>
  <c r="T110" i="67" s="1"/>
  <c r="U109" i="67"/>
  <c r="P109" i="67"/>
  <c r="K109" i="67"/>
  <c r="H109" i="67"/>
  <c r="T109" i="67" s="1"/>
  <c r="T108" i="67"/>
  <c r="P108" i="67"/>
  <c r="K108" i="67"/>
  <c r="H108" i="67"/>
  <c r="P107" i="67"/>
  <c r="T107" i="67" s="1"/>
  <c r="K107" i="67"/>
  <c r="H107" i="67"/>
  <c r="V106" i="67"/>
  <c r="P106" i="67"/>
  <c r="K106" i="67"/>
  <c r="H106" i="67"/>
  <c r="T106" i="67" s="1"/>
  <c r="P105" i="67"/>
  <c r="K105" i="67"/>
  <c r="H105" i="67"/>
  <c r="P104" i="67"/>
  <c r="K104" i="67"/>
  <c r="H104" i="67"/>
  <c r="P103" i="67"/>
  <c r="T103" i="67" s="1"/>
  <c r="K103" i="67"/>
  <c r="H103" i="67"/>
  <c r="P102" i="67"/>
  <c r="P69" i="48" s="1"/>
  <c r="K102" i="67"/>
  <c r="K69" i="48" s="1"/>
  <c r="H102" i="67"/>
  <c r="H69" i="48" s="1"/>
  <c r="P101" i="67"/>
  <c r="K101" i="67"/>
  <c r="H101" i="67"/>
  <c r="T101" i="67" s="1"/>
  <c r="U101" i="67" s="1"/>
  <c r="T100" i="67"/>
  <c r="P100" i="67"/>
  <c r="K100" i="67"/>
  <c r="H100" i="67"/>
  <c r="P99" i="67"/>
  <c r="T99" i="67" s="1"/>
  <c r="K99" i="67"/>
  <c r="H99" i="67"/>
  <c r="V98" i="67"/>
  <c r="P98" i="67"/>
  <c r="K98" i="67"/>
  <c r="H98" i="67"/>
  <c r="T98" i="67" s="1"/>
  <c r="U97" i="67"/>
  <c r="P97" i="67"/>
  <c r="K97" i="67"/>
  <c r="H97" i="67"/>
  <c r="T97" i="67" s="1"/>
  <c r="T96" i="67"/>
  <c r="P96" i="67"/>
  <c r="K96" i="67"/>
  <c r="H96" i="67"/>
  <c r="P95" i="67"/>
  <c r="K95" i="67"/>
  <c r="K63" i="48" s="1"/>
  <c r="H95" i="67"/>
  <c r="H63" i="48" s="1"/>
  <c r="P94" i="67"/>
  <c r="K94" i="67"/>
  <c r="H94" i="67"/>
  <c r="U93" i="67"/>
  <c r="P93" i="67"/>
  <c r="K93" i="67"/>
  <c r="H93" i="67"/>
  <c r="T93" i="67" s="1"/>
  <c r="T92" i="67"/>
  <c r="P92" i="67"/>
  <c r="K92" i="67"/>
  <c r="H92" i="67"/>
  <c r="W91" i="67"/>
  <c r="P91" i="67"/>
  <c r="T91" i="67" s="1"/>
  <c r="K91" i="67"/>
  <c r="H91" i="67"/>
  <c r="V90" i="67"/>
  <c r="P90" i="67"/>
  <c r="K90" i="67"/>
  <c r="H90" i="67"/>
  <c r="T90" i="67" s="1"/>
  <c r="P89" i="67"/>
  <c r="K89" i="67"/>
  <c r="H89" i="67"/>
  <c r="T88" i="67"/>
  <c r="P88" i="67"/>
  <c r="K88" i="67"/>
  <c r="H88" i="67"/>
  <c r="W87" i="67"/>
  <c r="P87" i="67"/>
  <c r="T87" i="67" s="1"/>
  <c r="K87" i="67"/>
  <c r="H87" i="67"/>
  <c r="V86" i="67"/>
  <c r="P86" i="67"/>
  <c r="K86" i="67"/>
  <c r="H86" i="67"/>
  <c r="T86" i="67" s="1"/>
  <c r="P85" i="67"/>
  <c r="K85" i="67"/>
  <c r="H85" i="67"/>
  <c r="T84" i="67"/>
  <c r="P84" i="67"/>
  <c r="K84" i="67"/>
  <c r="H84" i="67"/>
  <c r="W83" i="67"/>
  <c r="P83" i="67"/>
  <c r="T83" i="67" s="1"/>
  <c r="K83" i="67"/>
  <c r="H83" i="67"/>
  <c r="V82" i="67"/>
  <c r="P82" i="67"/>
  <c r="K82" i="67"/>
  <c r="H82" i="67"/>
  <c r="T82" i="67" s="1"/>
  <c r="U81" i="67"/>
  <c r="P81" i="67"/>
  <c r="K81" i="67"/>
  <c r="H81" i="67"/>
  <c r="T81" i="67" s="1"/>
  <c r="P80" i="67"/>
  <c r="K80" i="67"/>
  <c r="H80" i="67"/>
  <c r="P79" i="67"/>
  <c r="K79" i="67"/>
  <c r="H79" i="67"/>
  <c r="P78" i="67"/>
  <c r="K78" i="67"/>
  <c r="H78" i="67"/>
  <c r="P77" i="67"/>
  <c r="K77" i="67"/>
  <c r="H77" i="67"/>
  <c r="T77" i="67" s="1"/>
  <c r="U77" i="67" s="1"/>
  <c r="T76" i="67"/>
  <c r="P76" i="67"/>
  <c r="K76" i="67"/>
  <c r="H76" i="67"/>
  <c r="P75" i="67"/>
  <c r="T75" i="67" s="1"/>
  <c r="W75" i="67" s="1"/>
  <c r="K75" i="67"/>
  <c r="H75" i="67"/>
  <c r="V74" i="67"/>
  <c r="P74" i="67"/>
  <c r="K74" i="67"/>
  <c r="H74" i="67"/>
  <c r="T74" i="67" s="1"/>
  <c r="U73" i="67"/>
  <c r="P73" i="67"/>
  <c r="K73" i="67"/>
  <c r="H73" i="67"/>
  <c r="T73" i="67" s="1"/>
  <c r="T72" i="67"/>
  <c r="P72" i="67"/>
  <c r="K72" i="67"/>
  <c r="H72" i="67"/>
  <c r="W71" i="67"/>
  <c r="P71" i="67"/>
  <c r="T71" i="67" s="1"/>
  <c r="K71" i="67"/>
  <c r="H71" i="67"/>
  <c r="V70" i="67"/>
  <c r="P70" i="67"/>
  <c r="K70" i="67"/>
  <c r="H70" i="67"/>
  <c r="T70" i="67" s="1"/>
  <c r="U69" i="67"/>
  <c r="P69" i="67"/>
  <c r="K69" i="67"/>
  <c r="H69" i="67"/>
  <c r="T69" i="67" s="1"/>
  <c r="P68" i="67"/>
  <c r="K68" i="67"/>
  <c r="H68" i="67"/>
  <c r="W67" i="67"/>
  <c r="P67" i="67"/>
  <c r="T67" i="67" s="1"/>
  <c r="K67" i="67"/>
  <c r="H67" i="67"/>
  <c r="V66" i="67"/>
  <c r="P66" i="67"/>
  <c r="K66" i="67"/>
  <c r="H66" i="67"/>
  <c r="T66" i="67" s="1"/>
  <c r="P65" i="67"/>
  <c r="P57" i="48" s="1"/>
  <c r="K65" i="67"/>
  <c r="K57" i="48" s="1"/>
  <c r="H65" i="67"/>
  <c r="P64" i="67"/>
  <c r="K64" i="67"/>
  <c r="H64" i="67"/>
  <c r="P63" i="67"/>
  <c r="K63" i="67"/>
  <c r="K51" i="48" s="1"/>
  <c r="H63" i="67"/>
  <c r="H51" i="48" s="1"/>
  <c r="P62" i="67"/>
  <c r="K62" i="67"/>
  <c r="H62" i="67"/>
  <c r="T62" i="67" s="1"/>
  <c r="V62" i="67" s="1"/>
  <c r="U61" i="67"/>
  <c r="P61" i="67"/>
  <c r="K61" i="67"/>
  <c r="H61" i="67"/>
  <c r="T61" i="67" s="1"/>
  <c r="T60" i="67"/>
  <c r="P60" i="67"/>
  <c r="K60" i="67"/>
  <c r="H60" i="67"/>
  <c r="P59" i="67"/>
  <c r="K59" i="67"/>
  <c r="H59" i="67"/>
  <c r="P58" i="67"/>
  <c r="P45" i="48" s="1"/>
  <c r="K58" i="67"/>
  <c r="K45" i="48" s="1"/>
  <c r="H58" i="67"/>
  <c r="H45" i="48" s="1"/>
  <c r="U57" i="67"/>
  <c r="P57" i="67"/>
  <c r="K57" i="67"/>
  <c r="H57" i="67"/>
  <c r="T57" i="67" s="1"/>
  <c r="T56" i="67"/>
  <c r="P56" i="67"/>
  <c r="K56" i="67"/>
  <c r="H56" i="67"/>
  <c r="W55" i="67"/>
  <c r="P55" i="67"/>
  <c r="T55" i="67" s="1"/>
  <c r="K55" i="67"/>
  <c r="H55" i="67"/>
  <c r="V54" i="67"/>
  <c r="P54" i="67"/>
  <c r="K54" i="67"/>
  <c r="H54" i="67"/>
  <c r="T54" i="67" s="1"/>
  <c r="U53" i="67"/>
  <c r="P53" i="67"/>
  <c r="K53" i="67"/>
  <c r="H53" i="67"/>
  <c r="T53" i="67" s="1"/>
  <c r="T52" i="67"/>
  <c r="P52" i="67"/>
  <c r="K52" i="67"/>
  <c r="H52" i="67"/>
  <c r="W51" i="67"/>
  <c r="P51" i="67"/>
  <c r="T51" i="67" s="1"/>
  <c r="K51" i="67"/>
  <c r="H51" i="67"/>
  <c r="V50" i="67"/>
  <c r="P50" i="67"/>
  <c r="K50" i="67"/>
  <c r="H50" i="67"/>
  <c r="T50" i="67" s="1"/>
  <c r="P49" i="67"/>
  <c r="P39" i="48" s="1"/>
  <c r="K49" i="67"/>
  <c r="K39" i="48" s="1"/>
  <c r="H49" i="67"/>
  <c r="T48" i="67"/>
  <c r="P48" i="67"/>
  <c r="K48" i="67"/>
  <c r="H48" i="67"/>
  <c r="P47" i="67"/>
  <c r="T47" i="67" s="1"/>
  <c r="W47" i="67" s="1"/>
  <c r="K47" i="67"/>
  <c r="H47" i="67"/>
  <c r="V46" i="67"/>
  <c r="P46" i="67"/>
  <c r="K46" i="67"/>
  <c r="H46" i="67"/>
  <c r="T46" i="67" s="1"/>
  <c r="U45" i="67"/>
  <c r="P45" i="67"/>
  <c r="K45" i="67"/>
  <c r="H45" i="67"/>
  <c r="T45" i="67" s="1"/>
  <c r="T44" i="67"/>
  <c r="P44" i="67"/>
  <c r="K44" i="67"/>
  <c r="H44" i="67"/>
  <c r="P43" i="67"/>
  <c r="K43" i="67"/>
  <c r="H43" i="67"/>
  <c r="V42" i="67"/>
  <c r="P42" i="67"/>
  <c r="K42" i="67"/>
  <c r="H42" i="67"/>
  <c r="T42" i="67" s="1"/>
  <c r="U41" i="67"/>
  <c r="P41" i="67"/>
  <c r="K41" i="67"/>
  <c r="H41" i="67"/>
  <c r="T41" i="67" s="1"/>
  <c r="P40" i="67"/>
  <c r="P33" i="48" s="1"/>
  <c r="K40" i="67"/>
  <c r="K33" i="48" s="1"/>
  <c r="H40" i="67"/>
  <c r="H33" i="48" s="1"/>
  <c r="W39" i="67"/>
  <c r="P39" i="67"/>
  <c r="T39" i="67" s="1"/>
  <c r="K39" i="67"/>
  <c r="H39" i="67"/>
  <c r="V38" i="67"/>
  <c r="P38" i="67"/>
  <c r="K38" i="67"/>
  <c r="H38" i="67"/>
  <c r="T38" i="67" s="1"/>
  <c r="P37" i="67"/>
  <c r="K37" i="67"/>
  <c r="H37" i="67"/>
  <c r="P36" i="67"/>
  <c r="K36" i="67"/>
  <c r="H36" i="67"/>
  <c r="P35" i="67"/>
  <c r="K35" i="67"/>
  <c r="H35" i="67"/>
  <c r="P34" i="67"/>
  <c r="K34" i="67"/>
  <c r="H34" i="67"/>
  <c r="T34" i="67" s="1"/>
  <c r="V34" i="67" s="1"/>
  <c r="P33" i="67"/>
  <c r="P27" i="48" s="1"/>
  <c r="K33" i="67"/>
  <c r="K27" i="48" s="1"/>
  <c r="H33" i="67"/>
  <c r="P32" i="67"/>
  <c r="P21" i="48" s="1"/>
  <c r="K32" i="67"/>
  <c r="K21" i="48" s="1"/>
  <c r="H32" i="67"/>
  <c r="H21" i="48" s="1"/>
  <c r="P31" i="67"/>
  <c r="K31" i="67"/>
  <c r="H31" i="67"/>
  <c r="P30" i="67"/>
  <c r="K30" i="67"/>
  <c r="H30" i="67"/>
  <c r="T30" i="67" s="1"/>
  <c r="V30" i="67" s="1"/>
  <c r="P29" i="67"/>
  <c r="K29" i="67"/>
  <c r="H29" i="67"/>
  <c r="T29" i="67" s="1"/>
  <c r="U29" i="67" s="1"/>
  <c r="P28" i="67"/>
  <c r="K28" i="67"/>
  <c r="H28" i="67"/>
  <c r="T28" i="67" s="1"/>
  <c r="P27" i="67"/>
  <c r="K27" i="67"/>
  <c r="H27" i="67"/>
  <c r="P26" i="67"/>
  <c r="K26" i="67"/>
  <c r="H26" i="67"/>
  <c r="T26" i="67" s="1"/>
  <c r="V26" i="67" s="1"/>
  <c r="U25" i="67"/>
  <c r="P25" i="67"/>
  <c r="K25" i="67"/>
  <c r="H25" i="67"/>
  <c r="T25" i="67" s="1"/>
  <c r="P24" i="67"/>
  <c r="K24" i="67"/>
  <c r="H24" i="67"/>
  <c r="T24" i="67" s="1"/>
  <c r="W23" i="67"/>
  <c r="P23" i="67"/>
  <c r="T23" i="67" s="1"/>
  <c r="K23" i="67"/>
  <c r="H23" i="67"/>
  <c r="P22" i="67"/>
  <c r="K22" i="67"/>
  <c r="H22" i="67"/>
  <c r="T22" i="67" s="1"/>
  <c r="V22" i="67" s="1"/>
  <c r="U21" i="67"/>
  <c r="P21" i="67"/>
  <c r="K21" i="67"/>
  <c r="H21" i="67"/>
  <c r="T21" i="67" s="1"/>
  <c r="M7" i="67"/>
  <c r="K7" i="67"/>
  <c r="H7" i="67"/>
  <c r="M4" i="67"/>
  <c r="K4" i="67"/>
  <c r="H4" i="67"/>
  <c r="S265" i="68"/>
  <c r="S266" i="68" s="1"/>
  <c r="R265" i="68"/>
  <c r="R266" i="68" s="1"/>
  <c r="Q265" i="68"/>
  <c r="Q266" i="68" s="1"/>
  <c r="O265" i="68"/>
  <c r="O266" i="68" s="1"/>
  <c r="N265" i="68"/>
  <c r="N266" i="68" s="1"/>
  <c r="M265" i="68"/>
  <c r="M266" i="68" s="1"/>
  <c r="L265" i="68"/>
  <c r="L266" i="68" s="1"/>
  <c r="J265" i="68"/>
  <c r="J266" i="68" s="1"/>
  <c r="I265" i="68"/>
  <c r="I266" i="68" s="1"/>
  <c r="P264" i="68"/>
  <c r="P172" i="34" s="1"/>
  <c r="K264" i="68"/>
  <c r="K172" i="34" s="1"/>
  <c r="P263" i="68"/>
  <c r="K263" i="68"/>
  <c r="P262" i="68"/>
  <c r="K262" i="68"/>
  <c r="P261" i="68"/>
  <c r="K261" i="68"/>
  <c r="P260" i="68"/>
  <c r="K260" i="68"/>
  <c r="P259" i="68"/>
  <c r="K259" i="68"/>
  <c r="P258" i="68"/>
  <c r="K258" i="68"/>
  <c r="P257" i="68"/>
  <c r="K257" i="68"/>
  <c r="P256" i="68"/>
  <c r="K256" i="68"/>
  <c r="P255" i="68"/>
  <c r="K255" i="68"/>
  <c r="P254" i="68"/>
  <c r="K254" i="68"/>
  <c r="P253" i="68"/>
  <c r="K253" i="68"/>
  <c r="P252" i="68"/>
  <c r="K252" i="68"/>
  <c r="P251" i="68"/>
  <c r="K251" i="68"/>
  <c r="P250" i="68"/>
  <c r="K250" i="68"/>
  <c r="P249" i="68"/>
  <c r="K249" i="68"/>
  <c r="P248" i="68"/>
  <c r="K248" i="68"/>
  <c r="P247" i="68"/>
  <c r="K247" i="68"/>
  <c r="P246" i="68"/>
  <c r="P165" i="34" s="1"/>
  <c r="K246" i="68"/>
  <c r="K165" i="34" s="1"/>
  <c r="P245" i="68"/>
  <c r="P159" i="34" s="1"/>
  <c r="K245" i="68"/>
  <c r="K159" i="34" s="1"/>
  <c r="P244" i="68"/>
  <c r="K244" i="68"/>
  <c r="P243" i="68"/>
  <c r="K243" i="68"/>
  <c r="P242" i="68"/>
  <c r="K242" i="68"/>
  <c r="P241" i="68"/>
  <c r="K241" i="68"/>
  <c r="P240" i="68"/>
  <c r="K240" i="68"/>
  <c r="P239" i="68"/>
  <c r="K239" i="68"/>
  <c r="P238" i="68"/>
  <c r="P153" i="34" s="1"/>
  <c r="K238" i="68"/>
  <c r="K153" i="34" s="1"/>
  <c r="P237" i="68"/>
  <c r="K237" i="68"/>
  <c r="P236" i="68"/>
  <c r="K236" i="68"/>
  <c r="P235" i="68"/>
  <c r="K235" i="68"/>
  <c r="P234" i="68"/>
  <c r="K234" i="68"/>
  <c r="P233" i="68"/>
  <c r="K233" i="68"/>
  <c r="P232" i="68"/>
  <c r="K232" i="68"/>
  <c r="P231" i="68"/>
  <c r="K231" i="68"/>
  <c r="P230" i="68"/>
  <c r="K230" i="68"/>
  <c r="P229" i="68"/>
  <c r="K229" i="68"/>
  <c r="P228" i="68"/>
  <c r="K228" i="68"/>
  <c r="P227" i="68"/>
  <c r="K227" i="68"/>
  <c r="P226" i="68"/>
  <c r="P147" i="34" s="1"/>
  <c r="K226" i="68"/>
  <c r="K147" i="34" s="1"/>
  <c r="P225" i="68"/>
  <c r="P141" i="34" s="1"/>
  <c r="K225" i="68"/>
  <c r="K141" i="34" s="1"/>
  <c r="P224" i="68"/>
  <c r="K224" i="68"/>
  <c r="P223" i="68"/>
  <c r="K223" i="68"/>
  <c r="P222" i="68"/>
  <c r="K222" i="68"/>
  <c r="P221" i="68"/>
  <c r="K221" i="68"/>
  <c r="P220" i="68"/>
  <c r="K220" i="68"/>
  <c r="P219" i="68"/>
  <c r="K219" i="68"/>
  <c r="P218" i="68"/>
  <c r="K218" i="68"/>
  <c r="P217" i="68"/>
  <c r="K217" i="68"/>
  <c r="P216" i="68"/>
  <c r="K216" i="68"/>
  <c r="P215" i="68"/>
  <c r="P135" i="34" s="1"/>
  <c r="K215" i="68"/>
  <c r="K135" i="34" s="1"/>
  <c r="P214" i="68"/>
  <c r="K214" i="68"/>
  <c r="P213" i="68"/>
  <c r="K213" i="68"/>
  <c r="P212" i="68"/>
  <c r="K212" i="68"/>
  <c r="P211" i="68"/>
  <c r="K211" i="68"/>
  <c r="P210" i="68"/>
  <c r="K210" i="68"/>
  <c r="P209" i="68"/>
  <c r="K209" i="68"/>
  <c r="P208" i="68"/>
  <c r="K208" i="68"/>
  <c r="P207" i="68"/>
  <c r="P129" i="34" s="1"/>
  <c r="K207" i="68"/>
  <c r="K129" i="34" s="1"/>
  <c r="P206" i="68"/>
  <c r="K206" i="68"/>
  <c r="P205" i="68"/>
  <c r="K205" i="68"/>
  <c r="P204" i="68"/>
  <c r="K204" i="68"/>
  <c r="P203" i="68"/>
  <c r="K203" i="68"/>
  <c r="P202" i="68"/>
  <c r="K202" i="68"/>
  <c r="P201" i="68"/>
  <c r="K201" i="68"/>
  <c r="P200" i="68"/>
  <c r="K200" i="68"/>
  <c r="P199" i="68"/>
  <c r="K199" i="68"/>
  <c r="P198" i="68"/>
  <c r="K198" i="68"/>
  <c r="P197" i="68"/>
  <c r="P123" i="34" s="1"/>
  <c r="K197" i="68"/>
  <c r="K123" i="34" s="1"/>
  <c r="P196" i="68"/>
  <c r="K196" i="68"/>
  <c r="P195" i="68"/>
  <c r="K195" i="68"/>
  <c r="P194" i="68"/>
  <c r="K194" i="68"/>
  <c r="P193" i="68"/>
  <c r="K193" i="68"/>
  <c r="P192" i="68"/>
  <c r="K192" i="68"/>
  <c r="P191" i="68"/>
  <c r="K191" i="68"/>
  <c r="P190" i="68"/>
  <c r="K190" i="68"/>
  <c r="P189" i="68"/>
  <c r="K189" i="68"/>
  <c r="P188" i="68"/>
  <c r="K188" i="68"/>
  <c r="P187" i="68"/>
  <c r="K187" i="68"/>
  <c r="P186" i="68"/>
  <c r="K186" i="68"/>
  <c r="P185" i="68"/>
  <c r="K185" i="68"/>
  <c r="P184" i="68"/>
  <c r="K184" i="68"/>
  <c r="P183" i="68"/>
  <c r="K183" i="68"/>
  <c r="P182" i="68"/>
  <c r="K182" i="68"/>
  <c r="P181" i="68"/>
  <c r="K181" i="68"/>
  <c r="P180" i="68"/>
  <c r="K180" i="68"/>
  <c r="P179" i="68"/>
  <c r="K179" i="68"/>
  <c r="P178" i="68"/>
  <c r="K178" i="68"/>
  <c r="P177" i="68"/>
  <c r="K177" i="68"/>
  <c r="P176" i="68"/>
  <c r="K176" i="68"/>
  <c r="P175" i="68"/>
  <c r="K175" i="68"/>
  <c r="P174" i="68"/>
  <c r="K174" i="68"/>
  <c r="P173" i="68"/>
  <c r="P117" i="34" s="1"/>
  <c r="K173" i="68"/>
  <c r="K117" i="34" s="1"/>
  <c r="P172" i="68"/>
  <c r="K172" i="68"/>
  <c r="P171" i="68"/>
  <c r="K171" i="68"/>
  <c r="P170" i="68"/>
  <c r="K170" i="68"/>
  <c r="P169" i="68"/>
  <c r="K169" i="68"/>
  <c r="P168" i="68"/>
  <c r="K168" i="68"/>
  <c r="P167" i="68"/>
  <c r="K167" i="68"/>
  <c r="P166" i="68"/>
  <c r="K166" i="68"/>
  <c r="P165" i="68"/>
  <c r="K165" i="68"/>
  <c r="P164" i="68"/>
  <c r="K164" i="68"/>
  <c r="P163" i="68"/>
  <c r="K163" i="68"/>
  <c r="P162" i="68"/>
  <c r="K162" i="68"/>
  <c r="P161" i="68"/>
  <c r="K161" i="68"/>
  <c r="P160" i="68"/>
  <c r="P111" i="34" s="1"/>
  <c r="K160" i="68"/>
  <c r="K111" i="34" s="1"/>
  <c r="P159" i="68"/>
  <c r="K159" i="68"/>
  <c r="P158" i="68"/>
  <c r="K158" i="68"/>
  <c r="P157" i="68"/>
  <c r="K157" i="68"/>
  <c r="P156" i="68"/>
  <c r="K156" i="68"/>
  <c r="P155" i="68"/>
  <c r="K155" i="68"/>
  <c r="P154" i="68"/>
  <c r="K154" i="68"/>
  <c r="P153" i="68"/>
  <c r="K153" i="68"/>
  <c r="P152" i="68"/>
  <c r="K152" i="68"/>
  <c r="P151" i="68"/>
  <c r="K151" i="68"/>
  <c r="P150" i="68"/>
  <c r="K150" i="68"/>
  <c r="P149" i="68"/>
  <c r="K149" i="68"/>
  <c r="P148" i="68"/>
  <c r="K148" i="68"/>
  <c r="P147" i="68"/>
  <c r="P105" i="34" s="1"/>
  <c r="K147" i="68"/>
  <c r="K105" i="34" s="1"/>
  <c r="P146" i="68"/>
  <c r="K146" i="68"/>
  <c r="P145" i="68"/>
  <c r="K145" i="68"/>
  <c r="P144" i="68"/>
  <c r="K144" i="68"/>
  <c r="P143" i="68"/>
  <c r="K143" i="68"/>
  <c r="P142" i="68"/>
  <c r="K142" i="68"/>
  <c r="P141" i="68"/>
  <c r="K141" i="68"/>
  <c r="P140" i="68"/>
  <c r="K140" i="68"/>
  <c r="P139" i="68"/>
  <c r="K139" i="68"/>
  <c r="P138" i="68"/>
  <c r="K138" i="68"/>
  <c r="P137" i="68"/>
  <c r="K137" i="68"/>
  <c r="P136" i="68"/>
  <c r="K136" i="68"/>
  <c r="P135" i="68"/>
  <c r="P99" i="34" s="1"/>
  <c r="K135" i="68"/>
  <c r="K99" i="34" s="1"/>
  <c r="P134" i="68"/>
  <c r="K134" i="68"/>
  <c r="P133" i="68"/>
  <c r="K133" i="68"/>
  <c r="P132" i="68"/>
  <c r="K132" i="68"/>
  <c r="P131" i="68"/>
  <c r="K131" i="68"/>
  <c r="P130" i="68"/>
  <c r="K130" i="68"/>
  <c r="P129" i="68"/>
  <c r="K129" i="68"/>
  <c r="P128" i="68"/>
  <c r="P93" i="34" s="1"/>
  <c r="K128" i="68"/>
  <c r="K93" i="34" s="1"/>
  <c r="P127" i="68"/>
  <c r="K127" i="68"/>
  <c r="P126" i="68"/>
  <c r="P87" i="34" s="1"/>
  <c r="K126" i="68"/>
  <c r="K87" i="34" s="1"/>
  <c r="P125" i="68"/>
  <c r="K125" i="68"/>
  <c r="P124" i="68"/>
  <c r="K124" i="68"/>
  <c r="P123" i="68"/>
  <c r="P81" i="34" s="1"/>
  <c r="K123" i="68"/>
  <c r="K81" i="34" s="1"/>
  <c r="P122" i="68"/>
  <c r="K122" i="68"/>
  <c r="P121" i="68"/>
  <c r="K121" i="68"/>
  <c r="P120" i="68"/>
  <c r="K120" i="68"/>
  <c r="P119" i="68"/>
  <c r="P75" i="34" s="1"/>
  <c r="K119" i="68"/>
  <c r="K75" i="34" s="1"/>
  <c r="P118" i="68"/>
  <c r="K118" i="68"/>
  <c r="P117" i="68"/>
  <c r="K117" i="68"/>
  <c r="P116" i="68"/>
  <c r="K116" i="68"/>
  <c r="P115" i="68"/>
  <c r="K115" i="68"/>
  <c r="P114" i="68"/>
  <c r="K114" i="68"/>
  <c r="P113" i="68"/>
  <c r="K113" i="68"/>
  <c r="P112" i="68"/>
  <c r="K112" i="68"/>
  <c r="P111" i="68"/>
  <c r="K111" i="68"/>
  <c r="P110" i="68"/>
  <c r="K110" i="68"/>
  <c r="P109" i="68"/>
  <c r="K109" i="68"/>
  <c r="P108" i="68"/>
  <c r="K108" i="68"/>
  <c r="P107" i="68"/>
  <c r="K107" i="68"/>
  <c r="P106" i="68"/>
  <c r="K106" i="68"/>
  <c r="P105" i="68"/>
  <c r="K105" i="68"/>
  <c r="P104" i="68"/>
  <c r="K104" i="68"/>
  <c r="P103" i="68"/>
  <c r="K103" i="68"/>
  <c r="P102" i="68"/>
  <c r="P69" i="34" s="1"/>
  <c r="K102" i="68"/>
  <c r="K69" i="34" s="1"/>
  <c r="P101" i="68"/>
  <c r="K101" i="68"/>
  <c r="P100" i="68"/>
  <c r="K100" i="68"/>
  <c r="P99" i="68"/>
  <c r="K99" i="68"/>
  <c r="P98" i="68"/>
  <c r="K98" i="68"/>
  <c r="P97" i="68"/>
  <c r="K97" i="68"/>
  <c r="P96" i="68"/>
  <c r="K96" i="68"/>
  <c r="P95" i="68"/>
  <c r="P63" i="34" s="1"/>
  <c r="K95" i="68"/>
  <c r="K63" i="34" s="1"/>
  <c r="P94" i="68"/>
  <c r="K94" i="68"/>
  <c r="P93" i="68"/>
  <c r="K93" i="68"/>
  <c r="P92" i="68"/>
  <c r="K92" i="68"/>
  <c r="P91" i="68"/>
  <c r="K91" i="68"/>
  <c r="P90" i="68"/>
  <c r="K90" i="68"/>
  <c r="P89" i="68"/>
  <c r="K89" i="68"/>
  <c r="P88" i="68"/>
  <c r="K88" i="68"/>
  <c r="P87" i="68"/>
  <c r="K87" i="68"/>
  <c r="P86" i="68"/>
  <c r="K86" i="68"/>
  <c r="P85" i="68"/>
  <c r="K85" i="68"/>
  <c r="P84" i="68"/>
  <c r="K84" i="68"/>
  <c r="P83" i="68"/>
  <c r="K83" i="68"/>
  <c r="P82" i="68"/>
  <c r="K82" i="68"/>
  <c r="P81" i="68"/>
  <c r="K81" i="68"/>
  <c r="P80" i="68"/>
  <c r="K80" i="68"/>
  <c r="P79" i="68"/>
  <c r="K79" i="68"/>
  <c r="P78" i="68"/>
  <c r="K78" i="68"/>
  <c r="P77" i="68"/>
  <c r="K77" i="68"/>
  <c r="P76" i="68"/>
  <c r="K76" i="68"/>
  <c r="P75" i="68"/>
  <c r="K75" i="68"/>
  <c r="P74" i="68"/>
  <c r="K74" i="68"/>
  <c r="P73" i="68"/>
  <c r="K73" i="68"/>
  <c r="P72" i="68"/>
  <c r="K72" i="68"/>
  <c r="P71" i="68"/>
  <c r="K71" i="68"/>
  <c r="P70" i="68"/>
  <c r="K70" i="68"/>
  <c r="P69" i="68"/>
  <c r="K69" i="68"/>
  <c r="P68" i="68"/>
  <c r="K68" i="68"/>
  <c r="P67" i="68"/>
  <c r="K67" i="68"/>
  <c r="P66" i="68"/>
  <c r="K66" i="68"/>
  <c r="P65" i="68"/>
  <c r="P57" i="34" s="1"/>
  <c r="K65" i="68"/>
  <c r="K57" i="34" s="1"/>
  <c r="P64" i="68"/>
  <c r="K64" i="68"/>
  <c r="P63" i="68"/>
  <c r="P51" i="34" s="1"/>
  <c r="K63" i="68"/>
  <c r="K51" i="34" s="1"/>
  <c r="P62" i="68"/>
  <c r="K62" i="68"/>
  <c r="P61" i="68"/>
  <c r="K61" i="68"/>
  <c r="P60" i="68"/>
  <c r="K60" i="68"/>
  <c r="P59" i="68"/>
  <c r="K59" i="68"/>
  <c r="P58" i="68"/>
  <c r="P45" i="34" s="1"/>
  <c r="K58" i="68"/>
  <c r="K45" i="34" s="1"/>
  <c r="P57" i="68"/>
  <c r="K57" i="68"/>
  <c r="P56" i="68"/>
  <c r="K56" i="68"/>
  <c r="P55" i="68"/>
  <c r="K55" i="68"/>
  <c r="P54" i="68"/>
  <c r="K54" i="68"/>
  <c r="P53" i="68"/>
  <c r="K53" i="68"/>
  <c r="P52" i="68"/>
  <c r="K52" i="68"/>
  <c r="P51" i="68"/>
  <c r="K51" i="68"/>
  <c r="P50" i="68"/>
  <c r="K50" i="68"/>
  <c r="P49" i="68"/>
  <c r="P39" i="34" s="1"/>
  <c r="K49" i="68"/>
  <c r="K39" i="34" s="1"/>
  <c r="P48" i="68"/>
  <c r="K48" i="68"/>
  <c r="P47" i="68"/>
  <c r="K47" i="68"/>
  <c r="P46" i="68"/>
  <c r="K46" i="68"/>
  <c r="P45" i="68"/>
  <c r="K45" i="68"/>
  <c r="P44" i="68"/>
  <c r="K44" i="68"/>
  <c r="P43" i="68"/>
  <c r="K43" i="68"/>
  <c r="P42" i="68"/>
  <c r="K42" i="68"/>
  <c r="P41" i="68"/>
  <c r="K41" i="68"/>
  <c r="P40" i="68"/>
  <c r="P33" i="34" s="1"/>
  <c r="K40" i="68"/>
  <c r="K33" i="34" s="1"/>
  <c r="P39" i="68"/>
  <c r="K39" i="68"/>
  <c r="P38" i="68"/>
  <c r="K38" i="68"/>
  <c r="P37" i="68"/>
  <c r="K37" i="68"/>
  <c r="P36" i="68"/>
  <c r="K36" i="68"/>
  <c r="P35" i="68"/>
  <c r="K35" i="68"/>
  <c r="P34" i="68"/>
  <c r="K34" i="68"/>
  <c r="P33" i="68"/>
  <c r="P27" i="34" s="1"/>
  <c r="K33" i="68"/>
  <c r="K27" i="34" s="1"/>
  <c r="P32" i="68"/>
  <c r="P21" i="34" s="1"/>
  <c r="K32" i="68"/>
  <c r="K21" i="34" s="1"/>
  <c r="P31" i="68"/>
  <c r="K31" i="68"/>
  <c r="P30" i="68"/>
  <c r="K30" i="68"/>
  <c r="P29" i="68"/>
  <c r="K29" i="68"/>
  <c r="P28" i="68"/>
  <c r="K28" i="68"/>
  <c r="P27" i="68"/>
  <c r="K27" i="68"/>
  <c r="P26" i="68"/>
  <c r="K26" i="68"/>
  <c r="P25" i="68"/>
  <c r="K25" i="68"/>
  <c r="P24" i="68"/>
  <c r="K24" i="68"/>
  <c r="P23" i="68"/>
  <c r="K23" i="68"/>
  <c r="P22" i="68"/>
  <c r="K22" i="68"/>
  <c r="P21" i="68"/>
  <c r="K21" i="68"/>
  <c r="M7" i="68"/>
  <c r="K7" i="68"/>
  <c r="H7" i="68"/>
  <c r="M4" i="68"/>
  <c r="K4" i="68"/>
  <c r="H4" i="68"/>
  <c r="L30" i="64"/>
  <c r="L31" i="64" s="1"/>
  <c r="K30" i="64"/>
  <c r="K31" i="64" s="1"/>
  <c r="I30" i="64"/>
  <c r="I31" i="64" s="1"/>
  <c r="J29" i="64"/>
  <c r="H29" i="64" s="1"/>
  <c r="M29" i="64" s="1"/>
  <c r="J28" i="64"/>
  <c r="H28" i="64" s="1"/>
  <c r="M28" i="64" s="1"/>
  <c r="O28" i="64" s="1"/>
  <c r="J27" i="64"/>
  <c r="H27" i="64" s="1"/>
  <c r="J26" i="64"/>
  <c r="H26" i="64" s="1"/>
  <c r="J25" i="64"/>
  <c r="H25" i="64" s="1"/>
  <c r="M25" i="64" s="1"/>
  <c r="J24" i="64"/>
  <c r="H24" i="64" s="1"/>
  <c r="M24" i="64" s="1"/>
  <c r="J23" i="64"/>
  <c r="H23" i="64" s="1"/>
  <c r="J22" i="64"/>
  <c r="H22" i="64" s="1"/>
  <c r="J21" i="64"/>
  <c r="H21" i="64" s="1"/>
  <c r="M21" i="64" s="1"/>
  <c r="M7" i="64"/>
  <c r="K7" i="64"/>
  <c r="H7" i="64"/>
  <c r="M4" i="64"/>
  <c r="K4" i="64"/>
  <c r="H4" i="64"/>
  <c r="L265" i="69"/>
  <c r="L266" i="69" s="1"/>
  <c r="K265" i="69"/>
  <c r="K266" i="69" s="1"/>
  <c r="I265" i="69"/>
  <c r="I266" i="69" s="1"/>
  <c r="J264" i="69"/>
  <c r="H264" i="69" s="1"/>
  <c r="J263" i="69"/>
  <c r="H263" i="69" s="1"/>
  <c r="J262" i="69"/>
  <c r="H262" i="39" s="1"/>
  <c r="J261" i="69"/>
  <c r="H261" i="39" s="1"/>
  <c r="H261" i="69"/>
  <c r="J260" i="69"/>
  <c r="H260" i="69"/>
  <c r="J259" i="69"/>
  <c r="J258" i="69"/>
  <c r="H258" i="39" s="1"/>
  <c r="Q258" i="39" s="1"/>
  <c r="J257" i="69"/>
  <c r="H257" i="39" s="1"/>
  <c r="H257" i="69"/>
  <c r="J256" i="69"/>
  <c r="H256" i="69"/>
  <c r="J255" i="69"/>
  <c r="J254" i="69"/>
  <c r="H254" i="39" s="1"/>
  <c r="Q254" i="39" s="1"/>
  <c r="J253" i="69"/>
  <c r="H253" i="39" s="1"/>
  <c r="J252" i="69"/>
  <c r="H252" i="69" s="1"/>
  <c r="J251" i="69"/>
  <c r="J250" i="69"/>
  <c r="H250" i="39" s="1"/>
  <c r="Q250" i="39" s="1"/>
  <c r="J249" i="69"/>
  <c r="H249" i="39" s="1"/>
  <c r="H249" i="69"/>
  <c r="J248" i="69"/>
  <c r="H248" i="69" s="1"/>
  <c r="J247" i="69"/>
  <c r="J246" i="69"/>
  <c r="H246" i="39" s="1"/>
  <c r="Q246" i="39" s="1"/>
  <c r="J245" i="69"/>
  <c r="H245" i="39" s="1"/>
  <c r="J244" i="69"/>
  <c r="H244" i="69" s="1"/>
  <c r="J243" i="69"/>
  <c r="J242" i="69"/>
  <c r="J241" i="69"/>
  <c r="H241" i="39" s="1"/>
  <c r="H241" i="69"/>
  <c r="M241" i="69" s="1"/>
  <c r="J240" i="69"/>
  <c r="H240" i="69"/>
  <c r="J239" i="69"/>
  <c r="H239" i="69"/>
  <c r="H239" i="36" s="1"/>
  <c r="J238" i="69"/>
  <c r="J237" i="69"/>
  <c r="H237" i="39" s="1"/>
  <c r="H237" i="69"/>
  <c r="J236" i="69"/>
  <c r="H236" i="69" s="1"/>
  <c r="J235" i="69"/>
  <c r="H235" i="69"/>
  <c r="H235" i="36" s="1"/>
  <c r="J234" i="69"/>
  <c r="J233" i="69"/>
  <c r="H233" i="39" s="1"/>
  <c r="H233" i="69"/>
  <c r="M233" i="69" s="1"/>
  <c r="J232" i="69"/>
  <c r="H232" i="69"/>
  <c r="J231" i="69"/>
  <c r="J230" i="69"/>
  <c r="J229" i="69"/>
  <c r="H229" i="39" s="1"/>
  <c r="H229" i="69"/>
  <c r="M229" i="69" s="1"/>
  <c r="J228" i="69"/>
  <c r="H228" i="69" s="1"/>
  <c r="J227" i="69"/>
  <c r="H227" i="69"/>
  <c r="H227" i="36" s="1"/>
  <c r="J226" i="69"/>
  <c r="J225" i="69"/>
  <c r="H225" i="39" s="1"/>
  <c r="J224" i="69"/>
  <c r="H224" i="69"/>
  <c r="J223" i="69"/>
  <c r="H223" i="69"/>
  <c r="H223" i="36" s="1"/>
  <c r="J222" i="69"/>
  <c r="J221" i="69"/>
  <c r="H221" i="39" s="1"/>
  <c r="H221" i="69"/>
  <c r="M221" i="69" s="1"/>
  <c r="J220" i="69"/>
  <c r="H220" i="69"/>
  <c r="J219" i="69"/>
  <c r="H219" i="69"/>
  <c r="H219" i="36" s="1"/>
  <c r="J218" i="69"/>
  <c r="J217" i="69"/>
  <c r="H217" i="39" s="1"/>
  <c r="H217" i="69"/>
  <c r="J216" i="69"/>
  <c r="H216" i="69" s="1"/>
  <c r="J215" i="69"/>
  <c r="H215" i="69" s="1"/>
  <c r="H215" i="36" s="1"/>
  <c r="J214" i="69"/>
  <c r="J213" i="69"/>
  <c r="H213" i="39" s="1"/>
  <c r="J212" i="69"/>
  <c r="H212" i="69"/>
  <c r="J211" i="69"/>
  <c r="M211" i="69" s="1"/>
  <c r="H211" i="69"/>
  <c r="H211" i="36" s="1"/>
  <c r="J210" i="69"/>
  <c r="J209" i="69"/>
  <c r="H209" i="39" s="1"/>
  <c r="J208" i="69"/>
  <c r="H208" i="69"/>
  <c r="J207" i="69"/>
  <c r="H207" i="69" s="1"/>
  <c r="H207" i="36" s="1"/>
  <c r="J206" i="69"/>
  <c r="J205" i="69"/>
  <c r="H205" i="39" s="1"/>
  <c r="J204" i="69"/>
  <c r="H204" i="69"/>
  <c r="J203" i="69"/>
  <c r="H203" i="69" s="1"/>
  <c r="H203" i="36" s="1"/>
  <c r="J202" i="69"/>
  <c r="J201" i="69"/>
  <c r="H201" i="39" s="1"/>
  <c r="H201" i="69"/>
  <c r="M201" i="69" s="1"/>
  <c r="J200" i="69"/>
  <c r="H200" i="69"/>
  <c r="J199" i="69"/>
  <c r="H199" i="69" s="1"/>
  <c r="H199" i="36" s="1"/>
  <c r="J198" i="69"/>
  <c r="J197" i="69"/>
  <c r="H197" i="39" s="1"/>
  <c r="J196" i="69"/>
  <c r="H196" i="69" s="1"/>
  <c r="J195" i="69"/>
  <c r="M195" i="69" s="1"/>
  <c r="H195" i="69"/>
  <c r="H195" i="36" s="1"/>
  <c r="J194" i="69"/>
  <c r="H193" i="39"/>
  <c r="H193" i="69"/>
  <c r="J192" i="69"/>
  <c r="H192" i="69" s="1"/>
  <c r="J191" i="69"/>
  <c r="H191" i="69" s="1"/>
  <c r="H191" i="36" s="1"/>
  <c r="J190" i="69"/>
  <c r="J189" i="69"/>
  <c r="H189" i="39" s="1"/>
  <c r="J188" i="69"/>
  <c r="H188" i="69" s="1"/>
  <c r="J187" i="69"/>
  <c r="H187" i="69" s="1"/>
  <c r="H187" i="36" s="1"/>
  <c r="Q187" i="36" s="1"/>
  <c r="J186" i="69"/>
  <c r="J185" i="69"/>
  <c r="H185" i="39" s="1"/>
  <c r="J184" i="69"/>
  <c r="H184" i="69"/>
  <c r="J183" i="69"/>
  <c r="H183" i="69" s="1"/>
  <c r="H183" i="36" s="1"/>
  <c r="Q183" i="36" s="1"/>
  <c r="J182" i="69"/>
  <c r="J181" i="69"/>
  <c r="H181" i="39" s="1"/>
  <c r="J180" i="69"/>
  <c r="H180" i="69"/>
  <c r="J179" i="69"/>
  <c r="M179" i="69" s="1"/>
  <c r="H179" i="69"/>
  <c r="H179" i="36" s="1"/>
  <c r="Q179" i="36" s="1"/>
  <c r="J178" i="69"/>
  <c r="J177" i="69"/>
  <c r="H177" i="39" s="1"/>
  <c r="J176" i="69"/>
  <c r="H176" i="69"/>
  <c r="J175" i="69"/>
  <c r="H175" i="69" s="1"/>
  <c r="H175" i="36" s="1"/>
  <c r="Q175" i="36" s="1"/>
  <c r="J174" i="69"/>
  <c r="J173" i="69"/>
  <c r="H173" i="39" s="1"/>
  <c r="J172" i="69"/>
  <c r="H172" i="69"/>
  <c r="J171" i="69"/>
  <c r="M171" i="69" s="1"/>
  <c r="H171" i="69"/>
  <c r="H171" i="36" s="1"/>
  <c r="Q171" i="36" s="1"/>
  <c r="J170" i="69"/>
  <c r="J169" i="69"/>
  <c r="H169" i="39" s="1"/>
  <c r="H169" i="69"/>
  <c r="M169" i="69" s="1"/>
  <c r="J168" i="69"/>
  <c r="H168" i="69" s="1"/>
  <c r="J167" i="69"/>
  <c r="H167" i="69" s="1"/>
  <c r="H167" i="36" s="1"/>
  <c r="Q167" i="36" s="1"/>
  <c r="J166" i="69"/>
  <c r="J165" i="69"/>
  <c r="H165" i="39" s="1"/>
  <c r="H165" i="69"/>
  <c r="J164" i="69"/>
  <c r="H164" i="69" s="1"/>
  <c r="J163" i="69"/>
  <c r="H163" i="69"/>
  <c r="H163" i="36" s="1"/>
  <c r="Q163" i="36" s="1"/>
  <c r="J162" i="69"/>
  <c r="J161" i="69"/>
  <c r="H161" i="39" s="1"/>
  <c r="H161" i="69"/>
  <c r="M161" i="69" s="1"/>
  <c r="J160" i="69"/>
  <c r="H160" i="69" s="1"/>
  <c r="J159" i="69"/>
  <c r="M159" i="69" s="1"/>
  <c r="H159" i="69"/>
  <c r="H159" i="36" s="1"/>
  <c r="Q159" i="36" s="1"/>
  <c r="J158" i="69"/>
  <c r="J157" i="69"/>
  <c r="H157" i="39" s="1"/>
  <c r="J156" i="69"/>
  <c r="H156" i="69"/>
  <c r="J155" i="69"/>
  <c r="H155" i="69"/>
  <c r="H155" i="36" s="1"/>
  <c r="Q155" i="36" s="1"/>
  <c r="J154" i="69"/>
  <c r="J153" i="69"/>
  <c r="H153" i="39" s="1"/>
  <c r="H153" i="69"/>
  <c r="M153" i="69" s="1"/>
  <c r="J152" i="69"/>
  <c r="H152" i="69"/>
  <c r="J151" i="69"/>
  <c r="J150" i="69"/>
  <c r="J149" i="69"/>
  <c r="H149" i="39" s="1"/>
  <c r="H149" i="69"/>
  <c r="J148" i="69"/>
  <c r="H148" i="69" s="1"/>
  <c r="J147" i="69"/>
  <c r="H147" i="69" s="1"/>
  <c r="H147" i="36" s="1"/>
  <c r="Q147" i="36" s="1"/>
  <c r="J146" i="69"/>
  <c r="J145" i="69"/>
  <c r="H145" i="39" s="1"/>
  <c r="H145" i="69"/>
  <c r="J144" i="69"/>
  <c r="H144" i="69"/>
  <c r="J143" i="69"/>
  <c r="H143" i="69"/>
  <c r="H143" i="36" s="1"/>
  <c r="Q143" i="36" s="1"/>
  <c r="J142" i="69"/>
  <c r="J141" i="69"/>
  <c r="H141" i="39" s="1"/>
  <c r="J140" i="69"/>
  <c r="H140" i="69" s="1"/>
  <c r="J139" i="69"/>
  <c r="H139" i="39" s="1"/>
  <c r="Q139" i="39" s="1"/>
  <c r="H139" i="69"/>
  <c r="H139" i="36" s="1"/>
  <c r="Q139" i="36" s="1"/>
  <c r="J138" i="69"/>
  <c r="J137" i="69"/>
  <c r="H137" i="39" s="1"/>
  <c r="J136" i="69"/>
  <c r="J135" i="69"/>
  <c r="H135" i="69" s="1"/>
  <c r="H135" i="36" s="1"/>
  <c r="Q135" i="36" s="1"/>
  <c r="J134" i="69"/>
  <c r="J133" i="69"/>
  <c r="H133" i="39" s="1"/>
  <c r="H133" i="69"/>
  <c r="M133" i="69" s="1"/>
  <c r="J132" i="69"/>
  <c r="H132" i="69" s="1"/>
  <c r="J131" i="69"/>
  <c r="H131" i="69" s="1"/>
  <c r="H131" i="36" s="1"/>
  <c r="Q131" i="36" s="1"/>
  <c r="J130" i="69"/>
  <c r="J129" i="69"/>
  <c r="H129" i="39" s="1"/>
  <c r="J128" i="69"/>
  <c r="H128" i="69" s="1"/>
  <c r="J127" i="69"/>
  <c r="H127" i="69" s="1"/>
  <c r="H127" i="36" s="1"/>
  <c r="Q127" i="36" s="1"/>
  <c r="J126" i="69"/>
  <c r="J125" i="69"/>
  <c r="H125" i="39" s="1"/>
  <c r="H125" i="69"/>
  <c r="J124" i="69"/>
  <c r="H124" i="69" s="1"/>
  <c r="J123" i="69"/>
  <c r="H123" i="39" s="1"/>
  <c r="Q123" i="39" s="1"/>
  <c r="J122" i="69"/>
  <c r="J121" i="69"/>
  <c r="H121" i="39" s="1"/>
  <c r="J120" i="69"/>
  <c r="H120" i="69" s="1"/>
  <c r="J119" i="69"/>
  <c r="H119" i="39" s="1"/>
  <c r="Q119" i="39" s="1"/>
  <c r="J118" i="69"/>
  <c r="J117" i="69"/>
  <c r="H117" i="39" s="1"/>
  <c r="J116" i="69"/>
  <c r="H116" i="69" s="1"/>
  <c r="J115" i="69"/>
  <c r="H115" i="39" s="1"/>
  <c r="Q115" i="39" s="1"/>
  <c r="H115" i="69"/>
  <c r="H115" i="36" s="1"/>
  <c r="Q115" i="36" s="1"/>
  <c r="J114" i="69"/>
  <c r="J113" i="69"/>
  <c r="H113" i="39" s="1"/>
  <c r="H113" i="69"/>
  <c r="M113" i="69" s="1"/>
  <c r="J112" i="69"/>
  <c r="H112" i="69"/>
  <c r="J111" i="69"/>
  <c r="H111" i="39" s="1"/>
  <c r="Q111" i="39" s="1"/>
  <c r="J110" i="69"/>
  <c r="J109" i="69"/>
  <c r="H109" i="39" s="1"/>
  <c r="H109" i="69"/>
  <c r="M109" i="69" s="1"/>
  <c r="J108" i="69"/>
  <c r="H108" i="69"/>
  <c r="J107" i="69"/>
  <c r="H107" i="39" s="1"/>
  <c r="Q107" i="39" s="1"/>
  <c r="H107" i="69"/>
  <c r="H107" i="36" s="1"/>
  <c r="Q107" i="36" s="1"/>
  <c r="J106" i="69"/>
  <c r="J105" i="69"/>
  <c r="H105" i="39" s="1"/>
  <c r="H105" i="69"/>
  <c r="M105" i="69" s="1"/>
  <c r="J104" i="69"/>
  <c r="H104" i="69" s="1"/>
  <c r="J103" i="69"/>
  <c r="H103" i="39" s="1"/>
  <c r="Q103" i="39" s="1"/>
  <c r="J102" i="69"/>
  <c r="J101" i="69"/>
  <c r="H101" i="39" s="1"/>
  <c r="H101" i="69"/>
  <c r="M101" i="69" s="1"/>
  <c r="J100" i="69"/>
  <c r="H100" i="69"/>
  <c r="J99" i="69"/>
  <c r="H99" i="39" s="1"/>
  <c r="Q99" i="39" s="1"/>
  <c r="J98" i="69"/>
  <c r="J97" i="69"/>
  <c r="H97" i="39" s="1"/>
  <c r="H97" i="69"/>
  <c r="M97" i="69" s="1"/>
  <c r="J96" i="69"/>
  <c r="H96" i="69"/>
  <c r="J95" i="69"/>
  <c r="H95" i="39" s="1"/>
  <c r="Q95" i="39" s="1"/>
  <c r="J94" i="69"/>
  <c r="J93" i="69"/>
  <c r="H93" i="39" s="1"/>
  <c r="H93" i="69"/>
  <c r="M93" i="69" s="1"/>
  <c r="J92" i="69"/>
  <c r="H92" i="69"/>
  <c r="J91" i="69"/>
  <c r="H91" i="39" s="1"/>
  <c r="Q91" i="39" s="1"/>
  <c r="H91" i="69"/>
  <c r="H91" i="36" s="1"/>
  <c r="Q91" i="36" s="1"/>
  <c r="J90" i="69"/>
  <c r="J89" i="69"/>
  <c r="H89" i="39" s="1"/>
  <c r="H89" i="69"/>
  <c r="M89" i="69" s="1"/>
  <c r="J88" i="69"/>
  <c r="H88" i="69"/>
  <c r="J87" i="69"/>
  <c r="H87" i="39" s="1"/>
  <c r="Q87" i="39" s="1"/>
  <c r="H87" i="69"/>
  <c r="H87" i="36" s="1"/>
  <c r="Q87" i="36" s="1"/>
  <c r="J86" i="69"/>
  <c r="J85" i="69"/>
  <c r="H85" i="39" s="1"/>
  <c r="J84" i="69"/>
  <c r="H84" i="69" s="1"/>
  <c r="J83" i="69"/>
  <c r="H83" i="39" s="1"/>
  <c r="Q83" i="39" s="1"/>
  <c r="H83" i="69"/>
  <c r="H83" i="36" s="1"/>
  <c r="Q83" i="36" s="1"/>
  <c r="J82" i="69"/>
  <c r="J81" i="69"/>
  <c r="H81" i="39" s="1"/>
  <c r="H81" i="69"/>
  <c r="M81" i="69" s="1"/>
  <c r="J80" i="69"/>
  <c r="H80" i="69" s="1"/>
  <c r="J79" i="69"/>
  <c r="H79" i="39" s="1"/>
  <c r="Q79" i="39" s="1"/>
  <c r="J78" i="69"/>
  <c r="J77" i="69"/>
  <c r="H77" i="39" s="1"/>
  <c r="J76" i="69"/>
  <c r="H76" i="69" s="1"/>
  <c r="J75" i="69"/>
  <c r="H75" i="39" s="1"/>
  <c r="Q75" i="39" s="1"/>
  <c r="J74" i="69"/>
  <c r="J73" i="69"/>
  <c r="H73" i="39" s="1"/>
  <c r="J72" i="69"/>
  <c r="H72" i="69"/>
  <c r="J71" i="69"/>
  <c r="H71" i="39" s="1"/>
  <c r="Q71" i="39" s="1"/>
  <c r="H71" i="69"/>
  <c r="H71" i="36" s="1"/>
  <c r="Q71" i="36" s="1"/>
  <c r="J70" i="69"/>
  <c r="J69" i="69"/>
  <c r="H69" i="39" s="1"/>
  <c r="H69" i="69"/>
  <c r="M69" i="69" s="1"/>
  <c r="J68" i="69"/>
  <c r="H68" i="69" s="1"/>
  <c r="J67" i="69"/>
  <c r="H67" i="39" s="1"/>
  <c r="Q67" i="39" s="1"/>
  <c r="H67" i="69"/>
  <c r="H67" i="36" s="1"/>
  <c r="Q67" i="36" s="1"/>
  <c r="J66" i="69"/>
  <c r="J65" i="69"/>
  <c r="H65" i="39" s="1"/>
  <c r="J64" i="69"/>
  <c r="H64" i="69" s="1"/>
  <c r="J63" i="69"/>
  <c r="H63" i="39" s="1"/>
  <c r="Q63" i="39" s="1"/>
  <c r="J62" i="69"/>
  <c r="J61" i="69"/>
  <c r="H61" i="39" s="1"/>
  <c r="H61" i="69"/>
  <c r="J60" i="69"/>
  <c r="H60" i="69"/>
  <c r="J59" i="69"/>
  <c r="H59" i="39" s="1"/>
  <c r="Q59" i="39" s="1"/>
  <c r="J58" i="69"/>
  <c r="J57" i="69"/>
  <c r="H57" i="39" s="1"/>
  <c r="H57" i="69"/>
  <c r="M57" i="69" s="1"/>
  <c r="J56" i="69"/>
  <c r="H56" i="69"/>
  <c r="J55" i="69"/>
  <c r="H55" i="39" s="1"/>
  <c r="Q55" i="39" s="1"/>
  <c r="H55" i="69"/>
  <c r="H55" i="36" s="1"/>
  <c r="Q55" i="36" s="1"/>
  <c r="J54" i="69"/>
  <c r="J53" i="69"/>
  <c r="H53" i="39" s="1"/>
  <c r="H53" i="69"/>
  <c r="M53" i="69" s="1"/>
  <c r="J52" i="69"/>
  <c r="H52" i="69"/>
  <c r="J51" i="69"/>
  <c r="H51" i="39" s="1"/>
  <c r="Q51" i="39" s="1"/>
  <c r="H51" i="69"/>
  <c r="H51" i="36" s="1"/>
  <c r="Q51" i="36" s="1"/>
  <c r="J50" i="69"/>
  <c r="J49" i="69"/>
  <c r="H49" i="39" s="1"/>
  <c r="J48" i="69"/>
  <c r="H48" i="69"/>
  <c r="J47" i="69"/>
  <c r="H47" i="39" s="1"/>
  <c r="Q47" i="39" s="1"/>
  <c r="H47" i="69"/>
  <c r="H47" i="36" s="1"/>
  <c r="Q47" i="36" s="1"/>
  <c r="J46" i="69"/>
  <c r="J45" i="69"/>
  <c r="H45" i="39" s="1"/>
  <c r="J44" i="69"/>
  <c r="H44" i="69"/>
  <c r="J43" i="69"/>
  <c r="H43" i="39" s="1"/>
  <c r="Q43" i="39" s="1"/>
  <c r="J42" i="69"/>
  <c r="J41" i="69"/>
  <c r="H41" i="39" s="1"/>
  <c r="H41" i="69"/>
  <c r="M41" i="69" s="1"/>
  <c r="J40" i="69"/>
  <c r="H40" i="69" s="1"/>
  <c r="J39" i="69"/>
  <c r="H39" i="39" s="1"/>
  <c r="Q39" i="39" s="1"/>
  <c r="J38" i="69"/>
  <c r="J37" i="69"/>
  <c r="H37" i="39" s="1"/>
  <c r="H37" i="69"/>
  <c r="M37" i="69" s="1"/>
  <c r="J36" i="69"/>
  <c r="H36" i="69" s="1"/>
  <c r="J35" i="69"/>
  <c r="H35" i="39" s="1"/>
  <c r="Q35" i="39" s="1"/>
  <c r="J34" i="69"/>
  <c r="J33" i="69"/>
  <c r="H33" i="39" s="1"/>
  <c r="J32" i="69"/>
  <c r="H32" i="69" s="1"/>
  <c r="J31" i="69"/>
  <c r="H31" i="39" s="1"/>
  <c r="Q31" i="39" s="1"/>
  <c r="J30" i="69"/>
  <c r="J29" i="69"/>
  <c r="H29" i="39" s="1"/>
  <c r="J28" i="69"/>
  <c r="H28" i="69"/>
  <c r="J27" i="69"/>
  <c r="H27" i="39" s="1"/>
  <c r="Q27" i="39" s="1"/>
  <c r="H27" i="69"/>
  <c r="H27" i="36" s="1"/>
  <c r="Q27" i="36" s="1"/>
  <c r="J26" i="69"/>
  <c r="J25" i="69"/>
  <c r="H25" i="39" s="1"/>
  <c r="H25" i="69"/>
  <c r="M25" i="69" s="1"/>
  <c r="J24" i="69"/>
  <c r="H24" i="69"/>
  <c r="J23" i="69"/>
  <c r="H23" i="39" s="1"/>
  <c r="Q23" i="39" s="1"/>
  <c r="H23" i="69"/>
  <c r="H23" i="36" s="1"/>
  <c r="Q23" i="36" s="1"/>
  <c r="J22" i="69"/>
  <c r="J21" i="69"/>
  <c r="H21" i="39" s="1"/>
  <c r="H21" i="69"/>
  <c r="M21" i="69" s="1"/>
  <c r="M7" i="69"/>
  <c r="K7" i="69"/>
  <c r="H7" i="69"/>
  <c r="M4" i="69"/>
  <c r="K4" i="69"/>
  <c r="H4" i="69"/>
  <c r="F5" i="60"/>
  <c r="N28" i="64" l="1"/>
  <c r="N24" i="64"/>
  <c r="O24" i="64"/>
  <c r="M173" i="49"/>
  <c r="M174" i="49" s="1"/>
  <c r="T213" i="61"/>
  <c r="U171" i="47"/>
  <c r="W171" i="47"/>
  <c r="V171" i="50"/>
  <c r="W171" i="50"/>
  <c r="V171" i="49"/>
  <c r="U171" i="49"/>
  <c r="W171" i="48"/>
  <c r="Q264" i="41"/>
  <c r="Q254" i="38"/>
  <c r="Q210" i="38"/>
  <c r="H189" i="69"/>
  <c r="M189" i="69" s="1"/>
  <c r="Q185" i="41"/>
  <c r="Q182" i="41"/>
  <c r="R182" i="41" s="1"/>
  <c r="S158" i="40"/>
  <c r="Q127" i="41"/>
  <c r="Q120" i="41"/>
  <c r="T111" i="61"/>
  <c r="W111" i="61" s="1"/>
  <c r="R111" i="40"/>
  <c r="T104" i="67"/>
  <c r="Q43" i="41"/>
  <c r="S43" i="40"/>
  <c r="R43" i="40"/>
  <c r="T43" i="67"/>
  <c r="W43" i="67" s="1"/>
  <c r="H35" i="69"/>
  <c r="H35" i="36" s="1"/>
  <c r="Q35" i="36" s="1"/>
  <c r="R25" i="41"/>
  <c r="H245" i="32"/>
  <c r="M245" i="32" s="1"/>
  <c r="M248" i="32"/>
  <c r="M213" i="32"/>
  <c r="M197" i="32"/>
  <c r="H197" i="32"/>
  <c r="M181" i="32"/>
  <c r="N173" i="32"/>
  <c r="N64" i="32"/>
  <c r="M131" i="32"/>
  <c r="M128" i="32"/>
  <c r="M85" i="32"/>
  <c r="N80" i="32"/>
  <c r="O68" i="32"/>
  <c r="N68" i="32"/>
  <c r="M58" i="32"/>
  <c r="O52" i="32"/>
  <c r="N52" i="32"/>
  <c r="T172" i="50"/>
  <c r="V172" i="50" s="1"/>
  <c r="L173" i="34"/>
  <c r="L174" i="34" s="1"/>
  <c r="T181" i="67"/>
  <c r="U181" i="67" s="1"/>
  <c r="T111" i="48"/>
  <c r="T158" i="67"/>
  <c r="V158" i="67" s="1"/>
  <c r="T93" i="48"/>
  <c r="T125" i="67"/>
  <c r="U125" i="67" s="1"/>
  <c r="T252" i="65"/>
  <c r="V252" i="65" s="1"/>
  <c r="T189" i="65"/>
  <c r="W189" i="65" s="1"/>
  <c r="T59" i="65"/>
  <c r="T43" i="65"/>
  <c r="L173" i="50"/>
  <c r="L174" i="50" s="1"/>
  <c r="T31" i="65"/>
  <c r="T25" i="65"/>
  <c r="U25" i="65" s="1"/>
  <c r="T68" i="61"/>
  <c r="L173" i="47"/>
  <c r="T29" i="61"/>
  <c r="Q264" i="40"/>
  <c r="S264" i="40" s="1"/>
  <c r="S255" i="38"/>
  <c r="Q255" i="41"/>
  <c r="T255" i="65"/>
  <c r="W255" i="65" s="1"/>
  <c r="H253" i="69"/>
  <c r="R253" i="41"/>
  <c r="S248" i="41"/>
  <c r="T247" i="65"/>
  <c r="Q247" i="41"/>
  <c r="Q244" i="38"/>
  <c r="S244" i="38" s="1"/>
  <c r="M243" i="69"/>
  <c r="O243" i="69" s="1"/>
  <c r="H243" i="69"/>
  <c r="H243" i="36" s="1"/>
  <c r="Q228" i="38"/>
  <c r="R216" i="38"/>
  <c r="Q213" i="41"/>
  <c r="S213" i="41" s="1"/>
  <c r="H213" i="69"/>
  <c r="M213" i="69" s="1"/>
  <c r="O213" i="69" s="1"/>
  <c r="R210" i="41"/>
  <c r="S210" i="41"/>
  <c r="H209" i="69"/>
  <c r="M209" i="69" s="1"/>
  <c r="S207" i="38"/>
  <c r="H205" i="69"/>
  <c r="Q204" i="38"/>
  <c r="S204" i="38" s="1"/>
  <c r="T204" i="61"/>
  <c r="M219" i="69"/>
  <c r="Q219" i="41"/>
  <c r="S219" i="41" s="1"/>
  <c r="M203" i="69"/>
  <c r="Q202" i="41"/>
  <c r="R202" i="41" s="1"/>
  <c r="T199" i="65"/>
  <c r="H197" i="69"/>
  <c r="H197" i="36" s="1"/>
  <c r="Q197" i="36" s="1"/>
  <c r="Q194" i="38"/>
  <c r="Q189" i="41"/>
  <c r="S189" i="41" s="1"/>
  <c r="Q188" i="41"/>
  <c r="S188" i="41" s="1"/>
  <c r="T187" i="65"/>
  <c r="M187" i="69"/>
  <c r="H185" i="69"/>
  <c r="T183" i="65"/>
  <c r="H177" i="69"/>
  <c r="M177" i="69" s="1"/>
  <c r="O177" i="69" s="1"/>
  <c r="S175" i="38"/>
  <c r="T175" i="61"/>
  <c r="W175" i="61" s="1"/>
  <c r="Q168" i="41"/>
  <c r="Q157" i="41"/>
  <c r="H157" i="69"/>
  <c r="M157" i="69" s="1"/>
  <c r="Q154" i="38"/>
  <c r="H151" i="69"/>
  <c r="H151" i="36" s="1"/>
  <c r="Q151" i="36" s="1"/>
  <c r="H141" i="69"/>
  <c r="Q132" i="41"/>
  <c r="H129" i="69"/>
  <c r="M129" i="69" s="1"/>
  <c r="O129" i="69" s="1"/>
  <c r="H121" i="69"/>
  <c r="M121" i="69" s="1"/>
  <c r="N121" i="69" s="1"/>
  <c r="H63" i="69"/>
  <c r="H63" i="36" s="1"/>
  <c r="Q63" i="36" s="1"/>
  <c r="S63" i="36" s="1"/>
  <c r="H117" i="69"/>
  <c r="M117" i="69" s="1"/>
  <c r="N117" i="69" s="1"/>
  <c r="Q116" i="41"/>
  <c r="H103" i="69"/>
  <c r="H103" i="36" s="1"/>
  <c r="Q103" i="36" s="1"/>
  <c r="H99" i="69"/>
  <c r="H99" i="36" s="1"/>
  <c r="Q99" i="36" s="1"/>
  <c r="H85" i="69"/>
  <c r="M85" i="69" s="1"/>
  <c r="O85" i="69" s="1"/>
  <c r="Q84" i="41"/>
  <c r="T83" i="61"/>
  <c r="W83" i="61" s="1"/>
  <c r="S83" i="38"/>
  <c r="T83" i="65"/>
  <c r="H79" i="69"/>
  <c r="H79" i="36" s="1"/>
  <c r="Q79" i="36" s="1"/>
  <c r="Q79" i="41"/>
  <c r="H75" i="69"/>
  <c r="H75" i="36" s="1"/>
  <c r="Q75" i="36" s="1"/>
  <c r="S75" i="36" s="1"/>
  <c r="H73" i="69"/>
  <c r="M73" i="69" s="1"/>
  <c r="Q59" i="41"/>
  <c r="S59" i="38"/>
  <c r="H59" i="69"/>
  <c r="H59" i="36" s="1"/>
  <c r="Q59" i="36" s="1"/>
  <c r="S59" i="36" s="1"/>
  <c r="T59" i="61"/>
  <c r="W59" i="61" s="1"/>
  <c r="H45" i="69"/>
  <c r="R45" i="41"/>
  <c r="R43" i="38"/>
  <c r="S43" i="38"/>
  <c r="H43" i="69"/>
  <c r="H43" i="36" s="1"/>
  <c r="Q43" i="36" s="1"/>
  <c r="R43" i="36" s="1"/>
  <c r="T40" i="61"/>
  <c r="S39" i="38"/>
  <c r="H39" i="69"/>
  <c r="H39" i="36" s="1"/>
  <c r="Q39" i="36" s="1"/>
  <c r="T36" i="61"/>
  <c r="W36" i="61" s="1"/>
  <c r="T26" i="65"/>
  <c r="R255" i="40"/>
  <c r="T255" i="67"/>
  <c r="S254" i="40"/>
  <c r="T243" i="67"/>
  <c r="R243" i="40"/>
  <c r="S231" i="40"/>
  <c r="R231" i="40"/>
  <c r="S230" i="40"/>
  <c r="T219" i="67"/>
  <c r="V219" i="67" s="1"/>
  <c r="R219" i="40"/>
  <c r="R215" i="40"/>
  <c r="R203" i="40"/>
  <c r="Q194" i="40"/>
  <c r="Q192" i="40"/>
  <c r="S191" i="40"/>
  <c r="R191" i="40"/>
  <c r="T188" i="67"/>
  <c r="W188" i="67" s="1"/>
  <c r="T187" i="67"/>
  <c r="R183" i="40"/>
  <c r="Q182" i="40"/>
  <c r="R175" i="40"/>
  <c r="T163" i="67"/>
  <c r="R163" i="40"/>
  <c r="Q160" i="40"/>
  <c r="T160" i="67"/>
  <c r="S151" i="40"/>
  <c r="R151" i="40"/>
  <c r="T143" i="67"/>
  <c r="V143" i="67" s="1"/>
  <c r="R143" i="40"/>
  <c r="R135" i="40"/>
  <c r="T132" i="67"/>
  <c r="V132" i="67" s="1"/>
  <c r="R131" i="40"/>
  <c r="T128" i="67"/>
  <c r="V128" i="67" s="1"/>
  <c r="S126" i="40"/>
  <c r="T120" i="67"/>
  <c r="W120" i="67" s="1"/>
  <c r="R119" i="40"/>
  <c r="S118" i="40"/>
  <c r="T111" i="67"/>
  <c r="U111" i="67" s="1"/>
  <c r="Q104" i="40"/>
  <c r="S104" i="40" s="1"/>
  <c r="S103" i="40"/>
  <c r="R103" i="40"/>
  <c r="T80" i="67"/>
  <c r="W80" i="67" s="1"/>
  <c r="R79" i="40"/>
  <c r="Q78" i="40"/>
  <c r="S75" i="40"/>
  <c r="R75" i="40"/>
  <c r="T64" i="67"/>
  <c r="R63" i="40"/>
  <c r="T59" i="67"/>
  <c r="W59" i="67" s="1"/>
  <c r="R59" i="40"/>
  <c r="S47" i="40"/>
  <c r="R47" i="40"/>
  <c r="Q36" i="40"/>
  <c r="S36" i="40" s="1"/>
  <c r="T36" i="67"/>
  <c r="Q34" i="40"/>
  <c r="Q32" i="40"/>
  <c r="N173" i="34"/>
  <c r="N174" i="34" s="1"/>
  <c r="K173" i="34"/>
  <c r="K174" i="34" s="1"/>
  <c r="T261" i="67"/>
  <c r="U261" i="67" s="1"/>
  <c r="T253" i="67"/>
  <c r="U253" i="67" s="1"/>
  <c r="T213" i="67"/>
  <c r="U213" i="67" s="1"/>
  <c r="T202" i="67"/>
  <c r="V202" i="67" s="1"/>
  <c r="T199" i="67"/>
  <c r="U199" i="67" s="1"/>
  <c r="T191" i="67"/>
  <c r="U191" i="67" s="1"/>
  <c r="T189" i="67"/>
  <c r="U189" i="67" s="1"/>
  <c r="T182" i="67"/>
  <c r="V182" i="67" s="1"/>
  <c r="T178" i="67"/>
  <c r="V178" i="67" s="1"/>
  <c r="T169" i="67"/>
  <c r="U169" i="67" s="1"/>
  <c r="T167" i="67"/>
  <c r="U167" i="67" s="1"/>
  <c r="T165" i="67"/>
  <c r="U165" i="67" s="1"/>
  <c r="T154" i="67"/>
  <c r="V154" i="67" s="1"/>
  <c r="T151" i="67"/>
  <c r="T137" i="67"/>
  <c r="U137" i="67" s="1"/>
  <c r="T131" i="67"/>
  <c r="W131" i="67" s="1"/>
  <c r="T122" i="67"/>
  <c r="V122" i="67" s="1"/>
  <c r="T121" i="67"/>
  <c r="U121" i="67" s="1"/>
  <c r="T105" i="67"/>
  <c r="U105" i="67" s="1"/>
  <c r="T94" i="67"/>
  <c r="V94" i="67" s="1"/>
  <c r="T89" i="67"/>
  <c r="U89" i="67" s="1"/>
  <c r="T85" i="67"/>
  <c r="U85" i="67" s="1"/>
  <c r="T79" i="67"/>
  <c r="W79" i="67" s="1"/>
  <c r="T78" i="67"/>
  <c r="V78" i="67" s="1"/>
  <c r="T68" i="67"/>
  <c r="T33" i="48"/>
  <c r="W33" i="48" s="1"/>
  <c r="T37" i="67"/>
  <c r="U37" i="67" s="1"/>
  <c r="T217" i="70"/>
  <c r="T260" i="65"/>
  <c r="T253" i="65"/>
  <c r="V253" i="65" s="1"/>
  <c r="T248" i="65"/>
  <c r="T244" i="65"/>
  <c r="W244" i="65" s="1"/>
  <c r="U237" i="65"/>
  <c r="T236" i="65"/>
  <c r="W236" i="65" s="1"/>
  <c r="T228" i="65"/>
  <c r="W228" i="65" s="1"/>
  <c r="T216" i="65"/>
  <c r="U216" i="65" s="1"/>
  <c r="T203" i="65"/>
  <c r="T219" i="65"/>
  <c r="T196" i="65"/>
  <c r="V196" i="65" s="1"/>
  <c r="T193" i="65"/>
  <c r="T192" i="65"/>
  <c r="V192" i="65" s="1"/>
  <c r="T191" i="65"/>
  <c r="T188" i="65"/>
  <c r="U188" i="65" s="1"/>
  <c r="T177" i="65"/>
  <c r="T168" i="65"/>
  <c r="T164" i="65"/>
  <c r="T111" i="50"/>
  <c r="T157" i="65"/>
  <c r="T149" i="65"/>
  <c r="V149" i="65" s="1"/>
  <c r="T141" i="65"/>
  <c r="T137" i="65"/>
  <c r="W137" i="65" s="1"/>
  <c r="T132" i="65"/>
  <c r="T129" i="65"/>
  <c r="T93" i="50"/>
  <c r="T125" i="65"/>
  <c r="W125" i="65" s="1"/>
  <c r="U121" i="65"/>
  <c r="T120" i="65"/>
  <c r="W120" i="65" s="1"/>
  <c r="T117" i="65"/>
  <c r="T51" i="50"/>
  <c r="U105" i="65"/>
  <c r="T101" i="65"/>
  <c r="V101" i="65" s="1"/>
  <c r="T85" i="65"/>
  <c r="V85" i="65" s="1"/>
  <c r="T80" i="65"/>
  <c r="W80" i="65" s="1"/>
  <c r="T76" i="65"/>
  <c r="T73" i="65"/>
  <c r="T68" i="65"/>
  <c r="U68" i="65" s="1"/>
  <c r="T45" i="65"/>
  <c r="U45" i="65" s="1"/>
  <c r="T40" i="65"/>
  <c r="W40" i="65" s="1"/>
  <c r="T39" i="65"/>
  <c r="T34" i="65"/>
  <c r="T30" i="65"/>
  <c r="T22" i="65"/>
  <c r="U22" i="65" s="1"/>
  <c r="T205" i="61"/>
  <c r="U205" i="61" s="1"/>
  <c r="T181" i="61"/>
  <c r="W181" i="61" s="1"/>
  <c r="T85" i="61"/>
  <c r="K265" i="61"/>
  <c r="K266" i="61" s="1"/>
  <c r="U209" i="65"/>
  <c r="T172" i="48"/>
  <c r="W172" i="48" s="1"/>
  <c r="J173" i="48"/>
  <c r="J173" i="34"/>
  <c r="R209" i="41"/>
  <c r="T264" i="65"/>
  <c r="W264" i="65" s="1"/>
  <c r="J30" i="64"/>
  <c r="J31" i="64" s="1"/>
  <c r="T264" i="67"/>
  <c r="V264" i="67" s="1"/>
  <c r="U213" i="65"/>
  <c r="S246" i="40"/>
  <c r="S236" i="41"/>
  <c r="T231" i="65"/>
  <c r="U231" i="65" s="1"/>
  <c r="R231" i="41"/>
  <c r="H231" i="69"/>
  <c r="H231" i="36" s="1"/>
  <c r="R207" i="40"/>
  <c r="H225" i="69"/>
  <c r="H225" i="36" s="1"/>
  <c r="Q225" i="36" s="1"/>
  <c r="R192" i="41"/>
  <c r="T191" i="61"/>
  <c r="W191" i="61" s="1"/>
  <c r="S191" i="38"/>
  <c r="U185" i="65"/>
  <c r="H185" i="70"/>
  <c r="T185" i="70" s="1"/>
  <c r="W185" i="70" s="1"/>
  <c r="T175" i="65"/>
  <c r="W175" i="65" s="1"/>
  <c r="U181" i="65"/>
  <c r="H181" i="69"/>
  <c r="H181" i="68" s="1"/>
  <c r="T181" i="68" s="1"/>
  <c r="H173" i="69"/>
  <c r="M173" i="69" s="1"/>
  <c r="N173" i="69" s="1"/>
  <c r="H77" i="69"/>
  <c r="M77" i="69" s="1"/>
  <c r="N77" i="69" s="1"/>
  <c r="U77" i="65"/>
  <c r="T151" i="65"/>
  <c r="W151" i="65" s="1"/>
  <c r="R160" i="41"/>
  <c r="T160" i="61"/>
  <c r="W160" i="61" s="1"/>
  <c r="S147" i="38"/>
  <c r="M147" i="69"/>
  <c r="N147" i="69" s="1"/>
  <c r="R147" i="40"/>
  <c r="S131" i="38"/>
  <c r="T131" i="61"/>
  <c r="W131" i="61" s="1"/>
  <c r="H137" i="69"/>
  <c r="M137" i="69" s="1"/>
  <c r="O137" i="69" s="1"/>
  <c r="H137" i="70"/>
  <c r="T137" i="70" s="1"/>
  <c r="U137" i="70" s="1"/>
  <c r="T128" i="61"/>
  <c r="U128" i="61" s="1"/>
  <c r="R127" i="40"/>
  <c r="M127" i="69"/>
  <c r="N127" i="69" s="1"/>
  <c r="T127" i="65"/>
  <c r="V127" i="65" s="1"/>
  <c r="H119" i="69"/>
  <c r="H119" i="36" s="1"/>
  <c r="Q119" i="36" s="1"/>
  <c r="S119" i="36" s="1"/>
  <c r="H123" i="69"/>
  <c r="H123" i="36" s="1"/>
  <c r="Q123" i="36" s="1"/>
  <c r="R123" i="36" s="1"/>
  <c r="S123" i="38"/>
  <c r="R123" i="40"/>
  <c r="T111" i="65"/>
  <c r="U111" i="65" s="1"/>
  <c r="H111" i="69"/>
  <c r="H111" i="36" s="1"/>
  <c r="Q111" i="36" s="1"/>
  <c r="S111" i="36" s="1"/>
  <c r="H245" i="69"/>
  <c r="H245" i="36" s="1"/>
  <c r="Q245" i="36" s="1"/>
  <c r="H95" i="69"/>
  <c r="H95" i="36" s="1"/>
  <c r="Q95" i="36" s="1"/>
  <c r="R95" i="36" s="1"/>
  <c r="S95" i="38"/>
  <c r="R95" i="40"/>
  <c r="R94" i="38"/>
  <c r="S102" i="40"/>
  <c r="H65" i="69"/>
  <c r="M65" i="69" s="1"/>
  <c r="O65" i="69" s="1"/>
  <c r="R65" i="41"/>
  <c r="T62" i="65"/>
  <c r="V62" i="65" s="1"/>
  <c r="S62" i="40"/>
  <c r="Q58" i="40"/>
  <c r="S35" i="40"/>
  <c r="R35" i="40"/>
  <c r="T35" i="67"/>
  <c r="W35" i="67" s="1"/>
  <c r="R49" i="41"/>
  <c r="H49" i="69"/>
  <c r="M49" i="69" s="1"/>
  <c r="N49" i="69" s="1"/>
  <c r="T40" i="67"/>
  <c r="V40" i="67" s="1"/>
  <c r="T38" i="65"/>
  <c r="V38" i="65" s="1"/>
  <c r="S244" i="41"/>
  <c r="H263" i="36"/>
  <c r="H263" i="68"/>
  <c r="T263" i="68" s="1"/>
  <c r="U263" i="68" s="1"/>
  <c r="U263" i="61"/>
  <c r="V263" i="61"/>
  <c r="S27" i="40"/>
  <c r="R27" i="40"/>
  <c r="T31" i="67"/>
  <c r="W31" i="67" s="1"/>
  <c r="S30" i="40"/>
  <c r="R31" i="40"/>
  <c r="T27" i="67"/>
  <c r="W27" i="67" s="1"/>
  <c r="Q26" i="40"/>
  <c r="H31" i="69"/>
  <c r="H31" i="36" s="1"/>
  <c r="Q31" i="36" s="1"/>
  <c r="R31" i="36" s="1"/>
  <c r="R30" i="38"/>
  <c r="H265" i="41"/>
  <c r="H266" i="41" s="1"/>
  <c r="T32" i="65"/>
  <c r="W32" i="65" s="1"/>
  <c r="T32" i="67"/>
  <c r="V32" i="67" s="1"/>
  <c r="R33" i="41"/>
  <c r="H33" i="69"/>
  <c r="M33" i="69" s="1"/>
  <c r="N33" i="69" s="1"/>
  <c r="T33" i="61"/>
  <c r="W33" i="61" s="1"/>
  <c r="H29" i="69"/>
  <c r="M29" i="69" s="1"/>
  <c r="N29" i="69" s="1"/>
  <c r="R29" i="41"/>
  <c r="N21" i="69"/>
  <c r="O21" i="69"/>
  <c r="N53" i="69"/>
  <c r="O53" i="69"/>
  <c r="O81" i="69"/>
  <c r="N81" i="69"/>
  <c r="O97" i="69"/>
  <c r="N97" i="69"/>
  <c r="O113" i="69"/>
  <c r="N113" i="69"/>
  <c r="O161" i="69"/>
  <c r="N161" i="69"/>
  <c r="N177" i="69"/>
  <c r="N179" i="69"/>
  <c r="O179" i="69"/>
  <c r="N195" i="69"/>
  <c r="O195" i="69"/>
  <c r="O209" i="69"/>
  <c r="N209" i="69"/>
  <c r="N211" i="69"/>
  <c r="O211" i="69"/>
  <c r="O241" i="69"/>
  <c r="N241" i="69"/>
  <c r="N243" i="69"/>
  <c r="O25" i="64"/>
  <c r="N25" i="64"/>
  <c r="O93" i="69"/>
  <c r="N93" i="69"/>
  <c r="O109" i="69"/>
  <c r="N109" i="69"/>
  <c r="N157" i="69"/>
  <c r="O157" i="69"/>
  <c r="N159" i="69"/>
  <c r="O159" i="69"/>
  <c r="O189" i="69"/>
  <c r="N189" i="69"/>
  <c r="N221" i="69"/>
  <c r="O221" i="69"/>
  <c r="O21" i="64"/>
  <c r="N21" i="64"/>
  <c r="O41" i="69"/>
  <c r="N41" i="69"/>
  <c r="N57" i="69"/>
  <c r="O57" i="69"/>
  <c r="N73" i="69"/>
  <c r="O73" i="69"/>
  <c r="O89" i="69"/>
  <c r="N89" i="69"/>
  <c r="O105" i="69"/>
  <c r="N105" i="69"/>
  <c r="O121" i="69"/>
  <c r="O153" i="69"/>
  <c r="N153" i="69"/>
  <c r="O169" i="69"/>
  <c r="N169" i="69"/>
  <c r="N171" i="69"/>
  <c r="O171" i="69"/>
  <c r="N187" i="69"/>
  <c r="O187" i="69"/>
  <c r="N201" i="69"/>
  <c r="O201" i="69"/>
  <c r="N203" i="69"/>
  <c r="O203" i="69"/>
  <c r="N219" i="69"/>
  <c r="O219" i="69"/>
  <c r="N233" i="69"/>
  <c r="O233" i="69"/>
  <c r="O25" i="69"/>
  <c r="N25" i="69"/>
  <c r="N37" i="69"/>
  <c r="O37" i="69"/>
  <c r="O69" i="69"/>
  <c r="N69" i="69"/>
  <c r="N85" i="69"/>
  <c r="O101" i="69"/>
  <c r="N101" i="69"/>
  <c r="O117" i="69"/>
  <c r="O133" i="69"/>
  <c r="N133" i="69"/>
  <c r="O229" i="69"/>
  <c r="N229" i="69"/>
  <c r="O29" i="64"/>
  <c r="N29" i="64"/>
  <c r="H44" i="36"/>
  <c r="Q44" i="36" s="1"/>
  <c r="H44" i="68"/>
  <c r="T44" i="68" s="1"/>
  <c r="H45" i="36"/>
  <c r="Q45" i="36" s="1"/>
  <c r="H45" i="68"/>
  <c r="T45" i="68" s="1"/>
  <c r="H48" i="36"/>
  <c r="Q48" i="36" s="1"/>
  <c r="H48" i="68"/>
  <c r="T48" i="68" s="1"/>
  <c r="H61" i="36"/>
  <c r="Q61" i="36" s="1"/>
  <c r="H61" i="68"/>
  <c r="T61" i="68" s="1"/>
  <c r="H64" i="36"/>
  <c r="Q64" i="36" s="1"/>
  <c r="H64" i="68"/>
  <c r="T64" i="68" s="1"/>
  <c r="R75" i="36"/>
  <c r="R87" i="36"/>
  <c r="S87" i="36"/>
  <c r="R99" i="36"/>
  <c r="S99" i="36"/>
  <c r="H125" i="36"/>
  <c r="Q125" i="36" s="1"/>
  <c r="H125" i="68"/>
  <c r="T125" i="68" s="1"/>
  <c r="H128" i="36"/>
  <c r="Q128" i="36" s="1"/>
  <c r="H128" i="68"/>
  <c r="R139" i="36"/>
  <c r="S139" i="36"/>
  <c r="H140" i="36"/>
  <c r="Q140" i="36" s="1"/>
  <c r="H140" i="68"/>
  <c r="T140" i="68" s="1"/>
  <c r="H141" i="36"/>
  <c r="Q141" i="36" s="1"/>
  <c r="H141" i="68"/>
  <c r="T141" i="68" s="1"/>
  <c r="H144" i="36"/>
  <c r="Q144" i="36" s="1"/>
  <c r="H144" i="68"/>
  <c r="T144" i="68" s="1"/>
  <c r="H145" i="36"/>
  <c r="Q145" i="36" s="1"/>
  <c r="H145" i="68"/>
  <c r="T145" i="68" s="1"/>
  <c r="H148" i="36"/>
  <c r="H148" i="68"/>
  <c r="T148" i="68" s="1"/>
  <c r="H149" i="36"/>
  <c r="Q149" i="36" s="1"/>
  <c r="H149" i="68"/>
  <c r="T149" i="68" s="1"/>
  <c r="H152" i="36"/>
  <c r="H152" i="68"/>
  <c r="T152" i="68" s="1"/>
  <c r="R163" i="36"/>
  <c r="S163" i="36"/>
  <c r="H165" i="36"/>
  <c r="Q165" i="36" s="1"/>
  <c r="H165" i="68"/>
  <c r="T165" i="68" s="1"/>
  <c r="H168" i="36"/>
  <c r="Q168" i="36" s="1"/>
  <c r="H168" i="68"/>
  <c r="T168" i="68" s="1"/>
  <c r="R179" i="36"/>
  <c r="S179" i="36"/>
  <c r="H181" i="36"/>
  <c r="Q181" i="36" s="1"/>
  <c r="H185" i="36"/>
  <c r="Q185" i="36" s="1"/>
  <c r="H185" i="68"/>
  <c r="T185" i="68" s="1"/>
  <c r="H188" i="36"/>
  <c r="Q188" i="36" s="1"/>
  <c r="H188" i="68"/>
  <c r="T188" i="68" s="1"/>
  <c r="H193" i="36"/>
  <c r="Q193" i="36" s="1"/>
  <c r="H193" i="68"/>
  <c r="T193" i="68" s="1"/>
  <c r="H197" i="68"/>
  <c r="H200" i="36"/>
  <c r="Q200" i="36" s="1"/>
  <c r="H200" i="68"/>
  <c r="T200" i="68" s="1"/>
  <c r="H205" i="36"/>
  <c r="Q205" i="36" s="1"/>
  <c r="H205" i="68"/>
  <c r="T205" i="68" s="1"/>
  <c r="H208" i="36"/>
  <c r="Q208" i="36" s="1"/>
  <c r="H208" i="68"/>
  <c r="T208" i="68" s="1"/>
  <c r="H212" i="36"/>
  <c r="Q212" i="36" s="1"/>
  <c r="H212" i="68"/>
  <c r="T212" i="68" s="1"/>
  <c r="H217" i="36"/>
  <c r="Q217" i="36" s="1"/>
  <c r="H217" i="68"/>
  <c r="T217" i="68" s="1"/>
  <c r="H220" i="36"/>
  <c r="Q220" i="36" s="1"/>
  <c r="H220" i="68"/>
  <c r="T220" i="68" s="1"/>
  <c r="H228" i="36"/>
  <c r="Q228" i="36" s="1"/>
  <c r="H228" i="68"/>
  <c r="T228" i="68" s="1"/>
  <c r="H232" i="36"/>
  <c r="Q232" i="36" s="1"/>
  <c r="H232" i="68"/>
  <c r="T232" i="68" s="1"/>
  <c r="H237" i="36"/>
  <c r="Q237" i="36" s="1"/>
  <c r="H237" i="68"/>
  <c r="T237" i="68" s="1"/>
  <c r="H249" i="36"/>
  <c r="Q249" i="36" s="1"/>
  <c r="M249" i="69"/>
  <c r="H249" i="68"/>
  <c r="T249" i="68" s="1"/>
  <c r="H253" i="36"/>
  <c r="Q253" i="36" s="1"/>
  <c r="M253" i="69"/>
  <c r="H253" i="68"/>
  <c r="T253" i="68" s="1"/>
  <c r="W24" i="67"/>
  <c r="V24" i="67"/>
  <c r="U24" i="67"/>
  <c r="H22" i="39"/>
  <c r="Q22" i="39" s="1"/>
  <c r="H22" i="69"/>
  <c r="H22" i="70"/>
  <c r="T22" i="70" s="1"/>
  <c r="R27" i="39"/>
  <c r="S27" i="39"/>
  <c r="H28" i="39"/>
  <c r="H28" i="70"/>
  <c r="T28" i="70" s="1"/>
  <c r="M28" i="69"/>
  <c r="H30" i="39"/>
  <c r="Q30" i="39" s="1"/>
  <c r="H30" i="69"/>
  <c r="H30" i="70"/>
  <c r="T30" i="70" s="1"/>
  <c r="R35" i="39"/>
  <c r="S35" i="39"/>
  <c r="H36" i="39"/>
  <c r="H36" i="70"/>
  <c r="T36" i="70" s="1"/>
  <c r="M36" i="69"/>
  <c r="H38" i="39"/>
  <c r="Q38" i="39" s="1"/>
  <c r="H38" i="69"/>
  <c r="H38" i="70"/>
  <c r="T38" i="70" s="1"/>
  <c r="R43" i="39"/>
  <c r="S43" i="39"/>
  <c r="R47" i="39"/>
  <c r="S47" i="39"/>
  <c r="H48" i="39"/>
  <c r="H48" i="70"/>
  <c r="T48" i="70" s="1"/>
  <c r="M48" i="69"/>
  <c r="H50" i="39"/>
  <c r="Q50" i="39" s="1"/>
  <c r="H50" i="69"/>
  <c r="H50" i="70"/>
  <c r="T50" i="70" s="1"/>
  <c r="H52" i="39"/>
  <c r="H52" i="70"/>
  <c r="T52" i="70" s="1"/>
  <c r="M52" i="69"/>
  <c r="H54" i="39"/>
  <c r="Q54" i="39" s="1"/>
  <c r="H54" i="69"/>
  <c r="H54" i="70"/>
  <c r="T54" i="70" s="1"/>
  <c r="R59" i="39"/>
  <c r="S59" i="39"/>
  <c r="R63" i="39"/>
  <c r="S63" i="39"/>
  <c r="H64" i="39"/>
  <c r="Q64" i="39" s="1"/>
  <c r="H64" i="70"/>
  <c r="T64" i="70" s="1"/>
  <c r="M64" i="69"/>
  <c r="H66" i="39"/>
  <c r="Q66" i="39" s="1"/>
  <c r="H66" i="69"/>
  <c r="H66" i="70"/>
  <c r="T66" i="70" s="1"/>
  <c r="R71" i="39"/>
  <c r="S71" i="39"/>
  <c r="H72" i="39"/>
  <c r="H72" i="70"/>
  <c r="T72" i="70" s="1"/>
  <c r="M72" i="69"/>
  <c r="H74" i="39"/>
  <c r="Q74" i="39" s="1"/>
  <c r="H74" i="69"/>
  <c r="M74" i="69" s="1"/>
  <c r="H74" i="70"/>
  <c r="T74" i="70" s="1"/>
  <c r="R79" i="39"/>
  <c r="S79" i="39"/>
  <c r="H80" i="39"/>
  <c r="H80" i="70"/>
  <c r="T80" i="70" s="1"/>
  <c r="M80" i="69"/>
  <c r="H82" i="39"/>
  <c r="Q82" i="39" s="1"/>
  <c r="H82" i="69"/>
  <c r="H82" i="70"/>
  <c r="T82" i="70" s="1"/>
  <c r="H84" i="39"/>
  <c r="H84" i="70"/>
  <c r="T84" i="70" s="1"/>
  <c r="M84" i="69"/>
  <c r="H86" i="39"/>
  <c r="Q86" i="39" s="1"/>
  <c r="H86" i="69"/>
  <c r="H86" i="70"/>
  <c r="T86" i="70" s="1"/>
  <c r="R91" i="39"/>
  <c r="S91" i="39"/>
  <c r="R95" i="39"/>
  <c r="S95" i="39"/>
  <c r="H96" i="39"/>
  <c r="H96" i="70"/>
  <c r="T96" i="70" s="1"/>
  <c r="M96" i="69"/>
  <c r="H98" i="39"/>
  <c r="Q98" i="39" s="1"/>
  <c r="H98" i="69"/>
  <c r="H98" i="70"/>
  <c r="T98" i="70" s="1"/>
  <c r="H100" i="39"/>
  <c r="H100" i="70"/>
  <c r="T100" i="70" s="1"/>
  <c r="M100" i="69"/>
  <c r="H102" i="39"/>
  <c r="Q102" i="39" s="1"/>
  <c r="H102" i="69"/>
  <c r="H102" i="70"/>
  <c r="R107" i="39"/>
  <c r="S107" i="39"/>
  <c r="H108" i="39"/>
  <c r="H108" i="70"/>
  <c r="T108" i="70" s="1"/>
  <c r="M108" i="69"/>
  <c r="H110" i="39"/>
  <c r="Q110" i="39" s="1"/>
  <c r="H110" i="69"/>
  <c r="M110" i="69" s="1"/>
  <c r="H110" i="70"/>
  <c r="T110" i="70" s="1"/>
  <c r="R115" i="39"/>
  <c r="S115" i="39"/>
  <c r="H116" i="39"/>
  <c r="H116" i="70"/>
  <c r="T116" i="70" s="1"/>
  <c r="M116" i="69"/>
  <c r="H118" i="39"/>
  <c r="Q118" i="39" s="1"/>
  <c r="H118" i="69"/>
  <c r="H118" i="70"/>
  <c r="T118" i="70" s="1"/>
  <c r="R123" i="39"/>
  <c r="S123" i="39"/>
  <c r="H126" i="39"/>
  <c r="Q126" i="39" s="1"/>
  <c r="H126" i="69"/>
  <c r="M126" i="69" s="1"/>
  <c r="H126" i="70"/>
  <c r="H128" i="39"/>
  <c r="Q128" i="39" s="1"/>
  <c r="H128" i="70"/>
  <c r="M128" i="69"/>
  <c r="H130" i="39"/>
  <c r="Q130" i="39" s="1"/>
  <c r="H130" i="69"/>
  <c r="H131" i="39"/>
  <c r="Q131" i="39" s="1"/>
  <c r="H131" i="70"/>
  <c r="T131" i="70" s="1"/>
  <c r="H132" i="39"/>
  <c r="H132" i="70"/>
  <c r="T132" i="70" s="1"/>
  <c r="M132" i="69"/>
  <c r="H134" i="39"/>
  <c r="Q134" i="39" s="1"/>
  <c r="H134" i="70"/>
  <c r="T134" i="70" s="1"/>
  <c r="H134" i="69"/>
  <c r="H135" i="39"/>
  <c r="Q135" i="39" s="1"/>
  <c r="H135" i="70"/>
  <c r="H136" i="39"/>
  <c r="H136" i="70"/>
  <c r="T136" i="70" s="1"/>
  <c r="M136" i="69"/>
  <c r="H138" i="39"/>
  <c r="Q138" i="39" s="1"/>
  <c r="H138" i="70"/>
  <c r="T138" i="70" s="1"/>
  <c r="H138" i="69"/>
  <c r="H140" i="39"/>
  <c r="H140" i="70"/>
  <c r="T140" i="70" s="1"/>
  <c r="M140" i="69"/>
  <c r="H143" i="39"/>
  <c r="Q143" i="39" s="1"/>
  <c r="H143" i="70"/>
  <c r="T143" i="70" s="1"/>
  <c r="H146" i="39"/>
  <c r="Q146" i="39" s="1"/>
  <c r="H146" i="69"/>
  <c r="H146" i="70"/>
  <c r="T146" i="70" s="1"/>
  <c r="H148" i="39"/>
  <c r="H148" i="70"/>
  <c r="T148" i="70" s="1"/>
  <c r="M148" i="69"/>
  <c r="H152" i="39"/>
  <c r="H152" i="70"/>
  <c r="T152" i="70" s="1"/>
  <c r="M152" i="69"/>
  <c r="H155" i="39"/>
  <c r="Q155" i="39" s="1"/>
  <c r="H155" i="70"/>
  <c r="T155" i="70" s="1"/>
  <c r="H158" i="39"/>
  <c r="Q158" i="39" s="1"/>
  <c r="H158" i="69"/>
  <c r="M158" i="69" s="1"/>
  <c r="H158" i="70"/>
  <c r="T158" i="70" s="1"/>
  <c r="H160" i="39"/>
  <c r="Q160" i="39" s="1"/>
  <c r="H160" i="70"/>
  <c r="M160" i="69"/>
  <c r="H163" i="39"/>
  <c r="Q163" i="39" s="1"/>
  <c r="H163" i="70"/>
  <c r="T163" i="70" s="1"/>
  <c r="H166" i="39"/>
  <c r="Q166" i="39" s="1"/>
  <c r="H166" i="70"/>
  <c r="T166" i="70" s="1"/>
  <c r="H166" i="69"/>
  <c r="M166" i="69" s="1"/>
  <c r="H167" i="39"/>
  <c r="Q167" i="39" s="1"/>
  <c r="H167" i="70"/>
  <c r="T167" i="70" s="1"/>
  <c r="H170" i="39"/>
  <c r="Q170" i="39" s="1"/>
  <c r="H170" i="70"/>
  <c r="T170" i="70" s="1"/>
  <c r="H170" i="69"/>
  <c r="H172" i="39"/>
  <c r="H172" i="70"/>
  <c r="T172" i="70" s="1"/>
  <c r="M172" i="69"/>
  <c r="H175" i="39"/>
  <c r="Q175" i="39" s="1"/>
  <c r="H175" i="70"/>
  <c r="T175" i="70" s="1"/>
  <c r="H178" i="39"/>
  <c r="Q178" i="39" s="1"/>
  <c r="H178" i="69"/>
  <c r="H178" i="70"/>
  <c r="T178" i="70" s="1"/>
  <c r="H180" i="39"/>
  <c r="H180" i="70"/>
  <c r="T180" i="70" s="1"/>
  <c r="M180" i="69"/>
  <c r="H183" i="39"/>
  <c r="Q183" i="39" s="1"/>
  <c r="H183" i="70"/>
  <c r="T183" i="70" s="1"/>
  <c r="H186" i="39"/>
  <c r="Q186" i="39" s="1"/>
  <c r="H186" i="70"/>
  <c r="T186" i="70" s="1"/>
  <c r="H186" i="69"/>
  <c r="H188" i="39"/>
  <c r="H188" i="70"/>
  <c r="T188" i="70" s="1"/>
  <c r="M188" i="69"/>
  <c r="H191" i="39"/>
  <c r="Q191" i="39" s="1"/>
  <c r="H191" i="70"/>
  <c r="T191" i="70" s="1"/>
  <c r="H194" i="39"/>
  <c r="Q194" i="39" s="1"/>
  <c r="H194" i="69"/>
  <c r="H194" i="70"/>
  <c r="T194" i="70" s="1"/>
  <c r="H196" i="39"/>
  <c r="H196" i="70"/>
  <c r="T196" i="70" s="1"/>
  <c r="M196" i="69"/>
  <c r="H199" i="39"/>
  <c r="Q199" i="39" s="1"/>
  <c r="H199" i="70"/>
  <c r="T199" i="70" s="1"/>
  <c r="H202" i="39"/>
  <c r="Q202" i="39" s="1"/>
  <c r="H202" i="70"/>
  <c r="T202" i="70" s="1"/>
  <c r="H202" i="69"/>
  <c r="M202" i="69" s="1"/>
  <c r="H204" i="39"/>
  <c r="Q204" i="39" s="1"/>
  <c r="H204" i="70"/>
  <c r="T204" i="70" s="1"/>
  <c r="M204" i="69"/>
  <c r="H207" i="39"/>
  <c r="Q207" i="39" s="1"/>
  <c r="H207" i="70"/>
  <c r="H210" i="39"/>
  <c r="Q210" i="39" s="1"/>
  <c r="H210" i="69"/>
  <c r="H210" i="70"/>
  <c r="T210" i="70" s="1"/>
  <c r="H212" i="39"/>
  <c r="H212" i="70"/>
  <c r="T212" i="70" s="1"/>
  <c r="M212" i="69"/>
  <c r="H215" i="39"/>
  <c r="Q215" i="39" s="1"/>
  <c r="H215" i="70"/>
  <c r="H218" i="39"/>
  <c r="Q218" i="39" s="1"/>
  <c r="H218" i="70"/>
  <c r="T218" i="70" s="1"/>
  <c r="H218" i="69"/>
  <c r="H220" i="39"/>
  <c r="H220" i="70"/>
  <c r="T220" i="70" s="1"/>
  <c r="M220" i="69"/>
  <c r="H223" i="39"/>
  <c r="Q223" i="39" s="1"/>
  <c r="H223" i="70"/>
  <c r="T223" i="70" s="1"/>
  <c r="H226" i="39"/>
  <c r="Q226" i="39" s="1"/>
  <c r="H226" i="69"/>
  <c r="M226" i="69" s="1"/>
  <c r="H226" i="70"/>
  <c r="H227" i="39"/>
  <c r="Q227" i="39" s="1"/>
  <c r="H227" i="70"/>
  <c r="T227" i="70" s="1"/>
  <c r="H230" i="39"/>
  <c r="Q230" i="39" s="1"/>
  <c r="H230" i="70"/>
  <c r="T230" i="70" s="1"/>
  <c r="H230" i="69"/>
  <c r="M230" i="69" s="1"/>
  <c r="H232" i="39"/>
  <c r="H232" i="70"/>
  <c r="T232" i="70" s="1"/>
  <c r="M232" i="69"/>
  <c r="H235" i="39"/>
  <c r="Q235" i="39" s="1"/>
  <c r="H235" i="70"/>
  <c r="T235" i="70" s="1"/>
  <c r="H239" i="39"/>
  <c r="Q239" i="39" s="1"/>
  <c r="H239" i="70"/>
  <c r="T239" i="70" s="1"/>
  <c r="H242" i="39"/>
  <c r="Q242" i="39" s="1"/>
  <c r="H242" i="69"/>
  <c r="M242" i="69" s="1"/>
  <c r="H242" i="70"/>
  <c r="T242" i="70" s="1"/>
  <c r="H244" i="39"/>
  <c r="Q244" i="39" s="1"/>
  <c r="H244" i="70"/>
  <c r="T244" i="70" s="1"/>
  <c r="M244" i="69"/>
  <c r="H256" i="36"/>
  <c r="Q256" i="36" s="1"/>
  <c r="H256" i="68"/>
  <c r="T256" i="68" s="1"/>
  <c r="J265" i="69"/>
  <c r="J266" i="69" s="1"/>
  <c r="M26" i="64"/>
  <c r="H35" i="68"/>
  <c r="T35" i="68" s="1"/>
  <c r="H75" i="68"/>
  <c r="T75" i="68" s="1"/>
  <c r="H91" i="68"/>
  <c r="T91" i="68" s="1"/>
  <c r="H99" i="68"/>
  <c r="T99" i="68" s="1"/>
  <c r="H107" i="68"/>
  <c r="T107" i="68" s="1"/>
  <c r="H123" i="68"/>
  <c r="H139" i="68"/>
  <c r="T139" i="68" s="1"/>
  <c r="H155" i="68"/>
  <c r="T155" i="68" s="1"/>
  <c r="H163" i="68"/>
  <c r="T163" i="68" s="1"/>
  <c r="H179" i="68"/>
  <c r="T179" i="68" s="1"/>
  <c r="H195" i="68"/>
  <c r="T195" i="68" s="1"/>
  <c r="H203" i="68"/>
  <c r="T203" i="68" s="1"/>
  <c r="H211" i="68"/>
  <c r="T211" i="68" s="1"/>
  <c r="H235" i="68"/>
  <c r="T235" i="68" s="1"/>
  <c r="H243" i="68"/>
  <c r="T243" i="68" s="1"/>
  <c r="W21" i="67"/>
  <c r="V21" i="67"/>
  <c r="W25" i="67"/>
  <c r="V25" i="67"/>
  <c r="W29" i="67"/>
  <c r="V29" i="67"/>
  <c r="U34" i="67"/>
  <c r="W34" i="67"/>
  <c r="U38" i="67"/>
  <c r="W38" i="67"/>
  <c r="U42" i="67"/>
  <c r="W42" i="67"/>
  <c r="U46" i="67"/>
  <c r="W46" i="67"/>
  <c r="W53" i="67"/>
  <c r="V53" i="67"/>
  <c r="W57" i="67"/>
  <c r="V57" i="67"/>
  <c r="U62" i="67"/>
  <c r="W62" i="67"/>
  <c r="U66" i="67"/>
  <c r="W66" i="67"/>
  <c r="U70" i="67"/>
  <c r="W70" i="67"/>
  <c r="U74" i="67"/>
  <c r="W74" i="67"/>
  <c r="U78" i="67"/>
  <c r="W78" i="67"/>
  <c r="U82" i="67"/>
  <c r="W82" i="67"/>
  <c r="M22" i="69"/>
  <c r="M23" i="69"/>
  <c r="M27" i="69"/>
  <c r="M30" i="69"/>
  <c r="M35" i="69"/>
  <c r="M38" i="69"/>
  <c r="M39" i="69"/>
  <c r="M43" i="69"/>
  <c r="M45" i="69"/>
  <c r="M47" i="69"/>
  <c r="M50" i="69"/>
  <c r="M51" i="69"/>
  <c r="M54" i="69"/>
  <c r="M55" i="69"/>
  <c r="M59" i="69"/>
  <c r="M61" i="69"/>
  <c r="M63" i="69"/>
  <c r="M66" i="69"/>
  <c r="M67" i="69"/>
  <c r="M71" i="69"/>
  <c r="M75" i="69"/>
  <c r="M79" i="69"/>
  <c r="M82" i="69"/>
  <c r="M83" i="69"/>
  <c r="M86" i="69"/>
  <c r="M87" i="69"/>
  <c r="M91" i="69"/>
  <c r="M98" i="69"/>
  <c r="M99" i="69"/>
  <c r="M102" i="69"/>
  <c r="M103" i="69"/>
  <c r="M107" i="69"/>
  <c r="M115" i="69"/>
  <c r="M118" i="69"/>
  <c r="M125" i="69"/>
  <c r="M130" i="69"/>
  <c r="M131" i="69"/>
  <c r="M134" i="69"/>
  <c r="M135" i="69"/>
  <c r="M138" i="69"/>
  <c r="M139" i="69"/>
  <c r="M141" i="69"/>
  <c r="M143" i="69"/>
  <c r="M145" i="69"/>
  <c r="M146" i="69"/>
  <c r="M149" i="69"/>
  <c r="M155" i="69"/>
  <c r="M163" i="69"/>
  <c r="M165" i="69"/>
  <c r="M167" i="69"/>
  <c r="M170" i="69"/>
  <c r="M175" i="69"/>
  <c r="M178" i="69"/>
  <c r="M181" i="69"/>
  <c r="M183" i="69"/>
  <c r="M185" i="69"/>
  <c r="M186" i="69"/>
  <c r="M191" i="69"/>
  <c r="M193" i="69"/>
  <c r="M194" i="69"/>
  <c r="M197" i="69"/>
  <c r="M199" i="69"/>
  <c r="M205" i="69"/>
  <c r="M207" i="69"/>
  <c r="M210" i="69"/>
  <c r="M215" i="69"/>
  <c r="M217" i="69"/>
  <c r="M218" i="69"/>
  <c r="M223" i="69"/>
  <c r="M227" i="69"/>
  <c r="M235" i="69"/>
  <c r="M237" i="69"/>
  <c r="M239" i="69"/>
  <c r="H248" i="39"/>
  <c r="H248" i="70"/>
  <c r="T248" i="70" s="1"/>
  <c r="M248" i="69"/>
  <c r="H252" i="39"/>
  <c r="H252" i="70"/>
  <c r="T252" i="70" s="1"/>
  <c r="M252" i="69"/>
  <c r="H256" i="39"/>
  <c r="H256" i="70"/>
  <c r="T256" i="70" s="1"/>
  <c r="M256" i="69"/>
  <c r="H260" i="39"/>
  <c r="H260" i="70"/>
  <c r="T260" i="70" s="1"/>
  <c r="M260" i="69"/>
  <c r="H263" i="39"/>
  <c r="H263" i="70"/>
  <c r="T263" i="70" s="1"/>
  <c r="M263" i="69"/>
  <c r="V263" i="67"/>
  <c r="U263" i="67"/>
  <c r="H23" i="70"/>
  <c r="T23" i="70" s="1"/>
  <c r="K265" i="70"/>
  <c r="K266" i="70" s="1"/>
  <c r="H39" i="70"/>
  <c r="T39" i="70" s="1"/>
  <c r="H55" i="70"/>
  <c r="T55" i="70" s="1"/>
  <c r="H71" i="70"/>
  <c r="T71" i="70" s="1"/>
  <c r="H87" i="70"/>
  <c r="T87" i="70" s="1"/>
  <c r="H103" i="70"/>
  <c r="T103" i="70" s="1"/>
  <c r="H119" i="70"/>
  <c r="H139" i="70"/>
  <c r="T139" i="70" s="1"/>
  <c r="V249" i="70"/>
  <c r="W249" i="70"/>
  <c r="U249" i="70"/>
  <c r="V35" i="65"/>
  <c r="W35" i="65"/>
  <c r="U35" i="65"/>
  <c r="V51" i="65"/>
  <c r="W51" i="65"/>
  <c r="U51" i="65"/>
  <c r="U54" i="65"/>
  <c r="W54" i="65"/>
  <c r="V54" i="65"/>
  <c r="W72" i="65"/>
  <c r="V72" i="65"/>
  <c r="U72" i="65"/>
  <c r="V75" i="65"/>
  <c r="U75" i="65"/>
  <c r="W75" i="65"/>
  <c r="W88" i="65"/>
  <c r="V88" i="65"/>
  <c r="U88" i="65"/>
  <c r="V91" i="65"/>
  <c r="U91" i="65"/>
  <c r="W91" i="65"/>
  <c r="W104" i="65"/>
  <c r="V104" i="65"/>
  <c r="U104" i="65"/>
  <c r="V107" i="65"/>
  <c r="U107" i="65"/>
  <c r="W107" i="65"/>
  <c r="W136" i="65"/>
  <c r="V136" i="65"/>
  <c r="U136" i="65"/>
  <c r="V139" i="65"/>
  <c r="U139" i="65"/>
  <c r="W139" i="65"/>
  <c r="W152" i="65"/>
  <c r="V152" i="65"/>
  <c r="U152" i="65"/>
  <c r="V155" i="65"/>
  <c r="U155" i="65"/>
  <c r="W155" i="65"/>
  <c r="W168" i="65"/>
  <c r="V168" i="65"/>
  <c r="U168" i="65"/>
  <c r="V171" i="65"/>
  <c r="U171" i="65"/>
  <c r="W171" i="65"/>
  <c r="W188" i="65"/>
  <c r="V188" i="65"/>
  <c r="V191" i="65"/>
  <c r="U191" i="65"/>
  <c r="W191" i="65"/>
  <c r="W208" i="65"/>
  <c r="V208" i="65"/>
  <c r="U208" i="65"/>
  <c r="V211" i="65"/>
  <c r="U211" i="65"/>
  <c r="W211" i="65"/>
  <c r="W224" i="65"/>
  <c r="V224" i="65"/>
  <c r="U224" i="65"/>
  <c r="W248" i="65"/>
  <c r="V248" i="65"/>
  <c r="U248" i="65"/>
  <c r="V251" i="65"/>
  <c r="U251" i="65"/>
  <c r="W251" i="65"/>
  <c r="N38" i="63"/>
  <c r="O38" i="63"/>
  <c r="N70" i="63"/>
  <c r="O70" i="63"/>
  <c r="N102" i="63"/>
  <c r="O102" i="63"/>
  <c r="N134" i="63"/>
  <c r="O134" i="63"/>
  <c r="N166" i="63"/>
  <c r="O166" i="63"/>
  <c r="H21" i="36"/>
  <c r="H21" i="68"/>
  <c r="H24" i="36"/>
  <c r="Q24" i="36" s="1"/>
  <c r="H24" i="68"/>
  <c r="T24" i="68" s="1"/>
  <c r="R35" i="36"/>
  <c r="S35" i="36"/>
  <c r="H37" i="36"/>
  <c r="Q37" i="36" s="1"/>
  <c r="H37" i="68"/>
  <c r="T37" i="68" s="1"/>
  <c r="H40" i="36"/>
  <c r="Q40" i="36" s="1"/>
  <c r="H40" i="68"/>
  <c r="R51" i="36"/>
  <c r="S51" i="36"/>
  <c r="H53" i="36"/>
  <c r="Q53" i="36" s="1"/>
  <c r="H53" i="68"/>
  <c r="T53" i="68" s="1"/>
  <c r="H56" i="36"/>
  <c r="Q56" i="36" s="1"/>
  <c r="H56" i="68"/>
  <c r="T56" i="68" s="1"/>
  <c r="H57" i="36"/>
  <c r="Q57" i="36" s="1"/>
  <c r="H57" i="68"/>
  <c r="T57" i="68" s="1"/>
  <c r="H60" i="36"/>
  <c r="Q60" i="36" s="1"/>
  <c r="H60" i="68"/>
  <c r="T60" i="68" s="1"/>
  <c r="R71" i="36"/>
  <c r="S71" i="36"/>
  <c r="H72" i="36"/>
  <c r="Q72" i="36" s="1"/>
  <c r="H72" i="68"/>
  <c r="T72" i="68" s="1"/>
  <c r="H73" i="36"/>
  <c r="Q73" i="36" s="1"/>
  <c r="H73" i="68"/>
  <c r="T73" i="68" s="1"/>
  <c r="H76" i="36"/>
  <c r="Q76" i="36" s="1"/>
  <c r="H76" i="68"/>
  <c r="T76" i="68" s="1"/>
  <c r="H80" i="36"/>
  <c r="Q80" i="36" s="1"/>
  <c r="H80" i="68"/>
  <c r="T80" i="68" s="1"/>
  <c r="R91" i="36"/>
  <c r="S91" i="36"/>
  <c r="R103" i="36"/>
  <c r="S103" i="36"/>
  <c r="R115" i="36"/>
  <c r="S115" i="36"/>
  <c r="R127" i="36"/>
  <c r="S127" i="36"/>
  <c r="R143" i="36"/>
  <c r="S143" i="36"/>
  <c r="R155" i="36"/>
  <c r="S155" i="36"/>
  <c r="H157" i="36"/>
  <c r="Q157" i="36" s="1"/>
  <c r="H157" i="68"/>
  <c r="T157" i="68" s="1"/>
  <c r="R171" i="36"/>
  <c r="S171" i="36"/>
  <c r="R183" i="36"/>
  <c r="S183" i="36"/>
  <c r="H196" i="36"/>
  <c r="Q196" i="36" s="1"/>
  <c r="H196" i="68"/>
  <c r="T196" i="68" s="1"/>
  <c r="H201" i="36"/>
  <c r="Q201" i="36" s="1"/>
  <c r="H201" i="68"/>
  <c r="T201" i="68" s="1"/>
  <c r="H229" i="36"/>
  <c r="Q229" i="36" s="1"/>
  <c r="H229" i="68"/>
  <c r="T229" i="68" s="1"/>
  <c r="H233" i="36"/>
  <c r="Q233" i="36" s="1"/>
  <c r="H233" i="68"/>
  <c r="T233" i="68" s="1"/>
  <c r="H236" i="36"/>
  <c r="Q236" i="36" s="1"/>
  <c r="H236" i="68"/>
  <c r="T236" i="68" s="1"/>
  <c r="H241" i="36"/>
  <c r="Q241" i="36" s="1"/>
  <c r="H241" i="68"/>
  <c r="T241" i="68" s="1"/>
  <c r="H257" i="36"/>
  <c r="Q257" i="36" s="1"/>
  <c r="M257" i="69"/>
  <c r="H257" i="68"/>
  <c r="T257" i="68" s="1"/>
  <c r="H264" i="36"/>
  <c r="Q264" i="36" s="1"/>
  <c r="H264" i="68"/>
  <c r="H30" i="64"/>
  <c r="H31" i="64" s="1"/>
  <c r="M264" i="69"/>
  <c r="H247" i="39"/>
  <c r="Q247" i="39" s="1"/>
  <c r="H247" i="69"/>
  <c r="H247" i="70"/>
  <c r="T247" i="70" s="1"/>
  <c r="H251" i="39"/>
  <c r="Q251" i="39" s="1"/>
  <c r="H251" i="69"/>
  <c r="H251" i="70"/>
  <c r="T251" i="70" s="1"/>
  <c r="H255" i="39"/>
  <c r="Q255" i="39" s="1"/>
  <c r="H255" i="70"/>
  <c r="T255" i="70" s="1"/>
  <c r="H255" i="69"/>
  <c r="H259" i="39"/>
  <c r="Q259" i="39" s="1"/>
  <c r="H259" i="69"/>
  <c r="H259" i="70"/>
  <c r="T259" i="70" s="1"/>
  <c r="M23" i="64"/>
  <c r="M27" i="64"/>
  <c r="P265" i="68"/>
  <c r="P266" i="68" s="1"/>
  <c r="H23" i="68"/>
  <c r="T23" i="68" s="1"/>
  <c r="H39" i="68"/>
  <c r="T39" i="68" s="1"/>
  <c r="H47" i="68"/>
  <c r="T47" i="68" s="1"/>
  <c r="H55" i="68"/>
  <c r="T55" i="68" s="1"/>
  <c r="H63" i="68"/>
  <c r="H71" i="68"/>
  <c r="T71" i="68" s="1"/>
  <c r="H79" i="68"/>
  <c r="T79" i="68" s="1"/>
  <c r="H87" i="68"/>
  <c r="T87" i="68" s="1"/>
  <c r="H103" i="68"/>
  <c r="T103" i="68" s="1"/>
  <c r="H127" i="68"/>
  <c r="T127" i="68" s="1"/>
  <c r="H135" i="68"/>
  <c r="H143" i="68"/>
  <c r="T143" i="68" s="1"/>
  <c r="H151" i="68"/>
  <c r="T151" i="68" s="1"/>
  <c r="H159" i="68"/>
  <c r="T159" i="68" s="1"/>
  <c r="H167" i="68"/>
  <c r="T167" i="68" s="1"/>
  <c r="H175" i="68"/>
  <c r="T175" i="68" s="1"/>
  <c r="H183" i="68"/>
  <c r="T183" i="68" s="1"/>
  <c r="H191" i="68"/>
  <c r="T191" i="68" s="1"/>
  <c r="H199" i="68"/>
  <c r="T199" i="68" s="1"/>
  <c r="H207" i="68"/>
  <c r="H215" i="68"/>
  <c r="H223" i="68"/>
  <c r="T223" i="68" s="1"/>
  <c r="H231" i="68"/>
  <c r="T231" i="68" s="1"/>
  <c r="H239" i="68"/>
  <c r="T239" i="68" s="1"/>
  <c r="V23" i="67"/>
  <c r="U23" i="67"/>
  <c r="V27" i="67"/>
  <c r="U27" i="67"/>
  <c r="V31" i="67"/>
  <c r="U31" i="67"/>
  <c r="V39" i="67"/>
  <c r="U39" i="67"/>
  <c r="V43" i="67"/>
  <c r="U43" i="67"/>
  <c r="V47" i="67"/>
  <c r="U47" i="67"/>
  <c r="V51" i="67"/>
  <c r="U51" i="67"/>
  <c r="V55" i="67"/>
  <c r="U55" i="67"/>
  <c r="P51" i="48"/>
  <c r="T63" i="67"/>
  <c r="V67" i="67"/>
  <c r="U67" i="67"/>
  <c r="V71" i="67"/>
  <c r="U71" i="67"/>
  <c r="V75" i="67"/>
  <c r="U75" i="67"/>
  <c r="U79" i="67"/>
  <c r="V83" i="67"/>
  <c r="U83" i="67"/>
  <c r="V87" i="67"/>
  <c r="U87" i="67"/>
  <c r="V91" i="67"/>
  <c r="U91" i="67"/>
  <c r="P63" i="48"/>
  <c r="T95" i="67"/>
  <c r="V99" i="67"/>
  <c r="U99" i="67"/>
  <c r="V103" i="67"/>
  <c r="U103" i="67"/>
  <c r="V107" i="67"/>
  <c r="U107" i="67"/>
  <c r="V115" i="67"/>
  <c r="U115" i="67"/>
  <c r="P75" i="48"/>
  <c r="T119" i="67"/>
  <c r="P81" i="48"/>
  <c r="T123" i="67"/>
  <c r="V127" i="67"/>
  <c r="U127" i="67"/>
  <c r="U131" i="67"/>
  <c r="P99" i="48"/>
  <c r="T135" i="67"/>
  <c r="V139" i="67"/>
  <c r="U139" i="67"/>
  <c r="U143" i="67"/>
  <c r="P105" i="48"/>
  <c r="T147" i="67"/>
  <c r="V151" i="67"/>
  <c r="U151" i="67"/>
  <c r="V155" i="67"/>
  <c r="U155" i="67"/>
  <c r="V159" i="67"/>
  <c r="U159" i="67"/>
  <c r="V163" i="67"/>
  <c r="U163" i="67"/>
  <c r="V171" i="67"/>
  <c r="U171" i="67"/>
  <c r="V175" i="67"/>
  <c r="U175" i="67"/>
  <c r="V179" i="67"/>
  <c r="U179" i="67"/>
  <c r="V183" i="67"/>
  <c r="U183" i="67"/>
  <c r="V187" i="67"/>
  <c r="U187" i="67"/>
  <c r="V191" i="67"/>
  <c r="V195" i="67"/>
  <c r="U195" i="67"/>
  <c r="V199" i="67"/>
  <c r="V203" i="67"/>
  <c r="U203" i="67"/>
  <c r="P129" i="48"/>
  <c r="T207" i="67"/>
  <c r="V211" i="67"/>
  <c r="U211" i="67"/>
  <c r="P135" i="48"/>
  <c r="T215" i="67"/>
  <c r="U219" i="67"/>
  <c r="V223" i="67"/>
  <c r="U223" i="67"/>
  <c r="V227" i="67"/>
  <c r="U227" i="67"/>
  <c r="V231" i="67"/>
  <c r="U231" i="67"/>
  <c r="V235" i="67"/>
  <c r="U235" i="67"/>
  <c r="V239" i="67"/>
  <c r="U239" i="67"/>
  <c r="V243" i="67"/>
  <c r="U243" i="67"/>
  <c r="V247" i="67"/>
  <c r="U247" i="67"/>
  <c r="V251" i="67"/>
  <c r="U251" i="67"/>
  <c r="V255" i="67"/>
  <c r="U255" i="67"/>
  <c r="V259" i="67"/>
  <c r="U259" i="67"/>
  <c r="U264" i="67"/>
  <c r="P265" i="67"/>
  <c r="H27" i="70"/>
  <c r="T27" i="70" s="1"/>
  <c r="H43" i="70"/>
  <c r="T43" i="70" s="1"/>
  <c r="H59" i="70"/>
  <c r="T59" i="70" s="1"/>
  <c r="H75" i="70"/>
  <c r="T75" i="70" s="1"/>
  <c r="H91" i="70"/>
  <c r="T91" i="70" s="1"/>
  <c r="H107" i="70"/>
  <c r="T107" i="70" s="1"/>
  <c r="H123" i="70"/>
  <c r="V201" i="70"/>
  <c r="W201" i="70"/>
  <c r="U201" i="70"/>
  <c r="V23" i="65"/>
  <c r="W23" i="65"/>
  <c r="U23" i="65"/>
  <c r="U26" i="65"/>
  <c r="W26" i="65"/>
  <c r="V26" i="65"/>
  <c r="V39" i="65"/>
  <c r="W39" i="65"/>
  <c r="U39" i="65"/>
  <c r="U42" i="65"/>
  <c r="W42" i="65"/>
  <c r="V42" i="65"/>
  <c r="V55" i="65"/>
  <c r="W55" i="65"/>
  <c r="U55" i="65"/>
  <c r="W76" i="65"/>
  <c r="V76" i="65"/>
  <c r="U76" i="65"/>
  <c r="V79" i="65"/>
  <c r="U79" i="65"/>
  <c r="W79" i="65"/>
  <c r="W92" i="65"/>
  <c r="V92" i="65"/>
  <c r="U92" i="65"/>
  <c r="W108" i="65"/>
  <c r="V108" i="65"/>
  <c r="U108" i="65"/>
  <c r="W124" i="65"/>
  <c r="V124" i="65"/>
  <c r="U124" i="65"/>
  <c r="W140" i="65"/>
  <c r="V140" i="65"/>
  <c r="U140" i="65"/>
  <c r="V143" i="65"/>
  <c r="U143" i="65"/>
  <c r="W143" i="65"/>
  <c r="W156" i="65"/>
  <c r="V156" i="65"/>
  <c r="U156" i="65"/>
  <c r="V159" i="65"/>
  <c r="U159" i="65"/>
  <c r="W159" i="65"/>
  <c r="W172" i="65"/>
  <c r="V172" i="65"/>
  <c r="U172" i="65"/>
  <c r="W176" i="65"/>
  <c r="V176" i="65"/>
  <c r="U176" i="65"/>
  <c r="V179" i="65"/>
  <c r="U179" i="65"/>
  <c r="W179" i="65"/>
  <c r="W192" i="65"/>
  <c r="V195" i="65"/>
  <c r="U195" i="65"/>
  <c r="W195" i="65"/>
  <c r="V199" i="65"/>
  <c r="U199" i="65"/>
  <c r="W199" i="65"/>
  <c r="W212" i="65"/>
  <c r="V212" i="65"/>
  <c r="U212" i="65"/>
  <c r="W232" i="65"/>
  <c r="V232" i="65"/>
  <c r="U232" i="65"/>
  <c r="V235" i="65"/>
  <c r="U235" i="65"/>
  <c r="W235" i="65"/>
  <c r="W252" i="65"/>
  <c r="V255" i="65"/>
  <c r="U255" i="65"/>
  <c r="N30" i="63"/>
  <c r="O30" i="63"/>
  <c r="N62" i="63"/>
  <c r="O62" i="63"/>
  <c r="N94" i="63"/>
  <c r="O94" i="63"/>
  <c r="N126" i="63"/>
  <c r="O126" i="63"/>
  <c r="N158" i="63"/>
  <c r="O158" i="63"/>
  <c r="R23" i="36"/>
  <c r="S23" i="36"/>
  <c r="H25" i="36"/>
  <c r="Q25" i="36" s="1"/>
  <c r="H25" i="68"/>
  <c r="T25" i="68" s="1"/>
  <c r="H28" i="36"/>
  <c r="Q28" i="36" s="1"/>
  <c r="H28" i="68"/>
  <c r="T28" i="68" s="1"/>
  <c r="H32" i="36"/>
  <c r="Q32" i="36" s="1"/>
  <c r="H32" i="68"/>
  <c r="H36" i="36"/>
  <c r="Q36" i="36" s="1"/>
  <c r="H36" i="68"/>
  <c r="T36" i="68" s="1"/>
  <c r="R47" i="36"/>
  <c r="S47" i="36"/>
  <c r="H49" i="68"/>
  <c r="H52" i="36"/>
  <c r="Q52" i="36" s="1"/>
  <c r="H52" i="68"/>
  <c r="T52" i="68" s="1"/>
  <c r="R63" i="36"/>
  <c r="H65" i="36"/>
  <c r="Q65" i="36" s="1"/>
  <c r="H65" i="68"/>
  <c r="H68" i="36"/>
  <c r="Q68" i="36" s="1"/>
  <c r="H68" i="68"/>
  <c r="T68" i="68" s="1"/>
  <c r="R83" i="36"/>
  <c r="S83" i="36"/>
  <c r="R107" i="36"/>
  <c r="S107" i="36"/>
  <c r="H108" i="36"/>
  <c r="Q108" i="36" s="1"/>
  <c r="H108" i="68"/>
  <c r="T108" i="68" s="1"/>
  <c r="H109" i="36"/>
  <c r="Q109" i="36" s="1"/>
  <c r="H109" i="68"/>
  <c r="T109" i="68" s="1"/>
  <c r="H112" i="36"/>
  <c r="Q112" i="36" s="1"/>
  <c r="H112" i="68"/>
  <c r="T112" i="68" s="1"/>
  <c r="H113" i="36"/>
  <c r="Q113" i="36" s="1"/>
  <c r="H113" i="68"/>
  <c r="T113" i="68" s="1"/>
  <c r="H116" i="36"/>
  <c r="Q116" i="36" s="1"/>
  <c r="H116" i="68"/>
  <c r="T116" i="68" s="1"/>
  <c r="H117" i="36"/>
  <c r="Q117" i="36" s="1"/>
  <c r="H117" i="68"/>
  <c r="T117" i="68" s="1"/>
  <c r="H120" i="36"/>
  <c r="Q120" i="36" s="1"/>
  <c r="H120" i="68"/>
  <c r="T120" i="68" s="1"/>
  <c r="H121" i="36"/>
  <c r="Q121" i="36" s="1"/>
  <c r="H121" i="68"/>
  <c r="T121" i="68" s="1"/>
  <c r="H124" i="36"/>
  <c r="Q124" i="36" s="1"/>
  <c r="H124" i="68"/>
  <c r="T124" i="68" s="1"/>
  <c r="R135" i="36"/>
  <c r="S135" i="36"/>
  <c r="R147" i="36"/>
  <c r="S147" i="36"/>
  <c r="R159" i="36"/>
  <c r="S159" i="36"/>
  <c r="H160" i="36"/>
  <c r="Q160" i="36" s="1"/>
  <c r="H160" i="68"/>
  <c r="H161" i="36"/>
  <c r="Q161" i="36" s="1"/>
  <c r="H161" i="68"/>
  <c r="T161" i="68" s="1"/>
  <c r="H164" i="36"/>
  <c r="Q164" i="36" s="1"/>
  <c r="H164" i="68"/>
  <c r="T164" i="68" s="1"/>
  <c r="R175" i="36"/>
  <c r="S175" i="36"/>
  <c r="H176" i="36"/>
  <c r="H176" i="68"/>
  <c r="T176" i="68" s="1"/>
  <c r="H177" i="36"/>
  <c r="Q177" i="36" s="1"/>
  <c r="H177" i="68"/>
  <c r="T177" i="68" s="1"/>
  <c r="H180" i="36"/>
  <c r="H180" i="68"/>
  <c r="T180" i="68" s="1"/>
  <c r="H184" i="36"/>
  <c r="H184" i="68"/>
  <c r="T184" i="68" s="1"/>
  <c r="H189" i="36"/>
  <c r="Q189" i="36" s="1"/>
  <c r="H189" i="68"/>
  <c r="T189" i="68" s="1"/>
  <c r="H209" i="36"/>
  <c r="Q209" i="36" s="1"/>
  <c r="H209" i="68"/>
  <c r="T209" i="68" s="1"/>
  <c r="H213" i="36"/>
  <c r="Q213" i="36" s="1"/>
  <c r="H213" i="68"/>
  <c r="T213" i="68" s="1"/>
  <c r="H224" i="36"/>
  <c r="Q224" i="36" s="1"/>
  <c r="H224" i="68"/>
  <c r="T224" i="68" s="1"/>
  <c r="H261" i="36"/>
  <c r="Q261" i="36" s="1"/>
  <c r="M261" i="69"/>
  <c r="H261" i="68"/>
  <c r="T261" i="68" s="1"/>
  <c r="W28" i="67"/>
  <c r="V28" i="67"/>
  <c r="U28" i="67"/>
  <c r="W36" i="67"/>
  <c r="V36" i="67"/>
  <c r="U36" i="67"/>
  <c r="W44" i="67"/>
  <c r="V44" i="67"/>
  <c r="U44" i="67"/>
  <c r="W48" i="67"/>
  <c r="V48" i="67"/>
  <c r="U48" i="67"/>
  <c r="W52" i="67"/>
  <c r="V52" i="67"/>
  <c r="U52" i="67"/>
  <c r="W56" i="67"/>
  <c r="V56" i="67"/>
  <c r="U56" i="67"/>
  <c r="W60" i="67"/>
  <c r="V60" i="67"/>
  <c r="U60" i="67"/>
  <c r="W64" i="67"/>
  <c r="V64" i="67"/>
  <c r="U64" i="67"/>
  <c r="W68" i="67"/>
  <c r="V68" i="67"/>
  <c r="U68" i="67"/>
  <c r="W72" i="67"/>
  <c r="V72" i="67"/>
  <c r="U72" i="67"/>
  <c r="W76" i="67"/>
  <c r="V76" i="67"/>
  <c r="U76" i="67"/>
  <c r="W84" i="67"/>
  <c r="V84" i="67"/>
  <c r="U84" i="67"/>
  <c r="W88" i="67"/>
  <c r="V88" i="67"/>
  <c r="U88" i="67"/>
  <c r="W92" i="67"/>
  <c r="V92" i="67"/>
  <c r="U92" i="67"/>
  <c r="W96" i="67"/>
  <c r="V96" i="67"/>
  <c r="U96" i="67"/>
  <c r="W99" i="67"/>
  <c r="W100" i="67"/>
  <c r="V100" i="67"/>
  <c r="U100" i="67"/>
  <c r="W103" i="67"/>
  <c r="W104" i="67"/>
  <c r="V104" i="67"/>
  <c r="U104" i="67"/>
  <c r="W107" i="67"/>
  <c r="W108" i="67"/>
  <c r="V108" i="67"/>
  <c r="U108" i="67"/>
  <c r="W112" i="67"/>
  <c r="V112" i="67"/>
  <c r="U112" i="67"/>
  <c r="W115" i="67"/>
  <c r="W116" i="67"/>
  <c r="V116" i="67"/>
  <c r="U116" i="67"/>
  <c r="U120" i="67"/>
  <c r="W124" i="67"/>
  <c r="V124" i="67"/>
  <c r="U124" i="67"/>
  <c r="W127" i="67"/>
  <c r="W128" i="67"/>
  <c r="U128" i="67"/>
  <c r="W132" i="67"/>
  <c r="W136" i="67"/>
  <c r="V136" i="67"/>
  <c r="U136" i="67"/>
  <c r="W139" i="67"/>
  <c r="W140" i="67"/>
  <c r="V140" i="67"/>
  <c r="U140" i="67"/>
  <c r="W143" i="67"/>
  <c r="W144" i="67"/>
  <c r="V144" i="67"/>
  <c r="U144" i="67"/>
  <c r="W148" i="67"/>
  <c r="V148" i="67"/>
  <c r="U148" i="67"/>
  <c r="W151" i="67"/>
  <c r="W152" i="67"/>
  <c r="V152" i="67"/>
  <c r="U152" i="67"/>
  <c r="W155" i="67"/>
  <c r="W156" i="67"/>
  <c r="V156" i="67"/>
  <c r="U156" i="67"/>
  <c r="W159" i="67"/>
  <c r="W160" i="67"/>
  <c r="V160" i="67"/>
  <c r="U160" i="67"/>
  <c r="W163" i="67"/>
  <c r="W164" i="67"/>
  <c r="V164" i="67"/>
  <c r="U164" i="67"/>
  <c r="W168" i="67"/>
  <c r="V168" i="67"/>
  <c r="U168" i="67"/>
  <c r="W171" i="67"/>
  <c r="W172" i="67"/>
  <c r="V172" i="67"/>
  <c r="U172" i="67"/>
  <c r="W175" i="67"/>
  <c r="W176" i="67"/>
  <c r="V176" i="67"/>
  <c r="U176" i="67"/>
  <c r="W179" i="67"/>
  <c r="W180" i="67"/>
  <c r="V180" i="67"/>
  <c r="U180" i="67"/>
  <c r="W183" i="67"/>
  <c r="W184" i="67"/>
  <c r="V184" i="67"/>
  <c r="U184" i="67"/>
  <c r="W187" i="67"/>
  <c r="V188" i="67"/>
  <c r="U188" i="67"/>
  <c r="W192" i="67"/>
  <c r="V192" i="67"/>
  <c r="U192" i="67"/>
  <c r="W195" i="67"/>
  <c r="W196" i="67"/>
  <c r="V196" i="67"/>
  <c r="U196" i="67"/>
  <c r="W200" i="67"/>
  <c r="V200" i="67"/>
  <c r="U200" i="67"/>
  <c r="W203" i="67"/>
  <c r="W204" i="67"/>
  <c r="V204" i="67"/>
  <c r="U204" i="67"/>
  <c r="W208" i="67"/>
  <c r="V208" i="67"/>
  <c r="U208" i="67"/>
  <c r="W211" i="67"/>
  <c r="W212" i="67"/>
  <c r="V212" i="67"/>
  <c r="U212" i="67"/>
  <c r="W216" i="67"/>
  <c r="V216" i="67"/>
  <c r="U216" i="67"/>
  <c r="W219" i="67"/>
  <c r="W220" i="67"/>
  <c r="V220" i="67"/>
  <c r="U220" i="67"/>
  <c r="W223" i="67"/>
  <c r="W224" i="67"/>
  <c r="V224" i="67"/>
  <c r="U224" i="67"/>
  <c r="W227" i="67"/>
  <c r="W228" i="67"/>
  <c r="V228" i="67"/>
  <c r="U228" i="67"/>
  <c r="W231" i="67"/>
  <c r="W232" i="67"/>
  <c r="V232" i="67"/>
  <c r="U232" i="67"/>
  <c r="W235" i="67"/>
  <c r="W236" i="67"/>
  <c r="V236" i="67"/>
  <c r="U236" i="67"/>
  <c r="W239" i="67"/>
  <c r="W240" i="67"/>
  <c r="V240" i="67"/>
  <c r="U240" i="67"/>
  <c r="W243" i="67"/>
  <c r="W244" i="67"/>
  <c r="V244" i="67"/>
  <c r="U244" i="67"/>
  <c r="W247" i="67"/>
  <c r="W248" i="67"/>
  <c r="V248" i="67"/>
  <c r="U248" i="67"/>
  <c r="W251" i="67"/>
  <c r="W252" i="67"/>
  <c r="V252" i="67"/>
  <c r="U252" i="67"/>
  <c r="W255" i="67"/>
  <c r="W256" i="67"/>
  <c r="V256" i="67"/>
  <c r="U256" i="67"/>
  <c r="W259" i="67"/>
  <c r="W260" i="67"/>
  <c r="V260" i="67"/>
  <c r="U260" i="67"/>
  <c r="H265" i="67"/>
  <c r="H266" i="67" s="1"/>
  <c r="H31" i="70"/>
  <c r="T31" i="70" s="1"/>
  <c r="K173" i="49"/>
  <c r="H47" i="70"/>
  <c r="T47" i="70" s="1"/>
  <c r="H63" i="70"/>
  <c r="H79" i="70"/>
  <c r="T79" i="70" s="1"/>
  <c r="H95" i="70"/>
  <c r="H111" i="70"/>
  <c r="T111" i="70" s="1"/>
  <c r="H130" i="70"/>
  <c r="T130" i="70" s="1"/>
  <c r="W137" i="70"/>
  <c r="V153" i="70"/>
  <c r="W153" i="70"/>
  <c r="U153" i="70"/>
  <c r="V217" i="70"/>
  <c r="W217" i="70"/>
  <c r="U217" i="70"/>
  <c r="V27" i="65"/>
  <c r="W27" i="65"/>
  <c r="U27" i="65"/>
  <c r="U30" i="65"/>
  <c r="W30" i="65"/>
  <c r="V30" i="65"/>
  <c r="V43" i="65"/>
  <c r="W43" i="65"/>
  <c r="U43" i="65"/>
  <c r="U46" i="65"/>
  <c r="W46" i="65"/>
  <c r="V46" i="65"/>
  <c r="V59" i="65"/>
  <c r="W59" i="65"/>
  <c r="U59" i="65"/>
  <c r="V67" i="65"/>
  <c r="U67" i="65"/>
  <c r="W67" i="65"/>
  <c r="U80" i="65"/>
  <c r="V83" i="65"/>
  <c r="U83" i="65"/>
  <c r="W83" i="65"/>
  <c r="W96" i="65"/>
  <c r="V96" i="65"/>
  <c r="U96" i="65"/>
  <c r="V99" i="65"/>
  <c r="U99" i="65"/>
  <c r="W99" i="65"/>
  <c r="W112" i="65"/>
  <c r="V112" i="65"/>
  <c r="U112" i="65"/>
  <c r="V115" i="65"/>
  <c r="U115" i="65"/>
  <c r="W115" i="65"/>
  <c r="V131" i="65"/>
  <c r="U131" i="65"/>
  <c r="W131" i="65"/>
  <c r="W144" i="65"/>
  <c r="V144" i="65"/>
  <c r="U144" i="65"/>
  <c r="V163" i="65"/>
  <c r="U163" i="65"/>
  <c r="W163" i="65"/>
  <c r="W180" i="65"/>
  <c r="V180" i="65"/>
  <c r="U180" i="65"/>
  <c r="V183" i="65"/>
  <c r="U183" i="65"/>
  <c r="W183" i="65"/>
  <c r="W196" i="65"/>
  <c r="W200" i="65"/>
  <c r="V200" i="65"/>
  <c r="U200" i="65"/>
  <c r="V203" i="65"/>
  <c r="U203" i="65"/>
  <c r="W203" i="65"/>
  <c r="V216" i="65"/>
  <c r="V219" i="65"/>
  <c r="U219" i="65"/>
  <c r="W219" i="65"/>
  <c r="V239" i="65"/>
  <c r="U239" i="65"/>
  <c r="W239" i="65"/>
  <c r="W256" i="65"/>
  <c r="V256" i="65"/>
  <c r="U256" i="65"/>
  <c r="V259" i="65"/>
  <c r="U259" i="65"/>
  <c r="W259" i="65"/>
  <c r="N22" i="63"/>
  <c r="O22" i="63"/>
  <c r="N54" i="63"/>
  <c r="O54" i="63"/>
  <c r="N86" i="63"/>
  <c r="O86" i="63"/>
  <c r="N118" i="63"/>
  <c r="O118" i="63"/>
  <c r="N150" i="63"/>
  <c r="O150" i="63"/>
  <c r="N182" i="63"/>
  <c r="O182" i="63"/>
  <c r="R27" i="36"/>
  <c r="S27" i="36"/>
  <c r="R39" i="36"/>
  <c r="S39" i="36"/>
  <c r="H41" i="36"/>
  <c r="Q41" i="36" s="1"/>
  <c r="H41" i="68"/>
  <c r="T41" i="68" s="1"/>
  <c r="R55" i="36"/>
  <c r="S55" i="36"/>
  <c r="R67" i="36"/>
  <c r="S67" i="36"/>
  <c r="H69" i="36"/>
  <c r="Q69" i="36" s="1"/>
  <c r="H69" i="68"/>
  <c r="T69" i="68" s="1"/>
  <c r="R79" i="36"/>
  <c r="S79" i="36"/>
  <c r="H81" i="36"/>
  <c r="Q81" i="36" s="1"/>
  <c r="H81" i="68"/>
  <c r="T81" i="68" s="1"/>
  <c r="H84" i="36"/>
  <c r="Q84" i="36" s="1"/>
  <c r="H84" i="68"/>
  <c r="T84" i="68" s="1"/>
  <c r="H85" i="36"/>
  <c r="Q85" i="36" s="1"/>
  <c r="H85" i="68"/>
  <c r="T85" i="68" s="1"/>
  <c r="H88" i="36"/>
  <c r="Q88" i="36" s="1"/>
  <c r="H88" i="68"/>
  <c r="T88" i="68" s="1"/>
  <c r="H89" i="36"/>
  <c r="Q89" i="36" s="1"/>
  <c r="H89" i="68"/>
  <c r="T89" i="68" s="1"/>
  <c r="H92" i="36"/>
  <c r="Q92" i="36" s="1"/>
  <c r="H92" i="68"/>
  <c r="T92" i="68" s="1"/>
  <c r="H93" i="36"/>
  <c r="Q93" i="36" s="1"/>
  <c r="H93" i="68"/>
  <c r="T93" i="68" s="1"/>
  <c r="H96" i="36"/>
  <c r="Q96" i="36" s="1"/>
  <c r="H96" i="68"/>
  <c r="T96" i="68" s="1"/>
  <c r="H97" i="36"/>
  <c r="Q97" i="36" s="1"/>
  <c r="H97" i="68"/>
  <c r="T97" i="68" s="1"/>
  <c r="H100" i="36"/>
  <c r="Q100" i="36" s="1"/>
  <c r="H100" i="68"/>
  <c r="T100" i="68" s="1"/>
  <c r="H101" i="36"/>
  <c r="Q101" i="36" s="1"/>
  <c r="H101" i="68"/>
  <c r="T101" i="68" s="1"/>
  <c r="H104" i="36"/>
  <c r="Q104" i="36" s="1"/>
  <c r="H104" i="68"/>
  <c r="T104" i="68" s="1"/>
  <c r="H105" i="36"/>
  <c r="Q105" i="36" s="1"/>
  <c r="H105" i="68"/>
  <c r="T105" i="68" s="1"/>
  <c r="R131" i="36"/>
  <c r="S131" i="36"/>
  <c r="H132" i="36"/>
  <c r="Q132" i="36" s="1"/>
  <c r="H132" i="68"/>
  <c r="T132" i="68" s="1"/>
  <c r="H133" i="36"/>
  <c r="Q133" i="36" s="1"/>
  <c r="H133" i="68"/>
  <c r="T133" i="68" s="1"/>
  <c r="H136" i="36"/>
  <c r="Q136" i="36" s="1"/>
  <c r="H136" i="68"/>
  <c r="T136" i="68" s="1"/>
  <c r="H137" i="68"/>
  <c r="T137" i="68" s="1"/>
  <c r="R151" i="36"/>
  <c r="S151" i="36"/>
  <c r="H153" i="36"/>
  <c r="Q153" i="36" s="1"/>
  <c r="H153" i="68"/>
  <c r="T153" i="68" s="1"/>
  <c r="H156" i="36"/>
  <c r="H156" i="68"/>
  <c r="T156" i="68" s="1"/>
  <c r="R167" i="36"/>
  <c r="S167" i="36"/>
  <c r="H169" i="36"/>
  <c r="Q169" i="36" s="1"/>
  <c r="H169" i="68"/>
  <c r="T169" i="68" s="1"/>
  <c r="H172" i="36"/>
  <c r="H172" i="68"/>
  <c r="T172" i="68" s="1"/>
  <c r="R187" i="36"/>
  <c r="S187" i="36"/>
  <c r="H192" i="36"/>
  <c r="Q192" i="36" s="1"/>
  <c r="H192" i="68"/>
  <c r="T192" i="68" s="1"/>
  <c r="H204" i="36"/>
  <c r="Q204" i="36" s="1"/>
  <c r="H204" i="68"/>
  <c r="T204" i="68" s="1"/>
  <c r="H216" i="36"/>
  <c r="Q216" i="36" s="1"/>
  <c r="H216" i="68"/>
  <c r="T216" i="68" s="1"/>
  <c r="H221" i="36"/>
  <c r="Q221" i="36" s="1"/>
  <c r="H221" i="68"/>
  <c r="T221" i="68" s="1"/>
  <c r="H240" i="36"/>
  <c r="Q240" i="36" s="1"/>
  <c r="H240" i="68"/>
  <c r="T240" i="68" s="1"/>
  <c r="H244" i="36"/>
  <c r="Q244" i="36" s="1"/>
  <c r="H244" i="68"/>
  <c r="T244" i="68" s="1"/>
  <c r="K265" i="68"/>
  <c r="K266" i="68" s="1"/>
  <c r="W263" i="68"/>
  <c r="V263" i="68"/>
  <c r="R23" i="39"/>
  <c r="S23" i="39"/>
  <c r="H24" i="39"/>
  <c r="H24" i="70"/>
  <c r="T24" i="70" s="1"/>
  <c r="M24" i="69"/>
  <c r="H26" i="39"/>
  <c r="Q26" i="39" s="1"/>
  <c r="H26" i="69"/>
  <c r="H26" i="70"/>
  <c r="T26" i="70" s="1"/>
  <c r="R31" i="39"/>
  <c r="S31" i="39"/>
  <c r="H32" i="39"/>
  <c r="Q32" i="39" s="1"/>
  <c r="H32" i="70"/>
  <c r="M32" i="69"/>
  <c r="H34" i="39"/>
  <c r="Q34" i="39" s="1"/>
  <c r="H34" i="69"/>
  <c r="M34" i="69" s="1"/>
  <c r="H34" i="70"/>
  <c r="T34" i="70" s="1"/>
  <c r="R39" i="39"/>
  <c r="S39" i="39"/>
  <c r="H40" i="39"/>
  <c r="Q40" i="39" s="1"/>
  <c r="H40" i="70"/>
  <c r="M40" i="69"/>
  <c r="H42" i="39"/>
  <c r="Q42" i="39" s="1"/>
  <c r="H42" i="69"/>
  <c r="M42" i="69" s="1"/>
  <c r="H42" i="70"/>
  <c r="T42" i="70" s="1"/>
  <c r="H44" i="39"/>
  <c r="H44" i="70"/>
  <c r="T44" i="70" s="1"/>
  <c r="M44" i="69"/>
  <c r="H46" i="39"/>
  <c r="Q46" i="39" s="1"/>
  <c r="H46" i="69"/>
  <c r="H46" i="70"/>
  <c r="T46" i="70" s="1"/>
  <c r="R51" i="39"/>
  <c r="S51" i="39"/>
  <c r="R55" i="39"/>
  <c r="S55" i="39"/>
  <c r="H56" i="39"/>
  <c r="H56" i="70"/>
  <c r="T56" i="70" s="1"/>
  <c r="M56" i="69"/>
  <c r="H58" i="39"/>
  <c r="Q58" i="39" s="1"/>
  <c r="H58" i="69"/>
  <c r="M58" i="69" s="1"/>
  <c r="H58" i="70"/>
  <c r="H60" i="39"/>
  <c r="H60" i="70"/>
  <c r="T60" i="70" s="1"/>
  <c r="M60" i="69"/>
  <c r="H62" i="39"/>
  <c r="Q62" i="39" s="1"/>
  <c r="H62" i="69"/>
  <c r="M62" i="69" s="1"/>
  <c r="H62" i="70"/>
  <c r="T62" i="70" s="1"/>
  <c r="R67" i="39"/>
  <c r="S67" i="39"/>
  <c r="H68" i="39"/>
  <c r="H68" i="70"/>
  <c r="T68" i="70" s="1"/>
  <c r="M68" i="69"/>
  <c r="H70" i="39"/>
  <c r="Q70" i="39" s="1"/>
  <c r="H70" i="69"/>
  <c r="H70" i="70"/>
  <c r="T70" i="70" s="1"/>
  <c r="R75" i="39"/>
  <c r="S75" i="39"/>
  <c r="H76" i="39"/>
  <c r="H76" i="70"/>
  <c r="T76" i="70" s="1"/>
  <c r="M76" i="69"/>
  <c r="H78" i="39"/>
  <c r="Q78" i="39" s="1"/>
  <c r="H78" i="69"/>
  <c r="H78" i="70"/>
  <c r="T78" i="70" s="1"/>
  <c r="R83" i="39"/>
  <c r="S83" i="39"/>
  <c r="R87" i="39"/>
  <c r="S87" i="39"/>
  <c r="H88" i="39"/>
  <c r="H88" i="70"/>
  <c r="T88" i="70" s="1"/>
  <c r="M88" i="69"/>
  <c r="H90" i="39"/>
  <c r="Q90" i="39" s="1"/>
  <c r="H90" i="69"/>
  <c r="M90" i="69" s="1"/>
  <c r="H90" i="70"/>
  <c r="T90" i="70" s="1"/>
  <c r="H92" i="39"/>
  <c r="H92" i="70"/>
  <c r="T92" i="70" s="1"/>
  <c r="M92" i="69"/>
  <c r="H94" i="39"/>
  <c r="Q94" i="39" s="1"/>
  <c r="H94" i="69"/>
  <c r="H94" i="70"/>
  <c r="T94" i="70" s="1"/>
  <c r="R99" i="39"/>
  <c r="S99" i="39"/>
  <c r="R103" i="39"/>
  <c r="S103" i="39"/>
  <c r="H104" i="39"/>
  <c r="H104" i="70"/>
  <c r="T104" i="70" s="1"/>
  <c r="M104" i="69"/>
  <c r="H106" i="39"/>
  <c r="Q106" i="39" s="1"/>
  <c r="H106" i="69"/>
  <c r="M106" i="69" s="1"/>
  <c r="H106" i="70"/>
  <c r="T106" i="70" s="1"/>
  <c r="R111" i="39"/>
  <c r="S111" i="39"/>
  <c r="H112" i="39"/>
  <c r="H112" i="70"/>
  <c r="T112" i="70" s="1"/>
  <c r="M112" i="69"/>
  <c r="H114" i="39"/>
  <c r="Q114" i="39" s="1"/>
  <c r="H114" i="69"/>
  <c r="M114" i="69" s="1"/>
  <c r="H114" i="70"/>
  <c r="T114" i="70" s="1"/>
  <c r="R119" i="39"/>
  <c r="S119" i="39"/>
  <c r="H120" i="39"/>
  <c r="H120" i="70"/>
  <c r="T120" i="70" s="1"/>
  <c r="M120" i="69"/>
  <c r="H122" i="39"/>
  <c r="Q122" i="39" s="1"/>
  <c r="H122" i="69"/>
  <c r="M122" i="69" s="1"/>
  <c r="H122" i="70"/>
  <c r="T122" i="70" s="1"/>
  <c r="H124" i="39"/>
  <c r="Q124" i="39" s="1"/>
  <c r="H124" i="70"/>
  <c r="T124" i="70" s="1"/>
  <c r="M124" i="69"/>
  <c r="H127" i="39"/>
  <c r="Q127" i="39" s="1"/>
  <c r="H127" i="70"/>
  <c r="T127" i="70" s="1"/>
  <c r="R139" i="39"/>
  <c r="S139" i="39"/>
  <c r="H142" i="39"/>
  <c r="Q142" i="39" s="1"/>
  <c r="H142" i="69"/>
  <c r="H142" i="70"/>
  <c r="T142" i="70" s="1"/>
  <c r="H144" i="39"/>
  <c r="H144" i="70"/>
  <c r="T144" i="70" s="1"/>
  <c r="M144" i="69"/>
  <c r="H147" i="39"/>
  <c r="Q147" i="39" s="1"/>
  <c r="H147" i="70"/>
  <c r="H150" i="39"/>
  <c r="Q150" i="39" s="1"/>
  <c r="H150" i="70"/>
  <c r="T150" i="70" s="1"/>
  <c r="H150" i="69"/>
  <c r="H151" i="39"/>
  <c r="Q151" i="39" s="1"/>
  <c r="H151" i="70"/>
  <c r="T151" i="70" s="1"/>
  <c r="H154" i="39"/>
  <c r="Q154" i="39" s="1"/>
  <c r="H154" i="70"/>
  <c r="T154" i="70" s="1"/>
  <c r="H154" i="69"/>
  <c r="M154" i="69" s="1"/>
  <c r="H156" i="39"/>
  <c r="H156" i="70"/>
  <c r="T156" i="70" s="1"/>
  <c r="M156" i="69"/>
  <c r="H159" i="39"/>
  <c r="Q159" i="39" s="1"/>
  <c r="H159" i="70"/>
  <c r="T159" i="70" s="1"/>
  <c r="H162" i="39"/>
  <c r="Q162" i="39" s="1"/>
  <c r="H162" i="69"/>
  <c r="H162" i="70"/>
  <c r="T162" i="70" s="1"/>
  <c r="H164" i="39"/>
  <c r="H164" i="70"/>
  <c r="T164" i="70" s="1"/>
  <c r="M164" i="69"/>
  <c r="H168" i="39"/>
  <c r="H168" i="70"/>
  <c r="T168" i="70" s="1"/>
  <c r="M168" i="69"/>
  <c r="H171" i="39"/>
  <c r="Q171" i="39" s="1"/>
  <c r="H171" i="70"/>
  <c r="T171" i="70" s="1"/>
  <c r="H174" i="39"/>
  <c r="Q174" i="39" s="1"/>
  <c r="H174" i="69"/>
  <c r="M174" i="69" s="1"/>
  <c r="H174" i="70"/>
  <c r="T174" i="70" s="1"/>
  <c r="H176" i="39"/>
  <c r="H176" i="70"/>
  <c r="T176" i="70" s="1"/>
  <c r="M176" i="69"/>
  <c r="H179" i="39"/>
  <c r="Q179" i="39" s="1"/>
  <c r="H179" i="70"/>
  <c r="T179" i="70" s="1"/>
  <c r="H182" i="39"/>
  <c r="Q182" i="39" s="1"/>
  <c r="H182" i="70"/>
  <c r="T182" i="70" s="1"/>
  <c r="H182" i="69"/>
  <c r="H184" i="39"/>
  <c r="H184" i="70"/>
  <c r="T184" i="70" s="1"/>
  <c r="M184" i="69"/>
  <c r="H187" i="39"/>
  <c r="Q187" i="39" s="1"/>
  <c r="H187" i="70"/>
  <c r="T187" i="70" s="1"/>
  <c r="H190" i="39"/>
  <c r="Q190" i="39" s="1"/>
  <c r="H190" i="69"/>
  <c r="H190" i="70"/>
  <c r="T190" i="70" s="1"/>
  <c r="H192" i="39"/>
  <c r="H192" i="70"/>
  <c r="T192" i="70" s="1"/>
  <c r="M192" i="69"/>
  <c r="H195" i="39"/>
  <c r="Q195" i="39" s="1"/>
  <c r="H195" i="70"/>
  <c r="T195" i="70" s="1"/>
  <c r="H198" i="39"/>
  <c r="Q198" i="39" s="1"/>
  <c r="H198" i="70"/>
  <c r="T198" i="70" s="1"/>
  <c r="H198" i="69"/>
  <c r="H200" i="39"/>
  <c r="H200" i="70"/>
  <c r="T200" i="70" s="1"/>
  <c r="M200" i="69"/>
  <c r="H203" i="39"/>
  <c r="Q203" i="39" s="1"/>
  <c r="H203" i="70"/>
  <c r="T203" i="70" s="1"/>
  <c r="H206" i="39"/>
  <c r="Q206" i="39" s="1"/>
  <c r="H206" i="69"/>
  <c r="H206" i="70"/>
  <c r="T206" i="70" s="1"/>
  <c r="H208" i="39"/>
  <c r="H208" i="70"/>
  <c r="T208" i="70" s="1"/>
  <c r="M208" i="69"/>
  <c r="H211" i="39"/>
  <c r="Q211" i="39" s="1"/>
  <c r="H211" i="70"/>
  <c r="T211" i="70" s="1"/>
  <c r="H214" i="39"/>
  <c r="Q214" i="39" s="1"/>
  <c r="H214" i="70"/>
  <c r="T214" i="70" s="1"/>
  <c r="H214" i="69"/>
  <c r="H216" i="39"/>
  <c r="H216" i="70"/>
  <c r="T216" i="70" s="1"/>
  <c r="M216" i="69"/>
  <c r="H219" i="39"/>
  <c r="Q219" i="39" s="1"/>
  <c r="H219" i="70"/>
  <c r="T219" i="70" s="1"/>
  <c r="H222" i="39"/>
  <c r="Q222" i="39" s="1"/>
  <c r="H222" i="69"/>
  <c r="H222" i="70"/>
  <c r="T222" i="70" s="1"/>
  <c r="H224" i="39"/>
  <c r="H224" i="70"/>
  <c r="T224" i="70" s="1"/>
  <c r="M224" i="69"/>
  <c r="H228" i="39"/>
  <c r="Q228" i="39" s="1"/>
  <c r="H228" i="70"/>
  <c r="T228" i="70" s="1"/>
  <c r="M228" i="69"/>
  <c r="H231" i="39"/>
  <c r="Q231" i="39" s="1"/>
  <c r="H231" i="70"/>
  <c r="T231" i="70" s="1"/>
  <c r="H234" i="39"/>
  <c r="Q234" i="39" s="1"/>
  <c r="H234" i="70"/>
  <c r="T234" i="70" s="1"/>
  <c r="H234" i="69"/>
  <c r="H236" i="39"/>
  <c r="Q236" i="39" s="1"/>
  <c r="H236" i="70"/>
  <c r="T236" i="70" s="1"/>
  <c r="M236" i="69"/>
  <c r="H238" i="39"/>
  <c r="Q238" i="39" s="1"/>
  <c r="H238" i="69"/>
  <c r="H238" i="70"/>
  <c r="H240" i="39"/>
  <c r="H240" i="70"/>
  <c r="T240" i="70" s="1"/>
  <c r="M240" i="69"/>
  <c r="H243" i="39"/>
  <c r="Q243" i="39" s="1"/>
  <c r="H243" i="70"/>
  <c r="T243" i="70" s="1"/>
  <c r="H248" i="36"/>
  <c r="Q248" i="36" s="1"/>
  <c r="H248" i="68"/>
  <c r="T248" i="68" s="1"/>
  <c r="H252" i="36"/>
  <c r="Q252" i="36" s="1"/>
  <c r="H252" i="68"/>
  <c r="T252" i="68" s="1"/>
  <c r="H260" i="36"/>
  <c r="Q260" i="36" s="1"/>
  <c r="H260" i="68"/>
  <c r="T260" i="68" s="1"/>
  <c r="M22" i="64"/>
  <c r="H27" i="68"/>
  <c r="T27" i="68" s="1"/>
  <c r="P173" i="34"/>
  <c r="P174" i="34" s="1"/>
  <c r="H43" i="68"/>
  <c r="T43" i="68" s="1"/>
  <c r="H51" i="68"/>
  <c r="T51" i="68" s="1"/>
  <c r="H59" i="68"/>
  <c r="T59" i="68" s="1"/>
  <c r="H67" i="68"/>
  <c r="T67" i="68" s="1"/>
  <c r="H83" i="68"/>
  <c r="T83" i="68" s="1"/>
  <c r="H115" i="68"/>
  <c r="T115" i="68" s="1"/>
  <c r="H131" i="68"/>
  <c r="T131" i="68" s="1"/>
  <c r="H147" i="68"/>
  <c r="H171" i="68"/>
  <c r="T171" i="68" s="1"/>
  <c r="H187" i="68"/>
  <c r="T187" i="68" s="1"/>
  <c r="H219" i="68"/>
  <c r="T219" i="68" s="1"/>
  <c r="H227" i="68"/>
  <c r="T227" i="68" s="1"/>
  <c r="U22" i="67"/>
  <c r="W22" i="67"/>
  <c r="U26" i="67"/>
  <c r="W26" i="67"/>
  <c r="U30" i="67"/>
  <c r="W30" i="67"/>
  <c r="H27" i="48"/>
  <c r="T33" i="67"/>
  <c r="W37" i="67"/>
  <c r="V37" i="67"/>
  <c r="W41" i="67"/>
  <c r="V41" i="67"/>
  <c r="W45" i="67"/>
  <c r="V45" i="67"/>
  <c r="H39" i="48"/>
  <c r="T39" i="48" s="1"/>
  <c r="T49" i="67"/>
  <c r="U50" i="67"/>
  <c r="W50" i="67"/>
  <c r="U54" i="67"/>
  <c r="W54" i="67"/>
  <c r="W61" i="67"/>
  <c r="V61" i="67"/>
  <c r="H57" i="48"/>
  <c r="T57" i="48" s="1"/>
  <c r="T65" i="67"/>
  <c r="W69" i="67"/>
  <c r="V69" i="67"/>
  <c r="W73" i="67"/>
  <c r="V73" i="67"/>
  <c r="W77" i="67"/>
  <c r="V77" i="67"/>
  <c r="W81" i="67"/>
  <c r="V81" i="67"/>
  <c r="W85" i="67"/>
  <c r="V85" i="67"/>
  <c r="U86" i="67"/>
  <c r="W86" i="67"/>
  <c r="W89" i="67"/>
  <c r="V89" i="67"/>
  <c r="U90" i="67"/>
  <c r="W90" i="67"/>
  <c r="W93" i="67"/>
  <c r="V93" i="67"/>
  <c r="U94" i="67"/>
  <c r="W94" i="67"/>
  <c r="W97" i="67"/>
  <c r="V97" i="67"/>
  <c r="U98" i="67"/>
  <c r="W98" i="67"/>
  <c r="W101" i="67"/>
  <c r="V101" i="67"/>
  <c r="W105" i="67"/>
  <c r="V105" i="67"/>
  <c r="U106" i="67"/>
  <c r="W106" i="67"/>
  <c r="W109" i="67"/>
  <c r="V109" i="67"/>
  <c r="U110" i="67"/>
  <c r="W110" i="67"/>
  <c r="W113" i="67"/>
  <c r="V113" i="67"/>
  <c r="U114" i="67"/>
  <c r="W114" i="67"/>
  <c r="W117" i="67"/>
  <c r="V117" i="67"/>
  <c r="U118" i="67"/>
  <c r="W118" i="67"/>
  <c r="W121" i="67"/>
  <c r="V121" i="67"/>
  <c r="U122" i="67"/>
  <c r="W122" i="67"/>
  <c r="W125" i="67"/>
  <c r="V125" i="67"/>
  <c r="W129" i="67"/>
  <c r="V129" i="67"/>
  <c r="U130" i="67"/>
  <c r="W130" i="67"/>
  <c r="W133" i="67"/>
  <c r="V133" i="67"/>
  <c r="U134" i="67"/>
  <c r="W134" i="67"/>
  <c r="U138" i="67"/>
  <c r="W138" i="67"/>
  <c r="W141" i="67"/>
  <c r="V141" i="67"/>
  <c r="U142" i="67"/>
  <c r="W142" i="67"/>
  <c r="W145" i="67"/>
  <c r="V145" i="67"/>
  <c r="U146" i="67"/>
  <c r="W146" i="67"/>
  <c r="W149" i="67"/>
  <c r="V149" i="67"/>
  <c r="U150" i="67"/>
  <c r="W150" i="67"/>
  <c r="W153" i="67"/>
  <c r="V153" i="67"/>
  <c r="W157" i="67"/>
  <c r="V157" i="67"/>
  <c r="U158" i="67"/>
  <c r="W158" i="67"/>
  <c r="W161" i="67"/>
  <c r="V161" i="67"/>
  <c r="U162" i="67"/>
  <c r="W162" i="67"/>
  <c r="W165" i="67"/>
  <c r="V165" i="67"/>
  <c r="U166" i="67"/>
  <c r="W166" i="67"/>
  <c r="W169" i="67"/>
  <c r="V169" i="67"/>
  <c r="U170" i="67"/>
  <c r="W170" i="67"/>
  <c r="H117" i="48"/>
  <c r="T117" i="48" s="1"/>
  <c r="T173" i="67"/>
  <c r="U174" i="67"/>
  <c r="W174" i="67"/>
  <c r="W177" i="67"/>
  <c r="V177" i="67"/>
  <c r="U178" i="67"/>
  <c r="W178" i="67"/>
  <c r="U182" i="67"/>
  <c r="W182" i="67"/>
  <c r="W185" i="67"/>
  <c r="V185" i="67"/>
  <c r="U186" i="67"/>
  <c r="W186" i="67"/>
  <c r="W189" i="67"/>
  <c r="U190" i="67"/>
  <c r="W190" i="67"/>
  <c r="W193" i="67"/>
  <c r="V193" i="67"/>
  <c r="U194" i="67"/>
  <c r="W194" i="67"/>
  <c r="H123" i="48"/>
  <c r="T123" i="48" s="1"/>
  <c r="T197" i="67"/>
  <c r="U198" i="67"/>
  <c r="W198" i="67"/>
  <c r="W201" i="67"/>
  <c r="V201" i="67"/>
  <c r="U202" i="67"/>
  <c r="W202" i="67"/>
  <c r="W205" i="67"/>
  <c r="V205" i="67"/>
  <c r="U206" i="67"/>
  <c r="W206" i="67"/>
  <c r="W209" i="67"/>
  <c r="V209" i="67"/>
  <c r="U210" i="67"/>
  <c r="W210" i="67"/>
  <c r="W213" i="67"/>
  <c r="V213" i="67"/>
  <c r="U214" i="67"/>
  <c r="W214" i="67"/>
  <c r="W217" i="67"/>
  <c r="V217" i="67"/>
  <c r="U218" i="67"/>
  <c r="W218" i="67"/>
  <c r="W221" i="67"/>
  <c r="V221" i="67"/>
  <c r="U222" i="67"/>
  <c r="W222" i="67"/>
  <c r="H141" i="48"/>
  <c r="T141" i="48" s="1"/>
  <c r="T225" i="67"/>
  <c r="W229" i="67"/>
  <c r="V229" i="67"/>
  <c r="U230" i="67"/>
  <c r="W230" i="67"/>
  <c r="W233" i="67"/>
  <c r="V233" i="67"/>
  <c r="U234" i="67"/>
  <c r="W234" i="67"/>
  <c r="W237" i="67"/>
  <c r="V237" i="67"/>
  <c r="W241" i="67"/>
  <c r="V241" i="67"/>
  <c r="T242" i="67"/>
  <c r="H159" i="48"/>
  <c r="T159" i="48" s="1"/>
  <c r="T245" i="67"/>
  <c r="W249" i="67"/>
  <c r="V249" i="67"/>
  <c r="T250" i="67"/>
  <c r="W253" i="67"/>
  <c r="T254" i="67"/>
  <c r="W257" i="67"/>
  <c r="V257" i="67"/>
  <c r="T258" i="67"/>
  <c r="W261" i="67"/>
  <c r="V261" i="67"/>
  <c r="P266" i="67"/>
  <c r="P266" i="70"/>
  <c r="P265" i="70"/>
  <c r="H35" i="70"/>
  <c r="T35" i="70" s="1"/>
  <c r="H51" i="70"/>
  <c r="T51" i="70" s="1"/>
  <c r="H67" i="70"/>
  <c r="T67" i="70" s="1"/>
  <c r="H83" i="70"/>
  <c r="T83" i="70" s="1"/>
  <c r="H99" i="70"/>
  <c r="T99" i="70" s="1"/>
  <c r="H115" i="70"/>
  <c r="T115" i="70" s="1"/>
  <c r="V169" i="70"/>
  <c r="W169" i="70"/>
  <c r="U169" i="70"/>
  <c r="V233" i="70"/>
  <c r="W233" i="70"/>
  <c r="U233" i="70"/>
  <c r="V31" i="65"/>
  <c r="W31" i="65"/>
  <c r="U31" i="65"/>
  <c r="U34" i="65"/>
  <c r="W34" i="65"/>
  <c r="V34" i="65"/>
  <c r="V47" i="65"/>
  <c r="W47" i="65"/>
  <c r="U47" i="65"/>
  <c r="U50" i="65"/>
  <c r="W50" i="65"/>
  <c r="V50" i="65"/>
  <c r="V68" i="65"/>
  <c r="V71" i="65"/>
  <c r="U71" i="65"/>
  <c r="W71" i="65"/>
  <c r="W84" i="65"/>
  <c r="V84" i="65"/>
  <c r="U84" i="65"/>
  <c r="V87" i="65"/>
  <c r="U87" i="65"/>
  <c r="W87" i="65"/>
  <c r="W100" i="65"/>
  <c r="V100" i="65"/>
  <c r="U100" i="65"/>
  <c r="V103" i="65"/>
  <c r="U103" i="65"/>
  <c r="W103" i="65"/>
  <c r="W116" i="65"/>
  <c r="V116" i="65"/>
  <c r="U116" i="65"/>
  <c r="W132" i="65"/>
  <c r="V132" i="65"/>
  <c r="U132" i="65"/>
  <c r="W148" i="65"/>
  <c r="V148" i="65"/>
  <c r="U148" i="65"/>
  <c r="W164" i="65"/>
  <c r="V164" i="65"/>
  <c r="U164" i="65"/>
  <c r="V167" i="65"/>
  <c r="U167" i="65"/>
  <c r="W167" i="65"/>
  <c r="W184" i="65"/>
  <c r="V184" i="65"/>
  <c r="U184" i="65"/>
  <c r="V187" i="65"/>
  <c r="U187" i="65"/>
  <c r="W187" i="65"/>
  <c r="W204" i="65"/>
  <c r="V204" i="65"/>
  <c r="U204" i="65"/>
  <c r="W220" i="65"/>
  <c r="V220" i="65"/>
  <c r="U220" i="65"/>
  <c r="V223" i="65"/>
  <c r="U223" i="65"/>
  <c r="W223" i="65"/>
  <c r="V227" i="65"/>
  <c r="U227" i="65"/>
  <c r="W227" i="65"/>
  <c r="W240" i="65"/>
  <c r="V240" i="65"/>
  <c r="U240" i="65"/>
  <c r="V243" i="65"/>
  <c r="U243" i="65"/>
  <c r="W243" i="65"/>
  <c r="V247" i="65"/>
  <c r="U247" i="65"/>
  <c r="W247" i="65"/>
  <c r="W260" i="65"/>
  <c r="V260" i="65"/>
  <c r="U260" i="65"/>
  <c r="N46" i="63"/>
  <c r="O46" i="63"/>
  <c r="N78" i="63"/>
  <c r="O78" i="63"/>
  <c r="N110" i="63"/>
  <c r="O110" i="63"/>
  <c r="N142" i="63"/>
  <c r="O142" i="63"/>
  <c r="N174" i="63"/>
  <c r="O174" i="63"/>
  <c r="H258" i="70"/>
  <c r="T258" i="70" s="1"/>
  <c r="V21" i="65"/>
  <c r="V29" i="65"/>
  <c r="H27" i="50"/>
  <c r="T33" i="65"/>
  <c r="V37" i="65"/>
  <c r="V41" i="65"/>
  <c r="V45" i="65"/>
  <c r="H39" i="50"/>
  <c r="T39" i="50" s="1"/>
  <c r="T49" i="65"/>
  <c r="V53" i="65"/>
  <c r="V57" i="65"/>
  <c r="V61" i="65"/>
  <c r="V51" i="50"/>
  <c r="U51" i="50"/>
  <c r="W51" i="50"/>
  <c r="H57" i="50"/>
  <c r="T57" i="50" s="1"/>
  <c r="T65" i="65"/>
  <c r="V93" i="50"/>
  <c r="W93" i="50"/>
  <c r="U93" i="50"/>
  <c r="W111" i="50"/>
  <c r="U111" i="50"/>
  <c r="V111" i="50"/>
  <c r="V263" i="65"/>
  <c r="U263" i="65"/>
  <c r="W22" i="61"/>
  <c r="V22" i="61"/>
  <c r="W23" i="61"/>
  <c r="U23" i="61"/>
  <c r="W26" i="61"/>
  <c r="V26" i="61"/>
  <c r="W27" i="61"/>
  <c r="U27" i="61"/>
  <c r="W30" i="61"/>
  <c r="V30" i="61"/>
  <c r="W31" i="61"/>
  <c r="U31" i="61"/>
  <c r="W34" i="61"/>
  <c r="V34" i="61"/>
  <c r="W35" i="61"/>
  <c r="U35" i="61"/>
  <c r="W38" i="61"/>
  <c r="V38" i="61"/>
  <c r="U39" i="61"/>
  <c r="V39" i="61"/>
  <c r="W41" i="61"/>
  <c r="U41" i="61"/>
  <c r="W45" i="61"/>
  <c r="U45" i="61"/>
  <c r="W53" i="61"/>
  <c r="U53" i="61"/>
  <c r="W57" i="61"/>
  <c r="U57" i="61"/>
  <c r="W61" i="61"/>
  <c r="U61" i="61"/>
  <c r="W69" i="61"/>
  <c r="U69" i="61"/>
  <c r="W73" i="61"/>
  <c r="U73" i="61"/>
  <c r="W77" i="61"/>
  <c r="U77" i="61"/>
  <c r="W81" i="61"/>
  <c r="U81" i="61"/>
  <c r="W85" i="61"/>
  <c r="U85" i="61"/>
  <c r="W89" i="61"/>
  <c r="U89" i="61"/>
  <c r="W93" i="61"/>
  <c r="U93" i="61"/>
  <c r="W97" i="61"/>
  <c r="U97" i="61"/>
  <c r="W101" i="61"/>
  <c r="U101" i="61"/>
  <c r="W105" i="61"/>
  <c r="U105" i="61"/>
  <c r="W109" i="61"/>
  <c r="U109" i="61"/>
  <c r="W113" i="61"/>
  <c r="U113" i="61"/>
  <c r="W117" i="61"/>
  <c r="U117" i="61"/>
  <c r="W121" i="61"/>
  <c r="U121" i="61"/>
  <c r="W125" i="61"/>
  <c r="U125" i="61"/>
  <c r="W129" i="61"/>
  <c r="U129" i="61"/>
  <c r="W133" i="61"/>
  <c r="U133" i="61"/>
  <c r="W137" i="61"/>
  <c r="U137" i="61"/>
  <c r="W141" i="61"/>
  <c r="U141" i="61"/>
  <c r="W145" i="61"/>
  <c r="U145" i="61"/>
  <c r="W149" i="61"/>
  <c r="U149" i="61"/>
  <c r="W153" i="61"/>
  <c r="U153" i="61"/>
  <c r="W157" i="61"/>
  <c r="U157" i="61"/>
  <c r="W161" i="61"/>
  <c r="U161" i="61"/>
  <c r="W165" i="61"/>
  <c r="U165" i="61"/>
  <c r="W169" i="61"/>
  <c r="U169" i="61"/>
  <c r="W177" i="61"/>
  <c r="U177" i="61"/>
  <c r="W185" i="61"/>
  <c r="U185" i="61"/>
  <c r="W189" i="61"/>
  <c r="U189" i="61"/>
  <c r="W193" i="61"/>
  <c r="U193" i="61"/>
  <c r="W201" i="61"/>
  <c r="U201" i="61"/>
  <c r="W205" i="61"/>
  <c r="W209" i="61"/>
  <c r="U209" i="61"/>
  <c r="W213" i="61"/>
  <c r="U213" i="61"/>
  <c r="W217" i="61"/>
  <c r="U217" i="61"/>
  <c r="W221" i="61"/>
  <c r="U221" i="61"/>
  <c r="W229" i="61"/>
  <c r="U229" i="61"/>
  <c r="W233" i="61"/>
  <c r="U233" i="61"/>
  <c r="W237" i="61"/>
  <c r="U237" i="61"/>
  <c r="W241" i="61"/>
  <c r="U241" i="61"/>
  <c r="W249" i="61"/>
  <c r="U249" i="61"/>
  <c r="W253" i="61"/>
  <c r="U253" i="61"/>
  <c r="W257" i="61"/>
  <c r="U257" i="61"/>
  <c r="W261" i="61"/>
  <c r="U261" i="61"/>
  <c r="O24" i="63"/>
  <c r="N24" i="63"/>
  <c r="N26" i="63"/>
  <c r="O26" i="63"/>
  <c r="O33" i="63"/>
  <c r="N33" i="63"/>
  <c r="O40" i="63"/>
  <c r="N40" i="63"/>
  <c r="N42" i="63"/>
  <c r="O42" i="63"/>
  <c r="O49" i="63"/>
  <c r="N49" i="63"/>
  <c r="O56" i="63"/>
  <c r="N56" i="63"/>
  <c r="N58" i="63"/>
  <c r="O58" i="63"/>
  <c r="O65" i="63"/>
  <c r="N65" i="63"/>
  <c r="O72" i="63"/>
  <c r="N72" i="63"/>
  <c r="N74" i="63"/>
  <c r="O74" i="63"/>
  <c r="O81" i="63"/>
  <c r="N81" i="63"/>
  <c r="O88" i="63"/>
  <c r="N88" i="63"/>
  <c r="N90" i="63"/>
  <c r="O90" i="63"/>
  <c r="O97" i="63"/>
  <c r="N97" i="63"/>
  <c r="O104" i="63"/>
  <c r="N104" i="63"/>
  <c r="N106" i="63"/>
  <c r="O106" i="63"/>
  <c r="O113" i="63"/>
  <c r="N113" i="63"/>
  <c r="O120" i="63"/>
  <c r="N120" i="63"/>
  <c r="N122" i="63"/>
  <c r="O122" i="63"/>
  <c r="O129" i="63"/>
  <c r="N129" i="63"/>
  <c r="O136" i="63"/>
  <c r="N136" i="63"/>
  <c r="N138" i="63"/>
  <c r="O138" i="63"/>
  <c r="O145" i="63"/>
  <c r="N145" i="63"/>
  <c r="O152" i="63"/>
  <c r="N152" i="63"/>
  <c r="N154" i="63"/>
  <c r="O154" i="63"/>
  <c r="O161" i="63"/>
  <c r="N161" i="63"/>
  <c r="O168" i="63"/>
  <c r="N168" i="63"/>
  <c r="N170" i="63"/>
  <c r="O170" i="63"/>
  <c r="O177" i="63"/>
  <c r="N177" i="63"/>
  <c r="O184" i="63"/>
  <c r="N184" i="63"/>
  <c r="N186" i="63"/>
  <c r="O186" i="63"/>
  <c r="H195" i="63"/>
  <c r="M195" i="63" s="1"/>
  <c r="H211" i="63"/>
  <c r="M211" i="63" s="1"/>
  <c r="H227" i="63"/>
  <c r="M227" i="63" s="1"/>
  <c r="H243" i="63"/>
  <c r="M243" i="63" s="1"/>
  <c r="H259" i="63"/>
  <c r="M259" i="63" s="1"/>
  <c r="H48" i="34"/>
  <c r="T48" i="34" s="1"/>
  <c r="H46" i="34"/>
  <c r="T46" i="34" s="1"/>
  <c r="P173" i="49"/>
  <c r="P174" i="49" s="1"/>
  <c r="H133" i="70"/>
  <c r="T133" i="70" s="1"/>
  <c r="H149" i="70"/>
  <c r="T149" i="70" s="1"/>
  <c r="H165" i="70"/>
  <c r="T165" i="70" s="1"/>
  <c r="H181" i="70"/>
  <c r="T181" i="70" s="1"/>
  <c r="H197" i="70"/>
  <c r="H213" i="70"/>
  <c r="T213" i="70" s="1"/>
  <c r="H229" i="70"/>
  <c r="T229" i="70" s="1"/>
  <c r="H245" i="70"/>
  <c r="H254" i="70"/>
  <c r="T254" i="70" s="1"/>
  <c r="H261" i="70"/>
  <c r="T261" i="70" s="1"/>
  <c r="K265" i="65"/>
  <c r="K266" i="65" s="1"/>
  <c r="W21" i="65"/>
  <c r="W29" i="65"/>
  <c r="W37" i="65"/>
  <c r="W41" i="65"/>
  <c r="W45" i="65"/>
  <c r="W53" i="65"/>
  <c r="W57" i="65"/>
  <c r="T58" i="65"/>
  <c r="W61" i="65"/>
  <c r="V69" i="65"/>
  <c r="V73" i="65"/>
  <c r="V77" i="65"/>
  <c r="V81" i="65"/>
  <c r="V89" i="65"/>
  <c r="V93" i="65"/>
  <c r="V97" i="65"/>
  <c r="V105" i="65"/>
  <c r="V109" i="65"/>
  <c r="V113" i="65"/>
  <c r="V117" i="65"/>
  <c r="V121" i="65"/>
  <c r="V125" i="65"/>
  <c r="V129" i="65"/>
  <c r="V133" i="65"/>
  <c r="V137" i="65"/>
  <c r="V141" i="65"/>
  <c r="V145" i="65"/>
  <c r="V153" i="65"/>
  <c r="V157" i="65"/>
  <c r="V161" i="65"/>
  <c r="V165" i="65"/>
  <c r="V169" i="65"/>
  <c r="H117" i="50"/>
  <c r="T117" i="50" s="1"/>
  <c r="T173" i="65"/>
  <c r="V177" i="65"/>
  <c r="V181" i="65"/>
  <c r="V185" i="65"/>
  <c r="V189" i="65"/>
  <c r="V193" i="65"/>
  <c r="H123" i="50"/>
  <c r="T123" i="50" s="1"/>
  <c r="T197" i="65"/>
  <c r="V201" i="65"/>
  <c r="V205" i="65"/>
  <c r="V209" i="65"/>
  <c r="V213" i="65"/>
  <c r="V217" i="65"/>
  <c r="V221" i="65"/>
  <c r="H141" i="50"/>
  <c r="T141" i="50" s="1"/>
  <c r="T225" i="65"/>
  <c r="V229" i="65"/>
  <c r="V233" i="65"/>
  <c r="V237" i="65"/>
  <c r="V241" i="65"/>
  <c r="H159" i="50"/>
  <c r="T159" i="50" s="1"/>
  <c r="T245" i="65"/>
  <c r="V249" i="65"/>
  <c r="V257" i="65"/>
  <c r="V261" i="65"/>
  <c r="W263" i="65"/>
  <c r="U24" i="61"/>
  <c r="V24" i="61"/>
  <c r="U28" i="61"/>
  <c r="V28" i="61"/>
  <c r="U36" i="61"/>
  <c r="V36" i="61"/>
  <c r="U43" i="61"/>
  <c r="V43" i="61"/>
  <c r="U47" i="61"/>
  <c r="V47" i="61"/>
  <c r="U51" i="61"/>
  <c r="V51" i="61"/>
  <c r="U55" i="61"/>
  <c r="V55" i="61"/>
  <c r="K51" i="47"/>
  <c r="T63" i="61"/>
  <c r="U67" i="61"/>
  <c r="V67" i="61"/>
  <c r="U71" i="61"/>
  <c r="V71" i="61"/>
  <c r="U75" i="61"/>
  <c r="V75" i="61"/>
  <c r="U79" i="61"/>
  <c r="V79" i="61"/>
  <c r="U83" i="61"/>
  <c r="V83" i="61"/>
  <c r="U87" i="61"/>
  <c r="V87" i="61"/>
  <c r="U91" i="61"/>
  <c r="V91" i="61"/>
  <c r="K63" i="47"/>
  <c r="T95" i="61"/>
  <c r="U99" i="61"/>
  <c r="V99" i="61"/>
  <c r="U103" i="61"/>
  <c r="V103" i="61"/>
  <c r="U107" i="61"/>
  <c r="V107" i="61"/>
  <c r="U111" i="61"/>
  <c r="V111" i="61"/>
  <c r="U115" i="61"/>
  <c r="V115" i="61"/>
  <c r="K75" i="47"/>
  <c r="T119" i="61"/>
  <c r="K81" i="47"/>
  <c r="T123" i="61"/>
  <c r="U127" i="61"/>
  <c r="V127" i="61"/>
  <c r="U131" i="61"/>
  <c r="V131" i="61"/>
  <c r="K99" i="47"/>
  <c r="T135" i="61"/>
  <c r="U139" i="61"/>
  <c r="V139" i="61"/>
  <c r="U143" i="61"/>
  <c r="V143" i="61"/>
  <c r="K105" i="47"/>
  <c r="T147" i="61"/>
  <c r="U151" i="61"/>
  <c r="V151" i="61"/>
  <c r="U155" i="61"/>
  <c r="V155" i="61"/>
  <c r="U159" i="61"/>
  <c r="V159" i="61"/>
  <c r="U163" i="61"/>
  <c r="V163" i="61"/>
  <c r="U167" i="61"/>
  <c r="V167" i="61"/>
  <c r="U171" i="61"/>
  <c r="V171" i="61"/>
  <c r="U175" i="61"/>
  <c r="V175" i="61"/>
  <c r="U179" i="61"/>
  <c r="V179" i="61"/>
  <c r="U183" i="61"/>
  <c r="V183" i="61"/>
  <c r="U187" i="61"/>
  <c r="V187" i="61"/>
  <c r="U195" i="61"/>
  <c r="V195" i="61"/>
  <c r="U199" i="61"/>
  <c r="V199" i="61"/>
  <c r="U203" i="61"/>
  <c r="V203" i="61"/>
  <c r="K129" i="47"/>
  <c r="T207" i="61"/>
  <c r="U211" i="61"/>
  <c r="V211" i="61"/>
  <c r="K135" i="47"/>
  <c r="T215" i="61"/>
  <c r="U219" i="61"/>
  <c r="V219" i="61"/>
  <c r="U223" i="61"/>
  <c r="V223" i="61"/>
  <c r="U227" i="61"/>
  <c r="V227" i="61"/>
  <c r="U231" i="61"/>
  <c r="V231" i="61"/>
  <c r="U235" i="61"/>
  <c r="V235" i="61"/>
  <c r="U239" i="61"/>
  <c r="V239" i="61"/>
  <c r="U243" i="61"/>
  <c r="V243" i="61"/>
  <c r="U247" i="61"/>
  <c r="V247" i="61"/>
  <c r="U251" i="61"/>
  <c r="V251" i="61"/>
  <c r="U255" i="61"/>
  <c r="V255" i="61"/>
  <c r="U259" i="61"/>
  <c r="V259" i="61"/>
  <c r="O21" i="63"/>
  <c r="N21" i="63"/>
  <c r="O28" i="63"/>
  <c r="N28" i="63"/>
  <c r="O37" i="63"/>
  <c r="N37" i="63"/>
  <c r="O44" i="63"/>
  <c r="N44" i="63"/>
  <c r="O53" i="63"/>
  <c r="N53" i="63"/>
  <c r="O60" i="63"/>
  <c r="N60" i="63"/>
  <c r="O69" i="63"/>
  <c r="N69" i="63"/>
  <c r="O76" i="63"/>
  <c r="N76" i="63"/>
  <c r="O85" i="63"/>
  <c r="N85" i="63"/>
  <c r="O92" i="63"/>
  <c r="N92" i="63"/>
  <c r="O101" i="63"/>
  <c r="N101" i="63"/>
  <c r="O108" i="63"/>
  <c r="N108" i="63"/>
  <c r="O117" i="63"/>
  <c r="N117" i="63"/>
  <c r="O124" i="63"/>
  <c r="N124" i="63"/>
  <c r="O133" i="63"/>
  <c r="N133" i="63"/>
  <c r="O140" i="63"/>
  <c r="N140" i="63"/>
  <c r="O149" i="63"/>
  <c r="N149" i="63"/>
  <c r="O156" i="63"/>
  <c r="N156" i="63"/>
  <c r="O165" i="63"/>
  <c r="N165" i="63"/>
  <c r="O172" i="63"/>
  <c r="N172" i="63"/>
  <c r="O181" i="63"/>
  <c r="N181" i="63"/>
  <c r="M199" i="63"/>
  <c r="H199" i="63"/>
  <c r="M215" i="63"/>
  <c r="H215" i="63"/>
  <c r="M231" i="63"/>
  <c r="H231" i="63"/>
  <c r="M247" i="63"/>
  <c r="H247" i="63"/>
  <c r="T21" i="48"/>
  <c r="U93" i="48"/>
  <c r="W93" i="48"/>
  <c r="V93" i="48"/>
  <c r="V111" i="48"/>
  <c r="W111" i="48"/>
  <c r="U111" i="48"/>
  <c r="H246" i="69"/>
  <c r="H250" i="69"/>
  <c r="H254" i="69"/>
  <c r="H258" i="69"/>
  <c r="H262" i="69"/>
  <c r="H264" i="39"/>
  <c r="Q264" i="39" s="1"/>
  <c r="H264" i="70"/>
  <c r="K173" i="48"/>
  <c r="K174" i="48" s="1"/>
  <c r="T58" i="67"/>
  <c r="T51" i="48"/>
  <c r="T63" i="48"/>
  <c r="T102" i="67"/>
  <c r="T75" i="48"/>
  <c r="T81" i="48"/>
  <c r="T126" i="67"/>
  <c r="T99" i="48"/>
  <c r="T105" i="48"/>
  <c r="T129" i="48"/>
  <c r="T135" i="48"/>
  <c r="T226" i="67"/>
  <c r="T238" i="67"/>
  <c r="T246" i="67"/>
  <c r="H21" i="70"/>
  <c r="H25" i="70"/>
  <c r="T25" i="70" s="1"/>
  <c r="H29" i="70"/>
  <c r="T29" i="70" s="1"/>
  <c r="H33" i="70"/>
  <c r="H37" i="70"/>
  <c r="T37" i="70" s="1"/>
  <c r="H41" i="70"/>
  <c r="T41" i="70" s="1"/>
  <c r="H45" i="70"/>
  <c r="T45" i="70" s="1"/>
  <c r="H49" i="70"/>
  <c r="H53" i="70"/>
  <c r="T53" i="70" s="1"/>
  <c r="H57" i="70"/>
  <c r="T57" i="70" s="1"/>
  <c r="H61" i="70"/>
  <c r="T61" i="70" s="1"/>
  <c r="H65" i="70"/>
  <c r="H69" i="70"/>
  <c r="T69" i="70" s="1"/>
  <c r="H73" i="70"/>
  <c r="T73" i="70" s="1"/>
  <c r="H77" i="70"/>
  <c r="T77" i="70" s="1"/>
  <c r="H81" i="70"/>
  <c r="T81" i="70" s="1"/>
  <c r="H85" i="70"/>
  <c r="T85" i="70" s="1"/>
  <c r="H89" i="70"/>
  <c r="T89" i="70" s="1"/>
  <c r="H93" i="70"/>
  <c r="T93" i="70" s="1"/>
  <c r="H97" i="70"/>
  <c r="T97" i="70" s="1"/>
  <c r="H101" i="70"/>
  <c r="T101" i="70" s="1"/>
  <c r="H105" i="70"/>
  <c r="T105" i="70" s="1"/>
  <c r="H109" i="70"/>
  <c r="T109" i="70" s="1"/>
  <c r="H113" i="70"/>
  <c r="T113" i="70" s="1"/>
  <c r="H117" i="70"/>
  <c r="T117" i="70" s="1"/>
  <c r="H121" i="70"/>
  <c r="T121" i="70" s="1"/>
  <c r="H125" i="70"/>
  <c r="T125" i="70" s="1"/>
  <c r="H129" i="70"/>
  <c r="T129" i="70" s="1"/>
  <c r="H145" i="70"/>
  <c r="T145" i="70" s="1"/>
  <c r="H161" i="70"/>
  <c r="T161" i="70" s="1"/>
  <c r="H177" i="70"/>
  <c r="T177" i="70" s="1"/>
  <c r="H193" i="70"/>
  <c r="T193" i="70" s="1"/>
  <c r="H209" i="70"/>
  <c r="T209" i="70" s="1"/>
  <c r="H225" i="70"/>
  <c r="H241" i="70"/>
  <c r="T241" i="70" s="1"/>
  <c r="H250" i="70"/>
  <c r="T250" i="70" s="1"/>
  <c r="H257" i="70"/>
  <c r="T257" i="70" s="1"/>
  <c r="U24" i="65"/>
  <c r="U28" i="65"/>
  <c r="T21" i="50"/>
  <c r="U36" i="65"/>
  <c r="T33" i="50"/>
  <c r="U40" i="65"/>
  <c r="U44" i="65"/>
  <c r="U48" i="65"/>
  <c r="U52" i="65"/>
  <c r="U56" i="65"/>
  <c r="U60" i="65"/>
  <c r="U64" i="65"/>
  <c r="T95" i="65"/>
  <c r="T119" i="65"/>
  <c r="T123" i="65"/>
  <c r="T135" i="65"/>
  <c r="T147" i="65"/>
  <c r="T207" i="65"/>
  <c r="T215" i="65"/>
  <c r="P265" i="65"/>
  <c r="P266" i="65" s="1"/>
  <c r="P266" i="61"/>
  <c r="P172" i="47"/>
  <c r="T264" i="61"/>
  <c r="O25" i="63"/>
  <c r="N25" i="63"/>
  <c r="O32" i="63"/>
  <c r="N32" i="63"/>
  <c r="N34" i="63"/>
  <c r="O34" i="63"/>
  <c r="O41" i="63"/>
  <c r="N41" i="63"/>
  <c r="O48" i="63"/>
  <c r="N48" i="63"/>
  <c r="N50" i="63"/>
  <c r="O50" i="63"/>
  <c r="O57" i="63"/>
  <c r="N57" i="63"/>
  <c r="O64" i="63"/>
  <c r="N64" i="63"/>
  <c r="N66" i="63"/>
  <c r="O66" i="63"/>
  <c r="O73" i="63"/>
  <c r="N73" i="63"/>
  <c r="O80" i="63"/>
  <c r="N80" i="63"/>
  <c r="N82" i="63"/>
  <c r="O82" i="63"/>
  <c r="O89" i="63"/>
  <c r="N89" i="63"/>
  <c r="O96" i="63"/>
  <c r="N96" i="63"/>
  <c r="N98" i="63"/>
  <c r="O98" i="63"/>
  <c r="O105" i="63"/>
  <c r="N105" i="63"/>
  <c r="O112" i="63"/>
  <c r="N112" i="63"/>
  <c r="N114" i="63"/>
  <c r="O114" i="63"/>
  <c r="O121" i="63"/>
  <c r="N121" i="63"/>
  <c r="O128" i="63"/>
  <c r="N128" i="63"/>
  <c r="N130" i="63"/>
  <c r="O130" i="63"/>
  <c r="O137" i="63"/>
  <c r="N137" i="63"/>
  <c r="O144" i="63"/>
  <c r="N144" i="63"/>
  <c r="N146" i="63"/>
  <c r="O146" i="63"/>
  <c r="O153" i="63"/>
  <c r="N153" i="63"/>
  <c r="O160" i="63"/>
  <c r="N160" i="63"/>
  <c r="N162" i="63"/>
  <c r="O162" i="63"/>
  <c r="O169" i="63"/>
  <c r="N169" i="63"/>
  <c r="O176" i="63"/>
  <c r="N176" i="63"/>
  <c r="N178" i="63"/>
  <c r="O178" i="63"/>
  <c r="O185" i="63"/>
  <c r="N185" i="63"/>
  <c r="M203" i="63"/>
  <c r="H203" i="63"/>
  <c r="M219" i="63"/>
  <c r="H219" i="63"/>
  <c r="M235" i="63"/>
  <c r="H235" i="63"/>
  <c r="M251" i="63"/>
  <c r="H251" i="63"/>
  <c r="R52" i="40"/>
  <c r="S52" i="40"/>
  <c r="R84" i="40"/>
  <c r="S84" i="40"/>
  <c r="R116" i="40"/>
  <c r="S116" i="40"/>
  <c r="R148" i="40"/>
  <c r="S148" i="40"/>
  <c r="R180" i="40"/>
  <c r="S180" i="40"/>
  <c r="R212" i="40"/>
  <c r="S212" i="40"/>
  <c r="R244" i="40"/>
  <c r="S244" i="40"/>
  <c r="S246" i="39"/>
  <c r="R246" i="39"/>
  <c r="S250" i="39"/>
  <c r="R250" i="39"/>
  <c r="S254" i="39"/>
  <c r="R254" i="39"/>
  <c r="S258" i="39"/>
  <c r="R258" i="39"/>
  <c r="P173" i="48"/>
  <c r="P174" i="48" s="1"/>
  <c r="T45" i="48"/>
  <c r="T69" i="48"/>
  <c r="T87" i="48"/>
  <c r="T147" i="48"/>
  <c r="T153" i="48"/>
  <c r="T165" i="48"/>
  <c r="K265" i="67"/>
  <c r="K266" i="67" s="1"/>
  <c r="K174" i="49"/>
  <c r="H141" i="70"/>
  <c r="T141" i="70" s="1"/>
  <c r="H157" i="70"/>
  <c r="T157" i="70" s="1"/>
  <c r="H173" i="70"/>
  <c r="H189" i="70"/>
  <c r="T189" i="70" s="1"/>
  <c r="H205" i="70"/>
  <c r="T205" i="70" s="1"/>
  <c r="H221" i="70"/>
  <c r="T221" i="70" s="1"/>
  <c r="H237" i="70"/>
  <c r="T237" i="70" s="1"/>
  <c r="H246" i="70"/>
  <c r="H253" i="70"/>
  <c r="T253" i="70" s="1"/>
  <c r="H262" i="70"/>
  <c r="V24" i="65"/>
  <c r="V28" i="65"/>
  <c r="V36" i="65"/>
  <c r="V44" i="65"/>
  <c r="V48" i="65"/>
  <c r="V52" i="65"/>
  <c r="V56" i="65"/>
  <c r="V60" i="65"/>
  <c r="T63" i="65"/>
  <c r="V64" i="65"/>
  <c r="T66" i="65"/>
  <c r="T70" i="65"/>
  <c r="T74" i="65"/>
  <c r="T78" i="65"/>
  <c r="T82" i="65"/>
  <c r="T86" i="65"/>
  <c r="T90" i="65"/>
  <c r="T94" i="65"/>
  <c r="T98" i="65"/>
  <c r="K69" i="50"/>
  <c r="T102" i="65"/>
  <c r="T106" i="65"/>
  <c r="T110" i="65"/>
  <c r="T114" i="65"/>
  <c r="T118" i="65"/>
  <c r="T122" i="65"/>
  <c r="K87" i="50"/>
  <c r="T126" i="65"/>
  <c r="T128" i="65"/>
  <c r="T130" i="65"/>
  <c r="T134" i="65"/>
  <c r="T138" i="65"/>
  <c r="T142" i="65"/>
  <c r="T146" i="65"/>
  <c r="T150" i="65"/>
  <c r="T154" i="65"/>
  <c r="T158" i="65"/>
  <c r="T160" i="65"/>
  <c r="T162" i="65"/>
  <c r="T166" i="65"/>
  <c r="T170" i="65"/>
  <c r="T174" i="65"/>
  <c r="T178" i="65"/>
  <c r="T182" i="65"/>
  <c r="T186" i="65"/>
  <c r="T190" i="65"/>
  <c r="T194" i="65"/>
  <c r="T198" i="65"/>
  <c r="T202" i="65"/>
  <c r="T206" i="65"/>
  <c r="T210" i="65"/>
  <c r="T214" i="65"/>
  <c r="T218" i="65"/>
  <c r="T222" i="65"/>
  <c r="K147" i="50"/>
  <c r="T226" i="65"/>
  <c r="T230" i="65"/>
  <c r="T234" i="65"/>
  <c r="K153" i="50"/>
  <c r="T238" i="65"/>
  <c r="T242" i="65"/>
  <c r="K165" i="50"/>
  <c r="T165" i="50" s="1"/>
  <c r="T246" i="65"/>
  <c r="T250" i="65"/>
  <c r="T254" i="65"/>
  <c r="T258" i="65"/>
  <c r="H265" i="65"/>
  <c r="H266" i="65" s="1"/>
  <c r="V21" i="61"/>
  <c r="U21" i="61"/>
  <c r="W21" i="61"/>
  <c r="U22" i="61"/>
  <c r="V23" i="61"/>
  <c r="V25" i="61"/>
  <c r="U25" i="61"/>
  <c r="W25" i="61"/>
  <c r="U26" i="61"/>
  <c r="V27" i="61"/>
  <c r="V29" i="61"/>
  <c r="U29" i="61"/>
  <c r="W29" i="61"/>
  <c r="U30" i="61"/>
  <c r="V31" i="61"/>
  <c r="U34" i="61"/>
  <c r="V35" i="61"/>
  <c r="V37" i="61"/>
  <c r="U37" i="61"/>
  <c r="W37" i="61"/>
  <c r="U38" i="61"/>
  <c r="W39" i="61"/>
  <c r="V40" i="61"/>
  <c r="W40" i="61"/>
  <c r="U40" i="61"/>
  <c r="V41" i="61"/>
  <c r="V44" i="61"/>
  <c r="W44" i="61"/>
  <c r="U44" i="61"/>
  <c r="V45" i="61"/>
  <c r="V48" i="61"/>
  <c r="W48" i="61"/>
  <c r="U48" i="61"/>
  <c r="V52" i="61"/>
  <c r="W52" i="61"/>
  <c r="U52" i="61"/>
  <c r="V53" i="61"/>
  <c r="V56" i="61"/>
  <c r="W56" i="61"/>
  <c r="U56" i="61"/>
  <c r="V57" i="61"/>
  <c r="V60" i="61"/>
  <c r="W60" i="61"/>
  <c r="U60" i="61"/>
  <c r="V61" i="61"/>
  <c r="V64" i="61"/>
  <c r="W64" i="61"/>
  <c r="U64" i="61"/>
  <c r="V68" i="61"/>
  <c r="W68" i="61"/>
  <c r="U68" i="61"/>
  <c r="V69" i="61"/>
  <c r="V72" i="61"/>
  <c r="W72" i="61"/>
  <c r="U72" i="61"/>
  <c r="V73" i="61"/>
  <c r="V76" i="61"/>
  <c r="W76" i="61"/>
  <c r="U76" i="61"/>
  <c r="V77" i="61"/>
  <c r="V80" i="61"/>
  <c r="W80" i="61"/>
  <c r="U80" i="61"/>
  <c r="V81" i="61"/>
  <c r="V84" i="61"/>
  <c r="W84" i="61"/>
  <c r="U84" i="61"/>
  <c r="V85" i="61"/>
  <c r="V88" i="61"/>
  <c r="W88" i="61"/>
  <c r="U88" i="61"/>
  <c r="V89" i="61"/>
  <c r="V92" i="61"/>
  <c r="W92" i="61"/>
  <c r="U92" i="61"/>
  <c r="V93" i="61"/>
  <c r="V96" i="61"/>
  <c r="W96" i="61"/>
  <c r="U96" i="61"/>
  <c r="V97" i="61"/>
  <c r="V100" i="61"/>
  <c r="W100" i="61"/>
  <c r="U100" i="61"/>
  <c r="V101" i="61"/>
  <c r="V104" i="61"/>
  <c r="W104" i="61"/>
  <c r="U104" i="61"/>
  <c r="V105" i="61"/>
  <c r="V108" i="61"/>
  <c r="W108" i="61"/>
  <c r="U108" i="61"/>
  <c r="V109" i="61"/>
  <c r="V112" i="61"/>
  <c r="W112" i="61"/>
  <c r="U112" i="61"/>
  <c r="V113" i="61"/>
  <c r="V116" i="61"/>
  <c r="W116" i="61"/>
  <c r="U116" i="61"/>
  <c r="V117" i="61"/>
  <c r="V120" i="61"/>
  <c r="W120" i="61"/>
  <c r="U120" i="61"/>
  <c r="V121" i="61"/>
  <c r="V124" i="61"/>
  <c r="W124" i="61"/>
  <c r="U124" i="61"/>
  <c r="V125" i="61"/>
  <c r="W128" i="61"/>
  <c r="V129" i="61"/>
  <c r="V132" i="61"/>
  <c r="W132" i="61"/>
  <c r="U132" i="61"/>
  <c r="V133" i="61"/>
  <c r="V136" i="61"/>
  <c r="W136" i="61"/>
  <c r="U136" i="61"/>
  <c r="V137" i="61"/>
  <c r="V140" i="61"/>
  <c r="W140" i="61"/>
  <c r="U140" i="61"/>
  <c r="V141" i="61"/>
  <c r="V144" i="61"/>
  <c r="W144" i="61"/>
  <c r="U144" i="61"/>
  <c r="V145" i="61"/>
  <c r="V148" i="61"/>
  <c r="W148" i="61"/>
  <c r="U148" i="61"/>
  <c r="V149" i="61"/>
  <c r="V152" i="61"/>
  <c r="W152" i="61"/>
  <c r="U152" i="61"/>
  <c r="V153" i="61"/>
  <c r="V156" i="61"/>
  <c r="W156" i="61"/>
  <c r="U156" i="61"/>
  <c r="V157" i="61"/>
  <c r="V160" i="61"/>
  <c r="V161" i="61"/>
  <c r="V164" i="61"/>
  <c r="W164" i="61"/>
  <c r="U164" i="61"/>
  <c r="V165" i="61"/>
  <c r="V168" i="61"/>
  <c r="W168" i="61"/>
  <c r="U168" i="61"/>
  <c r="V169" i="61"/>
  <c r="V172" i="61"/>
  <c r="W172" i="61"/>
  <c r="U172" i="61"/>
  <c r="V176" i="61"/>
  <c r="W176" i="61"/>
  <c r="U176" i="61"/>
  <c r="V177" i="61"/>
  <c r="V180" i="61"/>
  <c r="W180" i="61"/>
  <c r="U180" i="61"/>
  <c r="V184" i="61"/>
  <c r="W184" i="61"/>
  <c r="U184" i="61"/>
  <c r="V185" i="61"/>
  <c r="V188" i="61"/>
  <c r="W188" i="61"/>
  <c r="U188" i="61"/>
  <c r="V189" i="61"/>
  <c r="V192" i="61"/>
  <c r="W192" i="61"/>
  <c r="U192" i="61"/>
  <c r="V193" i="61"/>
  <c r="V196" i="61"/>
  <c r="W196" i="61"/>
  <c r="U196" i="61"/>
  <c r="V200" i="61"/>
  <c r="W200" i="61"/>
  <c r="U200" i="61"/>
  <c r="V201" i="61"/>
  <c r="V204" i="61"/>
  <c r="W204" i="61"/>
  <c r="U204" i="61"/>
  <c r="V205" i="61"/>
  <c r="V208" i="61"/>
  <c r="W208" i="61"/>
  <c r="U208" i="61"/>
  <c r="V209" i="61"/>
  <c r="V212" i="61"/>
  <c r="W212" i="61"/>
  <c r="U212" i="61"/>
  <c r="V213" i="61"/>
  <c r="V216" i="61"/>
  <c r="W216" i="61"/>
  <c r="U216" i="61"/>
  <c r="V217" i="61"/>
  <c r="V220" i="61"/>
  <c r="W220" i="61"/>
  <c r="U220" i="61"/>
  <c r="V221" i="61"/>
  <c r="V224" i="61"/>
  <c r="W224" i="61"/>
  <c r="U224" i="61"/>
  <c r="V228" i="61"/>
  <c r="W228" i="61"/>
  <c r="U228" i="61"/>
  <c r="V229" i="61"/>
  <c r="V232" i="61"/>
  <c r="W232" i="61"/>
  <c r="U232" i="61"/>
  <c r="V233" i="61"/>
  <c r="V236" i="61"/>
  <c r="W236" i="61"/>
  <c r="U236" i="61"/>
  <c r="V237" i="61"/>
  <c r="V240" i="61"/>
  <c r="W240" i="61"/>
  <c r="U240" i="61"/>
  <c r="V241" i="61"/>
  <c r="V244" i="61"/>
  <c r="W244" i="61"/>
  <c r="U244" i="61"/>
  <c r="V248" i="61"/>
  <c r="W248" i="61"/>
  <c r="U248" i="61"/>
  <c r="V249" i="61"/>
  <c r="V252" i="61"/>
  <c r="W252" i="61"/>
  <c r="U252" i="61"/>
  <c r="V253" i="61"/>
  <c r="V256" i="61"/>
  <c r="W256" i="61"/>
  <c r="U256" i="61"/>
  <c r="V257" i="61"/>
  <c r="V260" i="61"/>
  <c r="W260" i="61"/>
  <c r="U260" i="61"/>
  <c r="V261" i="61"/>
  <c r="H265" i="61"/>
  <c r="H266" i="61" s="1"/>
  <c r="O29" i="63"/>
  <c r="N29" i="63"/>
  <c r="O36" i="63"/>
  <c r="N36" i="63"/>
  <c r="O45" i="63"/>
  <c r="N45" i="63"/>
  <c r="O52" i="63"/>
  <c r="N52" i="63"/>
  <c r="O61" i="63"/>
  <c r="N61" i="63"/>
  <c r="O68" i="63"/>
  <c r="N68" i="63"/>
  <c r="O77" i="63"/>
  <c r="N77" i="63"/>
  <c r="O84" i="63"/>
  <c r="N84" i="63"/>
  <c r="O93" i="63"/>
  <c r="N93" i="63"/>
  <c r="O100" i="63"/>
  <c r="N100" i="63"/>
  <c r="O109" i="63"/>
  <c r="N109" i="63"/>
  <c r="O116" i="63"/>
  <c r="N116" i="63"/>
  <c r="O125" i="63"/>
  <c r="N125" i="63"/>
  <c r="O132" i="63"/>
  <c r="N132" i="63"/>
  <c r="O141" i="63"/>
  <c r="N141" i="63"/>
  <c r="O148" i="63"/>
  <c r="N148" i="63"/>
  <c r="O157" i="63"/>
  <c r="N157" i="63"/>
  <c r="O164" i="63"/>
  <c r="N164" i="63"/>
  <c r="O173" i="63"/>
  <c r="N173" i="63"/>
  <c r="O180" i="63"/>
  <c r="N180" i="63"/>
  <c r="M191" i="63"/>
  <c r="H191" i="63"/>
  <c r="M207" i="63"/>
  <c r="H207" i="63"/>
  <c r="M223" i="63"/>
  <c r="H223" i="63"/>
  <c r="M239" i="63"/>
  <c r="H239" i="63"/>
  <c r="M255" i="63"/>
  <c r="H255" i="63"/>
  <c r="K173" i="47"/>
  <c r="K174" i="47" s="1"/>
  <c r="P174" i="47"/>
  <c r="T39" i="47"/>
  <c r="T57" i="47"/>
  <c r="T117" i="47"/>
  <c r="T123" i="47"/>
  <c r="T141" i="47"/>
  <c r="T159" i="47"/>
  <c r="M27" i="63"/>
  <c r="M43" i="63"/>
  <c r="M59" i="63"/>
  <c r="M75" i="63"/>
  <c r="M91" i="63"/>
  <c r="M107" i="63"/>
  <c r="M123" i="63"/>
  <c r="M139" i="63"/>
  <c r="M155" i="63"/>
  <c r="M171" i="63"/>
  <c r="M187" i="63"/>
  <c r="Q148" i="36"/>
  <c r="Q156" i="36"/>
  <c r="Q172" i="36"/>
  <c r="Q180" i="36"/>
  <c r="R23" i="40"/>
  <c r="S23" i="40"/>
  <c r="S26" i="40"/>
  <c r="R26" i="40"/>
  <c r="R56" i="40"/>
  <c r="S56" i="40"/>
  <c r="S58" i="40"/>
  <c r="R58" i="40"/>
  <c r="R88" i="40"/>
  <c r="S88" i="40"/>
  <c r="S90" i="40"/>
  <c r="R90" i="40"/>
  <c r="R120" i="40"/>
  <c r="S120" i="40"/>
  <c r="S122" i="40"/>
  <c r="R122" i="40"/>
  <c r="R152" i="40"/>
  <c r="S152" i="40"/>
  <c r="S154" i="40"/>
  <c r="R154" i="40"/>
  <c r="R184" i="40"/>
  <c r="S184" i="40"/>
  <c r="S186" i="40"/>
  <c r="R186" i="40"/>
  <c r="R216" i="40"/>
  <c r="S216" i="40"/>
  <c r="S218" i="40"/>
  <c r="R218" i="40"/>
  <c r="R248" i="40"/>
  <c r="S248" i="40"/>
  <c r="S250" i="40"/>
  <c r="R250" i="40"/>
  <c r="T63" i="50"/>
  <c r="T75" i="50"/>
  <c r="T81" i="50"/>
  <c r="T99" i="50"/>
  <c r="T105" i="50"/>
  <c r="T129" i="50"/>
  <c r="T135" i="50"/>
  <c r="T32" i="61"/>
  <c r="T27" i="47"/>
  <c r="T33" i="47"/>
  <c r="T42" i="61"/>
  <c r="T46" i="61"/>
  <c r="T50" i="61"/>
  <c r="T54" i="61"/>
  <c r="H45" i="47"/>
  <c r="T45" i="47" s="1"/>
  <c r="T58" i="61"/>
  <c r="T62" i="61"/>
  <c r="T66" i="61"/>
  <c r="T70" i="61"/>
  <c r="T74" i="61"/>
  <c r="T78" i="61"/>
  <c r="T82" i="61"/>
  <c r="T86" i="61"/>
  <c r="T90" i="61"/>
  <c r="T94" i="61"/>
  <c r="T98" i="61"/>
  <c r="H69" i="47"/>
  <c r="T69" i="47" s="1"/>
  <c r="T102" i="61"/>
  <c r="T106" i="61"/>
  <c r="T110" i="61"/>
  <c r="T114" i="61"/>
  <c r="T118" i="61"/>
  <c r="T122" i="61"/>
  <c r="H87" i="47"/>
  <c r="T87" i="47" s="1"/>
  <c r="T126" i="61"/>
  <c r="T93" i="47"/>
  <c r="T130" i="61"/>
  <c r="T134" i="61"/>
  <c r="T138" i="61"/>
  <c r="T142" i="61"/>
  <c r="T146" i="61"/>
  <c r="T150" i="61"/>
  <c r="T154" i="61"/>
  <c r="T158" i="61"/>
  <c r="T111" i="47"/>
  <c r="T162" i="61"/>
  <c r="T166" i="61"/>
  <c r="T170" i="61"/>
  <c r="T174" i="61"/>
  <c r="T178" i="61"/>
  <c r="T182" i="61"/>
  <c r="T186" i="61"/>
  <c r="T190" i="61"/>
  <c r="T194" i="61"/>
  <c r="T198" i="61"/>
  <c r="T202" i="61"/>
  <c r="T206" i="61"/>
  <c r="T210" i="61"/>
  <c r="T214" i="61"/>
  <c r="T218" i="61"/>
  <c r="T222" i="61"/>
  <c r="H147" i="47"/>
  <c r="T147" i="47" s="1"/>
  <c r="T226" i="61"/>
  <c r="T230" i="61"/>
  <c r="T234" i="61"/>
  <c r="H153" i="47"/>
  <c r="T153" i="47" s="1"/>
  <c r="T238" i="61"/>
  <c r="T242" i="61"/>
  <c r="H165" i="47"/>
  <c r="T165" i="47" s="1"/>
  <c r="T246" i="61"/>
  <c r="T250" i="61"/>
  <c r="T254" i="61"/>
  <c r="T258" i="61"/>
  <c r="W263" i="61"/>
  <c r="Q152" i="36"/>
  <c r="H112" i="34"/>
  <c r="T112" i="34" s="1"/>
  <c r="H114" i="34"/>
  <c r="T114" i="34" s="1"/>
  <c r="Q176" i="36"/>
  <c r="Q184" i="36"/>
  <c r="R40" i="40"/>
  <c r="S40" i="40"/>
  <c r="S42" i="40"/>
  <c r="R42" i="40"/>
  <c r="R72" i="40"/>
  <c r="S72" i="40"/>
  <c r="S74" i="40"/>
  <c r="R74" i="40"/>
  <c r="R104" i="40"/>
  <c r="S106" i="40"/>
  <c r="R106" i="40"/>
  <c r="R136" i="40"/>
  <c r="S136" i="40"/>
  <c r="S138" i="40"/>
  <c r="R138" i="40"/>
  <c r="R168" i="40"/>
  <c r="S168" i="40"/>
  <c r="S170" i="40"/>
  <c r="R170" i="40"/>
  <c r="R200" i="40"/>
  <c r="S200" i="40"/>
  <c r="S202" i="40"/>
  <c r="R202" i="40"/>
  <c r="R232" i="40"/>
  <c r="S232" i="40"/>
  <c r="S234" i="40"/>
  <c r="R234" i="40"/>
  <c r="R30" i="41"/>
  <c r="S30" i="41"/>
  <c r="R32" i="41"/>
  <c r="S32" i="41"/>
  <c r="R46" i="41"/>
  <c r="S46" i="41"/>
  <c r="R48" i="41"/>
  <c r="S48" i="41"/>
  <c r="P173" i="50"/>
  <c r="P174" i="50" s="1"/>
  <c r="T45" i="50"/>
  <c r="T69" i="50"/>
  <c r="T87" i="50"/>
  <c r="T147" i="50"/>
  <c r="T153" i="50"/>
  <c r="T21" i="47"/>
  <c r="T49" i="61"/>
  <c r="T65" i="61"/>
  <c r="T173" i="61"/>
  <c r="T197" i="61"/>
  <c r="T225" i="61"/>
  <c r="T245" i="61"/>
  <c r="T172" i="47"/>
  <c r="H23" i="63"/>
  <c r="H265" i="63" s="1"/>
  <c r="H27" i="63"/>
  <c r="H31" i="63"/>
  <c r="M31" i="63" s="1"/>
  <c r="H35" i="63"/>
  <c r="M35" i="63" s="1"/>
  <c r="H39" i="63"/>
  <c r="M39" i="63" s="1"/>
  <c r="H43" i="63"/>
  <c r="H47" i="63"/>
  <c r="M47" i="63" s="1"/>
  <c r="H51" i="63"/>
  <c r="M51" i="63" s="1"/>
  <c r="H55" i="63"/>
  <c r="M55" i="63" s="1"/>
  <c r="H59" i="63"/>
  <c r="H63" i="63"/>
  <c r="M63" i="63" s="1"/>
  <c r="H67" i="63"/>
  <c r="M67" i="63" s="1"/>
  <c r="H71" i="63"/>
  <c r="M71" i="63" s="1"/>
  <c r="H75" i="63"/>
  <c r="H79" i="63"/>
  <c r="M79" i="63" s="1"/>
  <c r="H83" i="63"/>
  <c r="M83" i="63" s="1"/>
  <c r="H87" i="63"/>
  <c r="M87" i="63" s="1"/>
  <c r="H91" i="63"/>
  <c r="H95" i="63"/>
  <c r="M95" i="63" s="1"/>
  <c r="H99" i="63"/>
  <c r="M99" i="63" s="1"/>
  <c r="H103" i="63"/>
  <c r="M103" i="63" s="1"/>
  <c r="H107" i="63"/>
  <c r="H111" i="63"/>
  <c r="M111" i="63" s="1"/>
  <c r="H115" i="63"/>
  <c r="M115" i="63" s="1"/>
  <c r="H119" i="63"/>
  <c r="M119" i="63" s="1"/>
  <c r="H123" i="63"/>
  <c r="H127" i="63"/>
  <c r="M127" i="63" s="1"/>
  <c r="H131" i="63"/>
  <c r="M131" i="63" s="1"/>
  <c r="H135" i="63"/>
  <c r="M135" i="63" s="1"/>
  <c r="H139" i="63"/>
  <c r="H143" i="63"/>
  <c r="M143" i="63" s="1"/>
  <c r="H147" i="63"/>
  <c r="M147" i="63" s="1"/>
  <c r="H151" i="63"/>
  <c r="M151" i="63" s="1"/>
  <c r="H155" i="63"/>
  <c r="H159" i="63"/>
  <c r="M159" i="63" s="1"/>
  <c r="H163" i="63"/>
  <c r="M163" i="63" s="1"/>
  <c r="H167" i="63"/>
  <c r="M167" i="63" s="1"/>
  <c r="H171" i="63"/>
  <c r="H175" i="63"/>
  <c r="M175" i="63" s="1"/>
  <c r="H179" i="63"/>
  <c r="M179" i="63" s="1"/>
  <c r="H183" i="63"/>
  <c r="M183" i="63" s="1"/>
  <c r="H187" i="63"/>
  <c r="M190" i="63"/>
  <c r="M194" i="63"/>
  <c r="M198" i="63"/>
  <c r="M202" i="63"/>
  <c r="M206" i="63"/>
  <c r="M210" i="63"/>
  <c r="M214" i="63"/>
  <c r="M218" i="63"/>
  <c r="M222" i="63"/>
  <c r="M226" i="63"/>
  <c r="M230" i="63"/>
  <c r="M234" i="63"/>
  <c r="M238" i="63"/>
  <c r="M242" i="63"/>
  <c r="M246" i="63"/>
  <c r="M250" i="63"/>
  <c r="M254" i="63"/>
  <c r="M258" i="63"/>
  <c r="J266" i="63"/>
  <c r="J265" i="63"/>
  <c r="R36" i="40"/>
  <c r="R68" i="40"/>
  <c r="S68" i="40"/>
  <c r="R100" i="40"/>
  <c r="S100" i="40"/>
  <c r="R132" i="40"/>
  <c r="S132" i="40"/>
  <c r="R164" i="40"/>
  <c r="S164" i="40"/>
  <c r="R196" i="40"/>
  <c r="S196" i="40"/>
  <c r="R228" i="40"/>
  <c r="S228" i="40"/>
  <c r="H24" i="34"/>
  <c r="T24" i="34" s="1"/>
  <c r="H22" i="34"/>
  <c r="T22" i="34" s="1"/>
  <c r="H34" i="34"/>
  <c r="T34" i="34" s="1"/>
  <c r="H36" i="34"/>
  <c r="T36" i="34" s="1"/>
  <c r="R28" i="40"/>
  <c r="S28" i="40"/>
  <c r="R32" i="40"/>
  <c r="S32" i="40"/>
  <c r="S34" i="40"/>
  <c r="R34" i="40"/>
  <c r="R44" i="40"/>
  <c r="S44" i="40"/>
  <c r="R48" i="40"/>
  <c r="S48" i="40"/>
  <c r="S50" i="40"/>
  <c r="R50" i="40"/>
  <c r="R60" i="40"/>
  <c r="S60" i="40"/>
  <c r="R64" i="40"/>
  <c r="S64" i="40"/>
  <c r="S66" i="40"/>
  <c r="R66" i="40"/>
  <c r="R76" i="40"/>
  <c r="S76" i="40"/>
  <c r="R80" i="40"/>
  <c r="S80" i="40"/>
  <c r="S82" i="40"/>
  <c r="R82" i="40"/>
  <c r="R92" i="40"/>
  <c r="S92" i="40"/>
  <c r="R96" i="40"/>
  <c r="S96" i="40"/>
  <c r="S98" i="40"/>
  <c r="R98" i="40"/>
  <c r="R108" i="40"/>
  <c r="S108" i="40"/>
  <c r="R112" i="40"/>
  <c r="S112" i="40"/>
  <c r="S114" i="40"/>
  <c r="R114" i="40"/>
  <c r="R124" i="40"/>
  <c r="S124" i="40"/>
  <c r="R128" i="40"/>
  <c r="S128" i="40"/>
  <c r="S130" i="40"/>
  <c r="R130" i="40"/>
  <c r="R140" i="40"/>
  <c r="S140" i="40"/>
  <c r="R144" i="40"/>
  <c r="S144" i="40"/>
  <c r="S146" i="40"/>
  <c r="R146" i="40"/>
  <c r="R156" i="40"/>
  <c r="S156" i="40"/>
  <c r="R160" i="40"/>
  <c r="S160" i="40"/>
  <c r="S162" i="40"/>
  <c r="R162" i="40"/>
  <c r="R172" i="40"/>
  <c r="S172" i="40"/>
  <c r="R176" i="40"/>
  <c r="S176" i="40"/>
  <c r="S178" i="40"/>
  <c r="R178" i="40"/>
  <c r="R188" i="40"/>
  <c r="S188" i="40"/>
  <c r="R192" i="40"/>
  <c r="S192" i="40"/>
  <c r="S194" i="40"/>
  <c r="R194" i="40"/>
  <c r="R204" i="40"/>
  <c r="S204" i="40"/>
  <c r="R208" i="40"/>
  <c r="S208" i="40"/>
  <c r="S210" i="40"/>
  <c r="R210" i="40"/>
  <c r="R220" i="40"/>
  <c r="S220" i="40"/>
  <c r="R224" i="40"/>
  <c r="S224" i="40"/>
  <c r="S226" i="40"/>
  <c r="R226" i="40"/>
  <c r="R236" i="40"/>
  <c r="S236" i="40"/>
  <c r="R240" i="40"/>
  <c r="S240" i="40"/>
  <c r="S242" i="40"/>
  <c r="R242" i="40"/>
  <c r="R252" i="40"/>
  <c r="S252" i="40"/>
  <c r="R22" i="41"/>
  <c r="S22" i="41"/>
  <c r="R24" i="41"/>
  <c r="S24" i="41"/>
  <c r="R38" i="41"/>
  <c r="S38" i="41"/>
  <c r="R40" i="41"/>
  <c r="S40" i="41"/>
  <c r="K265" i="36"/>
  <c r="K266" i="36" s="1"/>
  <c r="H30" i="34"/>
  <c r="T30" i="34" s="1"/>
  <c r="H28" i="34"/>
  <c r="T28" i="34" s="1"/>
  <c r="H40" i="34"/>
  <c r="T40" i="34" s="1"/>
  <c r="H42" i="34"/>
  <c r="T42" i="34" s="1"/>
  <c r="H58" i="34"/>
  <c r="T58" i="34" s="1"/>
  <c r="H60" i="34"/>
  <c r="T60" i="34" s="1"/>
  <c r="H72" i="34"/>
  <c r="T72" i="34" s="1"/>
  <c r="H70" i="34"/>
  <c r="T70" i="34" s="1"/>
  <c r="H88" i="34"/>
  <c r="T88" i="34" s="1"/>
  <c r="H90" i="34"/>
  <c r="T90" i="34" s="1"/>
  <c r="H96" i="34"/>
  <c r="T96" i="34" s="1"/>
  <c r="H94" i="34"/>
  <c r="T94" i="34" s="1"/>
  <c r="S22" i="40"/>
  <c r="R22" i="40"/>
  <c r="K266" i="40"/>
  <c r="Q24" i="39"/>
  <c r="K265" i="39"/>
  <c r="Q28" i="39"/>
  <c r="H24" i="49"/>
  <c r="T24" i="49" s="1"/>
  <c r="H22" i="49"/>
  <c r="T22" i="49" s="1"/>
  <c r="Q36" i="39"/>
  <c r="H36" i="49"/>
  <c r="T36" i="49" s="1"/>
  <c r="H34" i="49"/>
  <c r="T34" i="49" s="1"/>
  <c r="Q44" i="39"/>
  <c r="Q48" i="39"/>
  <c r="Q52" i="39"/>
  <c r="Q56" i="39"/>
  <c r="Q60" i="39"/>
  <c r="Q68" i="39"/>
  <c r="Q72" i="39"/>
  <c r="Q76" i="39"/>
  <c r="Q80" i="39"/>
  <c r="Q84" i="39"/>
  <c r="Q88" i="39"/>
  <c r="Q92" i="39"/>
  <c r="Q96" i="39"/>
  <c r="Q100" i="39"/>
  <c r="Q104" i="39"/>
  <c r="Q108" i="39"/>
  <c r="Q112" i="39"/>
  <c r="Q116" i="39"/>
  <c r="Q120" i="39"/>
  <c r="H94" i="49"/>
  <c r="T94" i="49" s="1"/>
  <c r="H96" i="49"/>
  <c r="T96" i="49" s="1"/>
  <c r="Q132" i="39"/>
  <c r="Q136" i="39"/>
  <c r="Q140" i="39"/>
  <c r="Q144" i="39"/>
  <c r="Q148" i="39"/>
  <c r="Q152" i="39"/>
  <c r="Q156" i="39"/>
  <c r="H114" i="49"/>
  <c r="T114" i="49" s="1"/>
  <c r="H112" i="49"/>
  <c r="T112" i="49" s="1"/>
  <c r="Q164" i="39"/>
  <c r="Q168" i="39"/>
  <c r="Q172" i="39"/>
  <c r="Q176" i="39"/>
  <c r="Q180" i="39"/>
  <c r="Q184" i="39"/>
  <c r="Q188" i="39"/>
  <c r="Q192" i="39"/>
  <c r="Q196" i="39"/>
  <c r="Q200" i="39"/>
  <c r="Q208" i="39"/>
  <c r="Q212" i="39"/>
  <c r="Q216" i="39"/>
  <c r="Q220" i="39"/>
  <c r="Q224" i="39"/>
  <c r="Q232" i="39"/>
  <c r="Q240" i="39"/>
  <c r="Q248" i="39"/>
  <c r="Q252" i="39"/>
  <c r="Q256" i="39"/>
  <c r="Q260" i="39"/>
  <c r="R34" i="41"/>
  <c r="S34" i="41"/>
  <c r="R36" i="41"/>
  <c r="S36" i="41"/>
  <c r="S52" i="41"/>
  <c r="R52" i="41"/>
  <c r="S59" i="41"/>
  <c r="R59" i="41"/>
  <c r="S68" i="41"/>
  <c r="R68" i="41"/>
  <c r="S75" i="41"/>
  <c r="R75" i="41"/>
  <c r="S81" i="41"/>
  <c r="R81" i="41"/>
  <c r="S84" i="41"/>
  <c r="R84" i="41"/>
  <c r="S91" i="41"/>
  <c r="R91" i="41"/>
  <c r="S97" i="41"/>
  <c r="R97" i="41"/>
  <c r="S100" i="41"/>
  <c r="R100" i="41"/>
  <c r="S107" i="41"/>
  <c r="R107" i="41"/>
  <c r="S113" i="41"/>
  <c r="R113" i="41"/>
  <c r="S116" i="41"/>
  <c r="R116" i="41"/>
  <c r="S129" i="41"/>
  <c r="R129" i="41"/>
  <c r="S132" i="41"/>
  <c r="R132" i="41"/>
  <c r="S139" i="41"/>
  <c r="R139" i="41"/>
  <c r="R145" i="41"/>
  <c r="S145" i="41"/>
  <c r="S147" i="41"/>
  <c r="R147" i="41"/>
  <c r="S152" i="41"/>
  <c r="R152" i="41"/>
  <c r="R161" i="41"/>
  <c r="S161" i="41"/>
  <c r="S163" i="41"/>
  <c r="R163" i="41"/>
  <c r="S168" i="41"/>
  <c r="R168" i="41"/>
  <c r="R177" i="41"/>
  <c r="S177" i="41"/>
  <c r="S179" i="41"/>
  <c r="R179" i="41"/>
  <c r="S184" i="41"/>
  <c r="R184" i="41"/>
  <c r="R193" i="41"/>
  <c r="S193" i="41"/>
  <c r="S195" i="41"/>
  <c r="R195" i="41"/>
  <c r="R198" i="41"/>
  <c r="S198" i="41"/>
  <c r="R206" i="41"/>
  <c r="S206" i="41"/>
  <c r="S208" i="41"/>
  <c r="R208" i="41"/>
  <c r="R222" i="41"/>
  <c r="S222" i="41"/>
  <c r="R258" i="41"/>
  <c r="S258" i="41"/>
  <c r="R89" i="38"/>
  <c r="S89" i="38"/>
  <c r="R101" i="38"/>
  <c r="S101" i="38"/>
  <c r="T51" i="47"/>
  <c r="T63" i="47"/>
  <c r="T75" i="47"/>
  <c r="T81" i="47"/>
  <c r="T99" i="47"/>
  <c r="T105" i="47"/>
  <c r="T129" i="47"/>
  <c r="T135" i="47"/>
  <c r="H264" i="63"/>
  <c r="H54" i="34"/>
  <c r="T54" i="34" s="1"/>
  <c r="H52" i="34"/>
  <c r="T52" i="34" s="1"/>
  <c r="H64" i="34"/>
  <c r="T64" i="34" s="1"/>
  <c r="H66" i="34"/>
  <c r="T66" i="34" s="1"/>
  <c r="K265" i="40"/>
  <c r="Q21" i="40"/>
  <c r="R26" i="41"/>
  <c r="S26" i="41"/>
  <c r="R28" i="41"/>
  <c r="S28" i="41"/>
  <c r="R42" i="41"/>
  <c r="S42" i="41"/>
  <c r="R44" i="41"/>
  <c r="S44" i="41"/>
  <c r="H120" i="34"/>
  <c r="T120" i="34" s="1"/>
  <c r="H118" i="34"/>
  <c r="T118" i="34" s="1"/>
  <c r="R24" i="40"/>
  <c r="Q29" i="40"/>
  <c r="Q37" i="40"/>
  <c r="Q45" i="40"/>
  <c r="Q53" i="40"/>
  <c r="Q61" i="40"/>
  <c r="Q69" i="40"/>
  <c r="Q77" i="40"/>
  <c r="Q85" i="40"/>
  <c r="Q93" i="40"/>
  <c r="Q101" i="40"/>
  <c r="Q109" i="40"/>
  <c r="Q117" i="40"/>
  <c r="Q125" i="40"/>
  <c r="Q133" i="40"/>
  <c r="Q141" i="40"/>
  <c r="Q149" i="40"/>
  <c r="Q157" i="40"/>
  <c r="Q165" i="40"/>
  <c r="H120" i="48"/>
  <c r="T120" i="48" s="1"/>
  <c r="H118" i="48"/>
  <c r="T118" i="48" s="1"/>
  <c r="Q173" i="40"/>
  <c r="Q181" i="40"/>
  <c r="Q189" i="40"/>
  <c r="H124" i="48"/>
  <c r="T124" i="48" s="1"/>
  <c r="H126" i="48"/>
  <c r="T126" i="48" s="1"/>
  <c r="Q197" i="40"/>
  <c r="Q205" i="40"/>
  <c r="Q213" i="40"/>
  <c r="Q221" i="40"/>
  <c r="Q229" i="40"/>
  <c r="Q237" i="40"/>
  <c r="H162" i="48"/>
  <c r="T162" i="48" s="1"/>
  <c r="H160" i="48"/>
  <c r="T160" i="48" s="1"/>
  <c r="Q245" i="40"/>
  <c r="Q253" i="40"/>
  <c r="R256" i="40"/>
  <c r="S256" i="40"/>
  <c r="Q258" i="40"/>
  <c r="R260" i="40"/>
  <c r="S260" i="40"/>
  <c r="H265" i="40"/>
  <c r="H266" i="40" s="1"/>
  <c r="S56" i="41"/>
  <c r="R56" i="41"/>
  <c r="S71" i="41"/>
  <c r="R71" i="41"/>
  <c r="S77" i="41"/>
  <c r="R77" i="41"/>
  <c r="S80" i="41"/>
  <c r="R80" i="41"/>
  <c r="S87" i="41"/>
  <c r="R87" i="41"/>
  <c r="S93" i="41"/>
  <c r="R93" i="41"/>
  <c r="S96" i="41"/>
  <c r="R96" i="41"/>
  <c r="S103" i="41"/>
  <c r="R103" i="41"/>
  <c r="S109" i="41"/>
  <c r="R109" i="41"/>
  <c r="S112" i="41"/>
  <c r="R112" i="41"/>
  <c r="S125" i="41"/>
  <c r="R125" i="41"/>
  <c r="S128" i="41"/>
  <c r="R128" i="41"/>
  <c r="S141" i="41"/>
  <c r="R141" i="41"/>
  <c r="S144" i="41"/>
  <c r="R144" i="41"/>
  <c r="R157" i="41"/>
  <c r="S157" i="41"/>
  <c r="R173" i="41"/>
  <c r="S173" i="41"/>
  <c r="R189" i="41"/>
  <c r="R246" i="41"/>
  <c r="S246" i="41"/>
  <c r="R254" i="41"/>
  <c r="S254" i="41"/>
  <c r="R25" i="38"/>
  <c r="S25" i="38"/>
  <c r="R57" i="38"/>
  <c r="S57" i="38"/>
  <c r="R65" i="38"/>
  <c r="S65" i="38"/>
  <c r="R93" i="38"/>
  <c r="S93" i="38"/>
  <c r="H78" i="34"/>
  <c r="T78" i="34" s="1"/>
  <c r="H76" i="34"/>
  <c r="T76" i="34" s="1"/>
  <c r="H82" i="34"/>
  <c r="T82" i="34" s="1"/>
  <c r="H84" i="34"/>
  <c r="T84" i="34" s="1"/>
  <c r="H102" i="34"/>
  <c r="T102" i="34" s="1"/>
  <c r="H100" i="34"/>
  <c r="T100" i="34" s="1"/>
  <c r="H106" i="34"/>
  <c r="T106" i="34" s="1"/>
  <c r="H108" i="34"/>
  <c r="T108" i="34" s="1"/>
  <c r="Q191" i="36"/>
  <c r="Q195" i="36"/>
  <c r="H126" i="34"/>
  <c r="T126" i="34" s="1"/>
  <c r="H124" i="34"/>
  <c r="T124" i="34" s="1"/>
  <c r="Q199" i="36"/>
  <c r="Q203" i="36"/>
  <c r="H130" i="34"/>
  <c r="T130" i="34" s="1"/>
  <c r="H132" i="34"/>
  <c r="T132" i="34" s="1"/>
  <c r="Q207" i="36"/>
  <c r="Q211" i="36"/>
  <c r="H136" i="34"/>
  <c r="T136" i="34" s="1"/>
  <c r="H138" i="34"/>
  <c r="T138" i="34" s="1"/>
  <c r="Q215" i="36"/>
  <c r="Q219" i="36"/>
  <c r="Q223" i="36"/>
  <c r="H144" i="34"/>
  <c r="T144" i="34" s="1"/>
  <c r="H142" i="34"/>
  <c r="T142" i="34" s="1"/>
  <c r="H150" i="34"/>
  <c r="T150" i="34" s="1"/>
  <c r="H148" i="34"/>
  <c r="T148" i="34" s="1"/>
  <c r="Q227" i="36"/>
  <c r="Q231" i="36"/>
  <c r="Q235" i="36"/>
  <c r="H154" i="34"/>
  <c r="T154" i="34" s="1"/>
  <c r="H156" i="34"/>
  <c r="T156" i="34" s="1"/>
  <c r="Q239" i="36"/>
  <c r="Q243" i="36"/>
  <c r="H160" i="34"/>
  <c r="T160" i="34" s="1"/>
  <c r="H162" i="34"/>
  <c r="T162" i="34" s="1"/>
  <c r="H166" i="34"/>
  <c r="T166" i="34" s="1"/>
  <c r="H168" i="34"/>
  <c r="T168" i="34" s="1"/>
  <c r="Q25" i="40"/>
  <c r="H28" i="48"/>
  <c r="T28" i="48" s="1"/>
  <c r="H30" i="48"/>
  <c r="T30" i="48" s="1"/>
  <c r="Q33" i="40"/>
  <c r="Q41" i="40"/>
  <c r="H42" i="48"/>
  <c r="T42" i="48" s="1"/>
  <c r="H40" i="48"/>
  <c r="T40" i="48" s="1"/>
  <c r="Q49" i="40"/>
  <c r="Q57" i="40"/>
  <c r="H58" i="48"/>
  <c r="T58" i="48" s="1"/>
  <c r="H60" i="48"/>
  <c r="T60" i="48" s="1"/>
  <c r="Q65" i="40"/>
  <c r="Q73" i="40"/>
  <c r="Q81" i="40"/>
  <c r="Q89" i="40"/>
  <c r="Q97" i="40"/>
  <c r="Q105" i="40"/>
  <c r="Q113" i="40"/>
  <c r="Q121" i="40"/>
  <c r="Q129" i="40"/>
  <c r="Q137" i="40"/>
  <c r="Q145" i="40"/>
  <c r="Q153" i="40"/>
  <c r="Q161" i="40"/>
  <c r="Q169" i="40"/>
  <c r="Q177" i="40"/>
  <c r="Q185" i="40"/>
  <c r="Q193" i="40"/>
  <c r="Q201" i="40"/>
  <c r="Q209" i="40"/>
  <c r="Q217" i="40"/>
  <c r="H144" i="48"/>
  <c r="T144" i="48" s="1"/>
  <c r="H142" i="48"/>
  <c r="T142" i="48" s="1"/>
  <c r="Q225" i="40"/>
  <c r="Q233" i="40"/>
  <c r="Q241" i="40"/>
  <c r="Q249" i="40"/>
  <c r="S257" i="40"/>
  <c r="R257" i="40"/>
  <c r="S261" i="40"/>
  <c r="R261" i="40"/>
  <c r="S55" i="41"/>
  <c r="R55" i="41"/>
  <c r="S64" i="41"/>
  <c r="R64" i="41"/>
  <c r="S69" i="41"/>
  <c r="R69" i="41"/>
  <c r="S72" i="41"/>
  <c r="R72" i="41"/>
  <c r="S79" i="41"/>
  <c r="R79" i="41"/>
  <c r="S85" i="41"/>
  <c r="R85" i="41"/>
  <c r="S88" i="41"/>
  <c r="R88" i="41"/>
  <c r="S101" i="41"/>
  <c r="R101" i="41"/>
  <c r="S104" i="41"/>
  <c r="R104" i="41"/>
  <c r="S111" i="41"/>
  <c r="R111" i="41"/>
  <c r="S117" i="41"/>
  <c r="R117" i="41"/>
  <c r="S120" i="41"/>
  <c r="R120" i="41"/>
  <c r="S127" i="41"/>
  <c r="R127" i="41"/>
  <c r="S133" i="41"/>
  <c r="R133" i="41"/>
  <c r="S136" i="41"/>
  <c r="R136" i="41"/>
  <c r="S143" i="41"/>
  <c r="R143" i="41"/>
  <c r="S156" i="41"/>
  <c r="R156" i="41"/>
  <c r="S172" i="41"/>
  <c r="R172" i="41"/>
  <c r="R214" i="41"/>
  <c r="S214" i="41"/>
  <c r="R226" i="41"/>
  <c r="S226" i="41"/>
  <c r="R250" i="41"/>
  <c r="S250" i="41"/>
  <c r="R61" i="38"/>
  <c r="S61" i="38"/>
  <c r="R97" i="38"/>
  <c r="S97" i="38"/>
  <c r="H24" i="48"/>
  <c r="T24" i="48" s="1"/>
  <c r="H22" i="48"/>
  <c r="T22" i="48" s="1"/>
  <c r="H36" i="48"/>
  <c r="T36" i="48" s="1"/>
  <c r="H34" i="48"/>
  <c r="T34" i="48" s="1"/>
  <c r="H94" i="48"/>
  <c r="T94" i="48" s="1"/>
  <c r="H96" i="48"/>
  <c r="T96" i="48" s="1"/>
  <c r="H114" i="48"/>
  <c r="T114" i="48" s="1"/>
  <c r="H112" i="48"/>
  <c r="T112" i="48" s="1"/>
  <c r="K266" i="39"/>
  <c r="Q25" i="39"/>
  <c r="Q29" i="39"/>
  <c r="Q33" i="39"/>
  <c r="Q37" i="39"/>
  <c r="Q41" i="39"/>
  <c r="Q45" i="39"/>
  <c r="Q49" i="39"/>
  <c r="Q53" i="39"/>
  <c r="Q57" i="39"/>
  <c r="Q61" i="39"/>
  <c r="Q65" i="39"/>
  <c r="Q69" i="39"/>
  <c r="Q73" i="39"/>
  <c r="Q77" i="39"/>
  <c r="Q81" i="39"/>
  <c r="Q85" i="39"/>
  <c r="Q89" i="39"/>
  <c r="Q93" i="39"/>
  <c r="Q97" i="39"/>
  <c r="Q101" i="39"/>
  <c r="Q105" i="39"/>
  <c r="Q109" i="39"/>
  <c r="Q113" i="39"/>
  <c r="Q117" i="39"/>
  <c r="Q121" i="39"/>
  <c r="Q125" i="39"/>
  <c r="Q129" i="39"/>
  <c r="Q133" i="39"/>
  <c r="Q137" i="39"/>
  <c r="Q141" i="39"/>
  <c r="Q145" i="39"/>
  <c r="Q149" i="39"/>
  <c r="Q153" i="39"/>
  <c r="Q157" i="39"/>
  <c r="Q161" i="39"/>
  <c r="Q165" i="39"/>
  <c r="Q169" i="39"/>
  <c r="Q173" i="39"/>
  <c r="Q177" i="39"/>
  <c r="Q181" i="39"/>
  <c r="Q185" i="39"/>
  <c r="Q189" i="39"/>
  <c r="Q193" i="39"/>
  <c r="Q197" i="39"/>
  <c r="Q201" i="39"/>
  <c r="Q205" i="39"/>
  <c r="Q209" i="39"/>
  <c r="Q213" i="39"/>
  <c r="Q217" i="39"/>
  <c r="Q221" i="39"/>
  <c r="Q225" i="39"/>
  <c r="Q229" i="39"/>
  <c r="Q233" i="39"/>
  <c r="Q237" i="39"/>
  <c r="Q241" i="39"/>
  <c r="Q245" i="39"/>
  <c r="Q249" i="39"/>
  <c r="Q253" i="39"/>
  <c r="Q257" i="39"/>
  <c r="Q261" i="39"/>
  <c r="S23" i="41"/>
  <c r="R23" i="41"/>
  <c r="S27" i="41"/>
  <c r="R27" i="41"/>
  <c r="S31" i="41"/>
  <c r="R31" i="41"/>
  <c r="S35" i="41"/>
  <c r="R35" i="41"/>
  <c r="S39" i="41"/>
  <c r="R39" i="41"/>
  <c r="S43" i="41"/>
  <c r="R43" i="41"/>
  <c r="S47" i="41"/>
  <c r="R47" i="41"/>
  <c r="S51" i="41"/>
  <c r="R51" i="41"/>
  <c r="S60" i="41"/>
  <c r="R60" i="41"/>
  <c r="S67" i="41"/>
  <c r="R67" i="41"/>
  <c r="S73" i="41"/>
  <c r="R73" i="41"/>
  <c r="S76" i="41"/>
  <c r="R76" i="41"/>
  <c r="S83" i="41"/>
  <c r="R83" i="41"/>
  <c r="S89" i="41"/>
  <c r="R89" i="41"/>
  <c r="S92" i="41"/>
  <c r="R92" i="41"/>
  <c r="S99" i="41"/>
  <c r="R99" i="41"/>
  <c r="S105" i="41"/>
  <c r="R105" i="41"/>
  <c r="S108" i="41"/>
  <c r="R108" i="41"/>
  <c r="S115" i="41"/>
  <c r="R115" i="41"/>
  <c r="S121" i="41"/>
  <c r="R121" i="41"/>
  <c r="S124" i="41"/>
  <c r="R124" i="41"/>
  <c r="S131" i="41"/>
  <c r="R131" i="41"/>
  <c r="S137" i="41"/>
  <c r="R137" i="41"/>
  <c r="S140" i="41"/>
  <c r="R140" i="41"/>
  <c r="R153" i="41"/>
  <c r="S153" i="41"/>
  <c r="S159" i="41"/>
  <c r="R159" i="41"/>
  <c r="R169" i="41"/>
  <c r="S169" i="41"/>
  <c r="S175" i="41"/>
  <c r="R175" i="41"/>
  <c r="R185" i="41"/>
  <c r="S185" i="41"/>
  <c r="S191" i="41"/>
  <c r="R191" i="41"/>
  <c r="R218" i="41"/>
  <c r="S218" i="41"/>
  <c r="R21" i="38"/>
  <c r="S21" i="38"/>
  <c r="R69" i="38"/>
  <c r="S69" i="38"/>
  <c r="H52" i="48"/>
  <c r="T52" i="48" s="1"/>
  <c r="H54" i="48"/>
  <c r="T54" i="48" s="1"/>
  <c r="H66" i="48"/>
  <c r="T66" i="48" s="1"/>
  <c r="H64" i="48"/>
  <c r="T64" i="48" s="1"/>
  <c r="H76" i="48"/>
  <c r="T76" i="48" s="1"/>
  <c r="H78" i="48"/>
  <c r="T78" i="48" s="1"/>
  <c r="V84" i="48"/>
  <c r="U84" i="48"/>
  <c r="W84" i="48"/>
  <c r="H100" i="48"/>
  <c r="T100" i="48" s="1"/>
  <c r="H102" i="48"/>
  <c r="T102" i="48" s="1"/>
  <c r="V106" i="48"/>
  <c r="U106" i="48"/>
  <c r="W106" i="48"/>
  <c r="H130" i="48"/>
  <c r="T130" i="48" s="1"/>
  <c r="H132" i="48"/>
  <c r="T132" i="48" s="1"/>
  <c r="H138" i="48"/>
  <c r="T138" i="48" s="1"/>
  <c r="H136" i="48"/>
  <c r="T136" i="48" s="1"/>
  <c r="Q21" i="39"/>
  <c r="H46" i="49"/>
  <c r="T46" i="49" s="1"/>
  <c r="H48" i="49"/>
  <c r="T48" i="49" s="1"/>
  <c r="H70" i="49"/>
  <c r="T70" i="49" s="1"/>
  <c r="H72" i="49"/>
  <c r="T72" i="49" s="1"/>
  <c r="H90" i="49"/>
  <c r="T90" i="49" s="1"/>
  <c r="H88" i="49"/>
  <c r="T88" i="49" s="1"/>
  <c r="H148" i="49"/>
  <c r="T148" i="49" s="1"/>
  <c r="H150" i="49"/>
  <c r="T150" i="49" s="1"/>
  <c r="H156" i="49"/>
  <c r="T156" i="49" s="1"/>
  <c r="H154" i="49"/>
  <c r="T154" i="49" s="1"/>
  <c r="H166" i="49"/>
  <c r="T166" i="49" s="1"/>
  <c r="H168" i="49"/>
  <c r="T168" i="49" s="1"/>
  <c r="K265" i="41"/>
  <c r="H28" i="50"/>
  <c r="T28" i="50" s="1"/>
  <c r="H30" i="50"/>
  <c r="T30" i="50" s="1"/>
  <c r="H42" i="50"/>
  <c r="T42" i="50" s="1"/>
  <c r="H40" i="50"/>
  <c r="T40" i="50" s="1"/>
  <c r="S50" i="41"/>
  <c r="S54" i="41"/>
  <c r="S58" i="41"/>
  <c r="S62" i="41"/>
  <c r="H58" i="50"/>
  <c r="T58" i="50" s="1"/>
  <c r="H60" i="50"/>
  <c r="T60" i="50" s="1"/>
  <c r="S66" i="41"/>
  <c r="S70" i="41"/>
  <c r="S74" i="41"/>
  <c r="S78" i="41"/>
  <c r="S82" i="41"/>
  <c r="S86" i="41"/>
  <c r="S90" i="41"/>
  <c r="S94" i="41"/>
  <c r="S98" i="41"/>
  <c r="S102" i="41"/>
  <c r="S106" i="41"/>
  <c r="S110" i="41"/>
  <c r="S114" i="41"/>
  <c r="S118" i="41"/>
  <c r="S122" i="41"/>
  <c r="S126" i="41"/>
  <c r="S130" i="41"/>
  <c r="S134" i="41"/>
  <c r="S138" i="41"/>
  <c r="S142" i="41"/>
  <c r="Q146" i="41"/>
  <c r="S151" i="41"/>
  <c r="S154" i="41"/>
  <c r="R155" i="41"/>
  <c r="H112" i="50"/>
  <c r="T112" i="50" s="1"/>
  <c r="H114" i="50"/>
  <c r="T114" i="50" s="1"/>
  <c r="Q162" i="41"/>
  <c r="S167" i="41"/>
  <c r="S170" i="41"/>
  <c r="R171" i="41"/>
  <c r="Q178" i="41"/>
  <c r="S183" i="41"/>
  <c r="S186" i="41"/>
  <c r="R187" i="41"/>
  <c r="Q194" i="41"/>
  <c r="S200" i="41"/>
  <c r="Q203" i="41"/>
  <c r="R204" i="41"/>
  <c r="S224" i="41"/>
  <c r="R227" i="41"/>
  <c r="S228" i="41"/>
  <c r="R237" i="41"/>
  <c r="S238" i="41"/>
  <c r="S241" i="41"/>
  <c r="R241" i="41"/>
  <c r="H162" i="50"/>
  <c r="T162" i="50" s="1"/>
  <c r="H160" i="50"/>
  <c r="T160" i="50" s="1"/>
  <c r="Q245" i="41"/>
  <c r="S256" i="41"/>
  <c r="R259" i="41"/>
  <c r="S260" i="41"/>
  <c r="S264" i="41"/>
  <c r="R264" i="41"/>
  <c r="S23" i="38"/>
  <c r="R26" i="38"/>
  <c r="S27" i="38"/>
  <c r="R36" i="38"/>
  <c r="S37" i="38"/>
  <c r="H34" i="47"/>
  <c r="T34" i="47" s="1"/>
  <c r="H36" i="47"/>
  <c r="T36" i="47" s="1"/>
  <c r="Q40" i="38"/>
  <c r="S44" i="38"/>
  <c r="R44" i="38"/>
  <c r="S55" i="38"/>
  <c r="S72" i="38"/>
  <c r="R72" i="38"/>
  <c r="S76" i="38"/>
  <c r="R76" i="38"/>
  <c r="S87" i="38"/>
  <c r="S104" i="38"/>
  <c r="R104" i="38"/>
  <c r="S108" i="38"/>
  <c r="R108" i="38"/>
  <c r="R117" i="38"/>
  <c r="S117" i="38"/>
  <c r="S120" i="38"/>
  <c r="R120" i="38"/>
  <c r="H96" i="47"/>
  <c r="T96" i="47" s="1"/>
  <c r="H94" i="47"/>
  <c r="T94" i="47" s="1"/>
  <c r="Q128" i="38"/>
  <c r="R137" i="38"/>
  <c r="S137" i="38"/>
  <c r="R151" i="38"/>
  <c r="S151" i="38"/>
  <c r="R157" i="38"/>
  <c r="S157" i="38"/>
  <c r="H114" i="47"/>
  <c r="T114" i="47" s="1"/>
  <c r="H112" i="47"/>
  <c r="T112" i="47" s="1"/>
  <c r="Q160" i="38"/>
  <c r="R165" i="38"/>
  <c r="S165" i="38"/>
  <c r="R181" i="38"/>
  <c r="S181" i="38"/>
  <c r="R197" i="38"/>
  <c r="S197" i="38"/>
  <c r="R213" i="38"/>
  <c r="S213" i="38"/>
  <c r="R229" i="38"/>
  <c r="S229" i="38"/>
  <c r="R245" i="38"/>
  <c r="S245" i="38"/>
  <c r="R261" i="38"/>
  <c r="S261" i="38"/>
  <c r="V47" i="34"/>
  <c r="U47" i="34"/>
  <c r="W47" i="34"/>
  <c r="V109" i="34"/>
  <c r="U109" i="34"/>
  <c r="W109" i="34"/>
  <c r="V143" i="34"/>
  <c r="U143" i="34"/>
  <c r="W143" i="34"/>
  <c r="V77" i="48"/>
  <c r="U77" i="48"/>
  <c r="W77" i="48"/>
  <c r="H54" i="49"/>
  <c r="T54" i="49" s="1"/>
  <c r="H52" i="49"/>
  <c r="T52" i="49" s="1"/>
  <c r="H64" i="49"/>
  <c r="T64" i="49" s="1"/>
  <c r="H66" i="49"/>
  <c r="T66" i="49" s="1"/>
  <c r="H78" i="49"/>
  <c r="T78" i="49" s="1"/>
  <c r="H76" i="49"/>
  <c r="T76" i="49" s="1"/>
  <c r="H84" i="49"/>
  <c r="T84" i="49" s="1"/>
  <c r="H82" i="49"/>
  <c r="T82" i="49" s="1"/>
  <c r="H100" i="49"/>
  <c r="T100" i="49" s="1"/>
  <c r="H102" i="49"/>
  <c r="T102" i="49" s="1"/>
  <c r="H108" i="49"/>
  <c r="T108" i="49" s="1"/>
  <c r="H106" i="49"/>
  <c r="T106" i="49" s="1"/>
  <c r="H132" i="49"/>
  <c r="T132" i="49" s="1"/>
  <c r="H130" i="49"/>
  <c r="T130" i="49" s="1"/>
  <c r="H138" i="49"/>
  <c r="T138" i="49" s="1"/>
  <c r="H136" i="49"/>
  <c r="T136" i="49" s="1"/>
  <c r="H48" i="50"/>
  <c r="T48" i="50" s="1"/>
  <c r="H46" i="50"/>
  <c r="T46" i="50" s="1"/>
  <c r="H72" i="50"/>
  <c r="T72" i="50" s="1"/>
  <c r="H70" i="50"/>
  <c r="T70" i="50" s="1"/>
  <c r="H90" i="50"/>
  <c r="T90" i="50" s="1"/>
  <c r="H88" i="50"/>
  <c r="T88" i="50" s="1"/>
  <c r="H126" i="50"/>
  <c r="T126" i="50" s="1"/>
  <c r="H124" i="50"/>
  <c r="T124" i="50" s="1"/>
  <c r="S217" i="41"/>
  <c r="R217" i="41"/>
  <c r="S232" i="41"/>
  <c r="S249" i="41"/>
  <c r="R249" i="41"/>
  <c r="S31" i="38"/>
  <c r="R34" i="38"/>
  <c r="S35" i="38"/>
  <c r="S47" i="38"/>
  <c r="S64" i="38"/>
  <c r="R64" i="38"/>
  <c r="S68" i="38"/>
  <c r="R68" i="38"/>
  <c r="S79" i="38"/>
  <c r="S96" i="38"/>
  <c r="R96" i="38"/>
  <c r="S100" i="38"/>
  <c r="R100" i="38"/>
  <c r="S111" i="38"/>
  <c r="R119" i="38"/>
  <c r="S119" i="38"/>
  <c r="R125" i="38"/>
  <c r="S125" i="38"/>
  <c r="R127" i="38"/>
  <c r="S127" i="38"/>
  <c r="R133" i="38"/>
  <c r="S133" i="38"/>
  <c r="S136" i="38"/>
  <c r="R136" i="38"/>
  <c r="R145" i="38"/>
  <c r="S145" i="38"/>
  <c r="R159" i="38"/>
  <c r="S159" i="38"/>
  <c r="S164" i="38"/>
  <c r="R164" i="38"/>
  <c r="S180" i="38"/>
  <c r="R180" i="38"/>
  <c r="S196" i="38"/>
  <c r="R196" i="38"/>
  <c r="S212" i="38"/>
  <c r="R212" i="38"/>
  <c r="S228" i="38"/>
  <c r="R228" i="38"/>
  <c r="S260" i="38"/>
  <c r="R260" i="38"/>
  <c r="V23" i="34"/>
  <c r="U23" i="34"/>
  <c r="W23" i="34"/>
  <c r="V85" i="34"/>
  <c r="U85" i="34"/>
  <c r="W85" i="34"/>
  <c r="V119" i="34"/>
  <c r="U119" i="34"/>
  <c r="W119" i="34"/>
  <c r="H108" i="48"/>
  <c r="T108" i="48" s="1"/>
  <c r="U169" i="48"/>
  <c r="W169" i="48"/>
  <c r="V169" i="48"/>
  <c r="H52" i="50"/>
  <c r="T52" i="50" s="1"/>
  <c r="H54" i="50"/>
  <c r="T54" i="50" s="1"/>
  <c r="H66" i="50"/>
  <c r="T66" i="50" s="1"/>
  <c r="H64" i="50"/>
  <c r="T64" i="50" s="1"/>
  <c r="H76" i="50"/>
  <c r="T76" i="50" s="1"/>
  <c r="H78" i="50"/>
  <c r="T78" i="50" s="1"/>
  <c r="H82" i="50"/>
  <c r="T82" i="50" s="1"/>
  <c r="H84" i="50"/>
  <c r="T84" i="50" s="1"/>
  <c r="H102" i="50"/>
  <c r="T102" i="50" s="1"/>
  <c r="H100" i="50"/>
  <c r="T100" i="50" s="1"/>
  <c r="S197" i="41"/>
  <c r="R197" i="41"/>
  <c r="H144" i="50"/>
  <c r="T144" i="50" s="1"/>
  <c r="H142" i="50"/>
  <c r="T142" i="50" s="1"/>
  <c r="Q225" i="41"/>
  <c r="R234" i="41"/>
  <c r="S234" i="41"/>
  <c r="S257" i="41"/>
  <c r="R257" i="41"/>
  <c r="K266" i="41"/>
  <c r="S24" i="38"/>
  <c r="R24" i="38"/>
  <c r="R33" i="38"/>
  <c r="S33" i="38"/>
  <c r="R49" i="38"/>
  <c r="S49" i="38"/>
  <c r="R53" i="38"/>
  <c r="S53" i="38"/>
  <c r="S56" i="38"/>
  <c r="R56" i="38"/>
  <c r="S60" i="38"/>
  <c r="R60" i="38"/>
  <c r="R81" i="38"/>
  <c r="S81" i="38"/>
  <c r="R85" i="38"/>
  <c r="S85" i="38"/>
  <c r="S88" i="38"/>
  <c r="R88" i="38"/>
  <c r="S92" i="38"/>
  <c r="R92" i="38"/>
  <c r="R113" i="38"/>
  <c r="S113" i="38"/>
  <c r="R135" i="38"/>
  <c r="S135" i="38"/>
  <c r="R141" i="38"/>
  <c r="S141" i="38"/>
  <c r="S144" i="38"/>
  <c r="R144" i="38"/>
  <c r="R153" i="38"/>
  <c r="S153" i="38"/>
  <c r="R163" i="38"/>
  <c r="S163" i="38"/>
  <c r="S174" i="38"/>
  <c r="R174" i="38"/>
  <c r="R179" i="38"/>
  <c r="S179" i="38"/>
  <c r="S190" i="38"/>
  <c r="R190" i="38"/>
  <c r="R195" i="38"/>
  <c r="S195" i="38"/>
  <c r="S206" i="38"/>
  <c r="R206" i="38"/>
  <c r="R211" i="38"/>
  <c r="S211" i="38"/>
  <c r="S222" i="38"/>
  <c r="R222" i="38"/>
  <c r="R227" i="38"/>
  <c r="S227" i="38"/>
  <c r="H156" i="47"/>
  <c r="T156" i="47" s="1"/>
  <c r="H154" i="47"/>
  <c r="T154" i="47" s="1"/>
  <c r="Q238" i="38"/>
  <c r="R243" i="38"/>
  <c r="S243" i="38"/>
  <c r="S254" i="38"/>
  <c r="R254" i="38"/>
  <c r="R259" i="38"/>
  <c r="S259" i="38"/>
  <c r="V61" i="34"/>
  <c r="U61" i="34"/>
  <c r="W61" i="34"/>
  <c r="V95" i="34"/>
  <c r="U95" i="34"/>
  <c r="W95" i="34"/>
  <c r="V157" i="34"/>
  <c r="U157" i="34"/>
  <c r="W157" i="34"/>
  <c r="H46" i="48"/>
  <c r="T46" i="48" s="1"/>
  <c r="H48" i="48"/>
  <c r="T48" i="48" s="1"/>
  <c r="H72" i="48"/>
  <c r="T72" i="48" s="1"/>
  <c r="H70" i="48"/>
  <c r="T70" i="48" s="1"/>
  <c r="H90" i="48"/>
  <c r="T90" i="48" s="1"/>
  <c r="H88" i="48"/>
  <c r="T88" i="48" s="1"/>
  <c r="H148" i="48"/>
  <c r="T148" i="48" s="1"/>
  <c r="H150" i="48"/>
  <c r="T150" i="48" s="1"/>
  <c r="H154" i="48"/>
  <c r="T154" i="48" s="1"/>
  <c r="H156" i="48"/>
  <c r="T156" i="48" s="1"/>
  <c r="H168" i="48"/>
  <c r="T168" i="48" s="1"/>
  <c r="H166" i="48"/>
  <c r="T166" i="48" s="1"/>
  <c r="H30" i="49"/>
  <c r="T30" i="49" s="1"/>
  <c r="H28" i="49"/>
  <c r="T28" i="49" s="1"/>
  <c r="H42" i="49"/>
  <c r="T42" i="49" s="1"/>
  <c r="H40" i="49"/>
  <c r="T40" i="49" s="1"/>
  <c r="H60" i="49"/>
  <c r="T60" i="49" s="1"/>
  <c r="H58" i="49"/>
  <c r="T58" i="49" s="1"/>
  <c r="H118" i="49"/>
  <c r="T118" i="49" s="1"/>
  <c r="H120" i="49"/>
  <c r="T120" i="49" s="1"/>
  <c r="H124" i="49"/>
  <c r="T124" i="49" s="1"/>
  <c r="H126" i="49"/>
  <c r="T126" i="49" s="1"/>
  <c r="H142" i="49"/>
  <c r="T142" i="49" s="1"/>
  <c r="H144" i="49"/>
  <c r="T144" i="49" s="1"/>
  <c r="H162" i="49"/>
  <c r="T162" i="49" s="1"/>
  <c r="H160" i="49"/>
  <c r="T160" i="49" s="1"/>
  <c r="H24" i="50"/>
  <c r="T24" i="50" s="1"/>
  <c r="H22" i="50"/>
  <c r="T22" i="50" s="1"/>
  <c r="H34" i="50"/>
  <c r="T34" i="50" s="1"/>
  <c r="H36" i="50"/>
  <c r="T36" i="50" s="1"/>
  <c r="Q63" i="41"/>
  <c r="Q95" i="41"/>
  <c r="Q119" i="41"/>
  <c r="Q123" i="41"/>
  <c r="H94" i="50"/>
  <c r="T94" i="50" s="1"/>
  <c r="H96" i="50"/>
  <c r="T96" i="50" s="1"/>
  <c r="Q135" i="41"/>
  <c r="R148" i="41"/>
  <c r="S149" i="41"/>
  <c r="Q158" i="41"/>
  <c r="R164" i="41"/>
  <c r="S165" i="41"/>
  <c r="H120" i="50"/>
  <c r="T120" i="50" s="1"/>
  <c r="H118" i="50"/>
  <c r="T118" i="50" s="1"/>
  <c r="Q174" i="41"/>
  <c r="R180" i="41"/>
  <c r="S181" i="41"/>
  <c r="Q190" i="41"/>
  <c r="R196" i="41"/>
  <c r="Q199" i="41"/>
  <c r="R201" i="41"/>
  <c r="R219" i="41"/>
  <c r="S220" i="41"/>
  <c r="R229" i="41"/>
  <c r="S230" i="41"/>
  <c r="S233" i="41"/>
  <c r="R233" i="41"/>
  <c r="R242" i="41"/>
  <c r="S242" i="41"/>
  <c r="R251" i="41"/>
  <c r="S252" i="41"/>
  <c r="R261" i="41"/>
  <c r="H265" i="38"/>
  <c r="H266" i="38" s="1"/>
  <c r="R28" i="38"/>
  <c r="S29" i="38"/>
  <c r="H24" i="47"/>
  <c r="T24" i="47" s="1"/>
  <c r="H22" i="47"/>
  <c r="T22" i="47" s="1"/>
  <c r="Q32" i="38"/>
  <c r="R41" i="38"/>
  <c r="S41" i="38"/>
  <c r="R45" i="38"/>
  <c r="S45" i="38"/>
  <c r="S48" i="38"/>
  <c r="R48" i="38"/>
  <c r="S52" i="38"/>
  <c r="R52" i="38"/>
  <c r="R73" i="38"/>
  <c r="S73" i="38"/>
  <c r="R77" i="38"/>
  <c r="S77" i="38"/>
  <c r="S80" i="38"/>
  <c r="R80" i="38"/>
  <c r="S84" i="38"/>
  <c r="R84" i="38"/>
  <c r="R105" i="38"/>
  <c r="S105" i="38"/>
  <c r="R109" i="38"/>
  <c r="S109" i="38"/>
  <c r="S112" i="38"/>
  <c r="R112" i="38"/>
  <c r="R121" i="38"/>
  <c r="S121" i="38"/>
  <c r="R129" i="38"/>
  <c r="S129" i="38"/>
  <c r="R143" i="38"/>
  <c r="S143" i="38"/>
  <c r="R149" i="38"/>
  <c r="S149" i="38"/>
  <c r="S152" i="38"/>
  <c r="R152" i="38"/>
  <c r="R161" i="38"/>
  <c r="S161" i="38"/>
  <c r="M173" i="34"/>
  <c r="R173" i="34"/>
  <c r="R174" i="34" s="1"/>
  <c r="V37" i="34"/>
  <c r="U37" i="34"/>
  <c r="W37" i="34"/>
  <c r="V71" i="34"/>
  <c r="U71" i="34"/>
  <c r="W71" i="34"/>
  <c r="V133" i="34"/>
  <c r="U133" i="34"/>
  <c r="W133" i="34"/>
  <c r="O174" i="48"/>
  <c r="O173" i="48"/>
  <c r="H82" i="48"/>
  <c r="T82" i="48" s="1"/>
  <c r="U29" i="49"/>
  <c r="W29" i="49"/>
  <c r="V29" i="49"/>
  <c r="H48" i="47"/>
  <c r="T48" i="47" s="1"/>
  <c r="H46" i="47"/>
  <c r="T46" i="47" s="1"/>
  <c r="Q58" i="38"/>
  <c r="R116" i="38"/>
  <c r="R124" i="38"/>
  <c r="R132" i="38"/>
  <c r="R140" i="38"/>
  <c r="R148" i="38"/>
  <c r="R156" i="38"/>
  <c r="S162" i="38"/>
  <c r="R162" i="38"/>
  <c r="R169" i="38"/>
  <c r="S169" i="38"/>
  <c r="R172" i="38"/>
  <c r="S178" i="38"/>
  <c r="R178" i="38"/>
  <c r="R185" i="38"/>
  <c r="S185" i="38"/>
  <c r="R188" i="38"/>
  <c r="S194" i="38"/>
  <c r="R194" i="38"/>
  <c r="R201" i="38"/>
  <c r="S201" i="38"/>
  <c r="R204" i="38"/>
  <c r="S210" i="38"/>
  <c r="R210" i="38"/>
  <c r="R217" i="38"/>
  <c r="S217" i="38"/>
  <c r="R220" i="38"/>
  <c r="H150" i="47"/>
  <c r="T150" i="47" s="1"/>
  <c r="H148" i="47"/>
  <c r="T148" i="47" s="1"/>
  <c r="Q226" i="38"/>
  <c r="R233" i="38"/>
  <c r="S233" i="38"/>
  <c r="R236" i="38"/>
  <c r="S242" i="38"/>
  <c r="R242" i="38"/>
  <c r="R249" i="38"/>
  <c r="S249" i="38"/>
  <c r="R252" i="38"/>
  <c r="S258" i="38"/>
  <c r="R258" i="38"/>
  <c r="V25" i="34"/>
  <c r="W25" i="34"/>
  <c r="V32" i="34"/>
  <c r="U32" i="34"/>
  <c r="V44" i="34"/>
  <c r="W44" i="34"/>
  <c r="V49" i="34"/>
  <c r="W49" i="34"/>
  <c r="V56" i="34"/>
  <c r="U56" i="34"/>
  <c r="V68" i="34"/>
  <c r="W68" i="34"/>
  <c r="V73" i="34"/>
  <c r="W73" i="34"/>
  <c r="V80" i="34"/>
  <c r="U80" i="34"/>
  <c r="V92" i="34"/>
  <c r="W92" i="34"/>
  <c r="V97" i="34"/>
  <c r="W97" i="34"/>
  <c r="V104" i="34"/>
  <c r="U104" i="34"/>
  <c r="V116" i="34"/>
  <c r="W116" i="34"/>
  <c r="V121" i="34"/>
  <c r="W121" i="34"/>
  <c r="V128" i="34"/>
  <c r="U128" i="34"/>
  <c r="V140" i="34"/>
  <c r="W140" i="34"/>
  <c r="V145" i="34"/>
  <c r="W145" i="34"/>
  <c r="V152" i="34"/>
  <c r="U152" i="34"/>
  <c r="U163" i="34"/>
  <c r="W163" i="34"/>
  <c r="V163" i="34"/>
  <c r="U35" i="48"/>
  <c r="W35" i="48"/>
  <c r="V35" i="48"/>
  <c r="V38" i="48"/>
  <c r="U38" i="48"/>
  <c r="W38" i="48"/>
  <c r="W61" i="48"/>
  <c r="U61" i="48"/>
  <c r="V61" i="48"/>
  <c r="V67" i="48"/>
  <c r="U67" i="48"/>
  <c r="W67" i="48"/>
  <c r="V125" i="48"/>
  <c r="W125" i="48"/>
  <c r="U125" i="48"/>
  <c r="U131" i="48"/>
  <c r="W131" i="48"/>
  <c r="V131" i="48"/>
  <c r="V23" i="49"/>
  <c r="U23" i="49"/>
  <c r="W23" i="49"/>
  <c r="V32" i="49"/>
  <c r="W32" i="49"/>
  <c r="U32" i="49"/>
  <c r="H108" i="50"/>
  <c r="T108" i="50" s="1"/>
  <c r="H106" i="50"/>
  <c r="T106" i="50" s="1"/>
  <c r="H132" i="50"/>
  <c r="T132" i="50" s="1"/>
  <c r="H130" i="50"/>
  <c r="T130" i="50" s="1"/>
  <c r="Q207" i="41"/>
  <c r="H138" i="50"/>
  <c r="T138" i="50" s="1"/>
  <c r="H136" i="50"/>
  <c r="T136" i="50" s="1"/>
  <c r="Q215" i="41"/>
  <c r="H72" i="47"/>
  <c r="T72" i="47" s="1"/>
  <c r="H70" i="47"/>
  <c r="T70" i="47" s="1"/>
  <c r="Q102" i="38"/>
  <c r="H90" i="47"/>
  <c r="T90" i="47" s="1"/>
  <c r="H88" i="47"/>
  <c r="T88" i="47" s="1"/>
  <c r="Q126" i="38"/>
  <c r="S167" i="38"/>
  <c r="S170" i="38"/>
  <c r="R170" i="38"/>
  <c r="R177" i="38"/>
  <c r="S177" i="38"/>
  <c r="S183" i="38"/>
  <c r="S186" i="38"/>
  <c r="R186" i="38"/>
  <c r="R193" i="38"/>
  <c r="S193" i="38"/>
  <c r="S199" i="38"/>
  <c r="S202" i="38"/>
  <c r="R202" i="38"/>
  <c r="R209" i="38"/>
  <c r="S209" i="38"/>
  <c r="S215" i="38"/>
  <c r="S218" i="38"/>
  <c r="R218" i="38"/>
  <c r="R225" i="38"/>
  <c r="S225" i="38"/>
  <c r="S231" i="38"/>
  <c r="S234" i="38"/>
  <c r="R234" i="38"/>
  <c r="R241" i="38"/>
  <c r="S241" i="38"/>
  <c r="S247" i="38"/>
  <c r="S250" i="38"/>
  <c r="R250" i="38"/>
  <c r="R257" i="38"/>
  <c r="S257" i="38"/>
  <c r="J174" i="34"/>
  <c r="V35" i="34"/>
  <c r="W35" i="34"/>
  <c r="U41" i="34"/>
  <c r="W41" i="34"/>
  <c r="V41" i="34"/>
  <c r="V59" i="34"/>
  <c r="W59" i="34"/>
  <c r="U65" i="34"/>
  <c r="W65" i="34"/>
  <c r="V65" i="34"/>
  <c r="V83" i="34"/>
  <c r="W83" i="34"/>
  <c r="U89" i="34"/>
  <c r="W89" i="34"/>
  <c r="V89" i="34"/>
  <c r="V107" i="34"/>
  <c r="W107" i="34"/>
  <c r="U113" i="34"/>
  <c r="W113" i="34"/>
  <c r="V113" i="34"/>
  <c r="V131" i="34"/>
  <c r="W131" i="34"/>
  <c r="U137" i="34"/>
  <c r="W137" i="34"/>
  <c r="V137" i="34"/>
  <c r="V155" i="34"/>
  <c r="W155" i="34"/>
  <c r="U161" i="34"/>
  <c r="W161" i="34"/>
  <c r="V161" i="34"/>
  <c r="V29" i="48"/>
  <c r="U29" i="48"/>
  <c r="W29" i="48"/>
  <c r="U68" i="48"/>
  <c r="W68" i="48"/>
  <c r="V68" i="48"/>
  <c r="Q174" i="49"/>
  <c r="S166" i="38"/>
  <c r="R166" i="38"/>
  <c r="R173" i="38"/>
  <c r="S173" i="38"/>
  <c r="S182" i="38"/>
  <c r="R182" i="38"/>
  <c r="R189" i="38"/>
  <c r="S189" i="38"/>
  <c r="S198" i="38"/>
  <c r="R198" i="38"/>
  <c r="R205" i="38"/>
  <c r="S205" i="38"/>
  <c r="S214" i="38"/>
  <c r="R214" i="38"/>
  <c r="R221" i="38"/>
  <c r="S221" i="38"/>
  <c r="S230" i="38"/>
  <c r="R230" i="38"/>
  <c r="R237" i="38"/>
  <c r="S237" i="38"/>
  <c r="H168" i="47"/>
  <c r="T168" i="47" s="1"/>
  <c r="H166" i="47"/>
  <c r="T166" i="47" s="1"/>
  <c r="Q246" i="38"/>
  <c r="R253" i="38"/>
  <c r="S253" i="38"/>
  <c r="R264" i="38"/>
  <c r="S264" i="38"/>
  <c r="U26" i="34"/>
  <c r="W26" i="34"/>
  <c r="V26" i="34"/>
  <c r="U31" i="34"/>
  <c r="W31" i="34"/>
  <c r="V31" i="34"/>
  <c r="U35" i="34"/>
  <c r="U50" i="34"/>
  <c r="W50" i="34"/>
  <c r="V50" i="34"/>
  <c r="U55" i="34"/>
  <c r="W55" i="34"/>
  <c r="V55" i="34"/>
  <c r="U59" i="34"/>
  <c r="U74" i="34"/>
  <c r="W74" i="34"/>
  <c r="V74" i="34"/>
  <c r="U79" i="34"/>
  <c r="W79" i="34"/>
  <c r="V79" i="34"/>
  <c r="U83" i="34"/>
  <c r="U98" i="34"/>
  <c r="W98" i="34"/>
  <c r="V98" i="34"/>
  <c r="U103" i="34"/>
  <c r="W103" i="34"/>
  <c r="V103" i="34"/>
  <c r="U107" i="34"/>
  <c r="U122" i="34"/>
  <c r="W122" i="34"/>
  <c r="V122" i="34"/>
  <c r="U127" i="34"/>
  <c r="W127" i="34"/>
  <c r="V127" i="34"/>
  <c r="U131" i="34"/>
  <c r="U146" i="34"/>
  <c r="W146" i="34"/>
  <c r="V146" i="34"/>
  <c r="U151" i="34"/>
  <c r="W151" i="34"/>
  <c r="V151" i="34"/>
  <c r="U155" i="34"/>
  <c r="V167" i="34"/>
  <c r="U167" i="34"/>
  <c r="W167" i="34"/>
  <c r="U83" i="48"/>
  <c r="W83" i="48"/>
  <c r="V83" i="48"/>
  <c r="V86" i="48"/>
  <c r="U86" i="48"/>
  <c r="W86" i="48"/>
  <c r="V149" i="48"/>
  <c r="W149" i="48"/>
  <c r="U149" i="48"/>
  <c r="U155" i="48"/>
  <c r="W155" i="48"/>
  <c r="V155" i="48"/>
  <c r="W167" i="48"/>
  <c r="U167" i="48"/>
  <c r="V167" i="48"/>
  <c r="K265" i="38"/>
  <c r="K266" i="38" s="1"/>
  <c r="O173" i="34"/>
  <c r="S173" i="34"/>
  <c r="M173" i="48"/>
  <c r="M174" i="48" s="1"/>
  <c r="Q173" i="48"/>
  <c r="R174" i="48"/>
  <c r="W37" i="48"/>
  <c r="U37" i="48"/>
  <c r="U44" i="48"/>
  <c r="W44" i="48"/>
  <c r="U59" i="48"/>
  <c r="W59" i="48"/>
  <c r="W85" i="48"/>
  <c r="U85" i="48"/>
  <c r="U92" i="48"/>
  <c r="W92" i="48"/>
  <c r="U107" i="48"/>
  <c r="W107" i="48"/>
  <c r="V110" i="48"/>
  <c r="W110" i="48"/>
  <c r="V115" i="48"/>
  <c r="W115" i="48"/>
  <c r="V122" i="48"/>
  <c r="U122" i="48"/>
  <c r="V134" i="48"/>
  <c r="W134" i="48"/>
  <c r="V139" i="48"/>
  <c r="W139" i="48"/>
  <c r="V146" i="48"/>
  <c r="U146" i="48"/>
  <c r="V158" i="48"/>
  <c r="W158" i="48"/>
  <c r="V163" i="48"/>
  <c r="W163" i="48"/>
  <c r="S173" i="48"/>
  <c r="S174" i="48" s="1"/>
  <c r="J173" i="49"/>
  <c r="U43" i="49"/>
  <c r="V43" i="49"/>
  <c r="U53" i="49"/>
  <c r="V53" i="49"/>
  <c r="W53" i="49"/>
  <c r="U68" i="49"/>
  <c r="W68" i="49"/>
  <c r="V68" i="49"/>
  <c r="U77" i="49"/>
  <c r="W77" i="49"/>
  <c r="V119" i="49"/>
  <c r="W119" i="49"/>
  <c r="U119" i="49"/>
  <c r="V128" i="49"/>
  <c r="W128" i="49"/>
  <c r="U128" i="49"/>
  <c r="U139" i="49"/>
  <c r="V139" i="49"/>
  <c r="W139" i="49"/>
  <c r="U25" i="50"/>
  <c r="V25" i="50"/>
  <c r="W25" i="50"/>
  <c r="U101" i="50"/>
  <c r="W101" i="50"/>
  <c r="V101" i="50"/>
  <c r="U155" i="50"/>
  <c r="V155" i="50"/>
  <c r="W155" i="50"/>
  <c r="V158" i="50"/>
  <c r="U158" i="50"/>
  <c r="W158" i="50"/>
  <c r="H148" i="50"/>
  <c r="T148" i="50" s="1"/>
  <c r="H150" i="50"/>
  <c r="T150" i="50" s="1"/>
  <c r="H156" i="50"/>
  <c r="T156" i="50" s="1"/>
  <c r="H154" i="50"/>
  <c r="T154" i="50" s="1"/>
  <c r="V168" i="50"/>
  <c r="W168" i="50"/>
  <c r="U168" i="50"/>
  <c r="H30" i="47"/>
  <c r="T30" i="47" s="1"/>
  <c r="H28" i="47"/>
  <c r="T28" i="47" s="1"/>
  <c r="H42" i="47"/>
  <c r="T42" i="47" s="1"/>
  <c r="H40" i="47"/>
  <c r="T40" i="47" s="1"/>
  <c r="H58" i="47"/>
  <c r="T58" i="47" s="1"/>
  <c r="H60" i="47"/>
  <c r="T60" i="47" s="1"/>
  <c r="H120" i="47"/>
  <c r="T120" i="47" s="1"/>
  <c r="H118" i="47"/>
  <c r="T118" i="47" s="1"/>
  <c r="H124" i="47"/>
  <c r="T124" i="47" s="1"/>
  <c r="H126" i="47"/>
  <c r="T126" i="47" s="1"/>
  <c r="H142" i="47"/>
  <c r="T142" i="47" s="1"/>
  <c r="H144" i="47"/>
  <c r="T144" i="47" s="1"/>
  <c r="H160" i="47"/>
  <c r="T160" i="47" s="1"/>
  <c r="H162" i="47"/>
  <c r="T162" i="47" s="1"/>
  <c r="O174" i="34"/>
  <c r="S174" i="34"/>
  <c r="U29" i="34"/>
  <c r="U38" i="34"/>
  <c r="U43" i="34"/>
  <c r="U53" i="34"/>
  <c r="U62" i="34"/>
  <c r="U67" i="34"/>
  <c r="U77" i="34"/>
  <c r="U86" i="34"/>
  <c r="U91" i="34"/>
  <c r="U101" i="34"/>
  <c r="U110" i="34"/>
  <c r="U115" i="34"/>
  <c r="U125" i="34"/>
  <c r="U134" i="34"/>
  <c r="U139" i="34"/>
  <c r="U149" i="34"/>
  <c r="U158" i="34"/>
  <c r="W169" i="34"/>
  <c r="W171" i="34"/>
  <c r="U171" i="34"/>
  <c r="I173" i="48"/>
  <c r="I174" i="48" s="1"/>
  <c r="N173" i="48"/>
  <c r="N174" i="48" s="1"/>
  <c r="R173" i="48"/>
  <c r="W23" i="48"/>
  <c r="U23" i="48"/>
  <c r="J174" i="48"/>
  <c r="W31" i="48"/>
  <c r="V37" i="48"/>
  <c r="W41" i="48"/>
  <c r="U43" i="48"/>
  <c r="V44" i="48"/>
  <c r="U49" i="48"/>
  <c r="W49" i="48"/>
  <c r="U53" i="48"/>
  <c r="W56" i="48"/>
  <c r="U56" i="48"/>
  <c r="V59" i="48"/>
  <c r="U62" i="48"/>
  <c r="W71" i="48"/>
  <c r="U71" i="48"/>
  <c r="W79" i="48"/>
  <c r="V85" i="48"/>
  <c r="W89" i="48"/>
  <c r="U91" i="48"/>
  <c r="V92" i="48"/>
  <c r="U97" i="48"/>
  <c r="W97" i="48"/>
  <c r="U101" i="48"/>
  <c r="W104" i="48"/>
  <c r="U104" i="48"/>
  <c r="V107" i="48"/>
  <c r="U110" i="48"/>
  <c r="V113" i="48"/>
  <c r="U113" i="48"/>
  <c r="U115" i="48"/>
  <c r="W122" i="48"/>
  <c r="V127" i="48"/>
  <c r="U127" i="48"/>
  <c r="U134" i="48"/>
  <c r="V137" i="48"/>
  <c r="U137" i="48"/>
  <c r="U139" i="48"/>
  <c r="W146" i="48"/>
  <c r="V151" i="48"/>
  <c r="U151" i="48"/>
  <c r="U158" i="48"/>
  <c r="V161" i="48"/>
  <c r="U161" i="48"/>
  <c r="U163" i="48"/>
  <c r="J174" i="49"/>
  <c r="V37" i="49"/>
  <c r="W37" i="49"/>
  <c r="W43" i="49"/>
  <c r="V56" i="49"/>
  <c r="U56" i="49"/>
  <c r="W56" i="49"/>
  <c r="V61" i="49"/>
  <c r="U61" i="49"/>
  <c r="U73" i="49"/>
  <c r="W73" i="49"/>
  <c r="V73" i="49"/>
  <c r="V77" i="49"/>
  <c r="U91" i="49"/>
  <c r="V91" i="49"/>
  <c r="W91" i="49"/>
  <c r="V95" i="49"/>
  <c r="U95" i="49"/>
  <c r="W95" i="49"/>
  <c r="U101" i="49"/>
  <c r="V101" i="49"/>
  <c r="W101" i="49"/>
  <c r="U125" i="49"/>
  <c r="V125" i="49"/>
  <c r="W125" i="49"/>
  <c r="W47" i="50"/>
  <c r="U47" i="50"/>
  <c r="V47" i="50"/>
  <c r="U73" i="50"/>
  <c r="W73" i="50"/>
  <c r="V73" i="50"/>
  <c r="V85" i="49"/>
  <c r="W85" i="49"/>
  <c r="U85" i="49"/>
  <c r="W89" i="49"/>
  <c r="U89" i="49"/>
  <c r="V89" i="49"/>
  <c r="U115" i="49"/>
  <c r="V115" i="49"/>
  <c r="W115" i="49"/>
  <c r="V133" i="49"/>
  <c r="W133" i="49"/>
  <c r="U133" i="49"/>
  <c r="U149" i="49"/>
  <c r="V149" i="49"/>
  <c r="U158" i="49"/>
  <c r="V158" i="49"/>
  <c r="W158" i="49"/>
  <c r="U163" i="49"/>
  <c r="V163" i="49"/>
  <c r="W163" i="49"/>
  <c r="V121" i="50"/>
  <c r="U121" i="50"/>
  <c r="W121" i="50"/>
  <c r="W143" i="50"/>
  <c r="U143" i="50"/>
  <c r="V143" i="50"/>
  <c r="H166" i="50"/>
  <c r="T166" i="50" s="1"/>
  <c r="U41" i="47"/>
  <c r="V41" i="47"/>
  <c r="W41" i="47"/>
  <c r="H22" i="32"/>
  <c r="M22" i="32" s="1"/>
  <c r="H30" i="32"/>
  <c r="M30" i="32" s="1"/>
  <c r="H38" i="32"/>
  <c r="M38" i="32" s="1"/>
  <c r="H46" i="32"/>
  <c r="M46" i="32" s="1"/>
  <c r="O57" i="32"/>
  <c r="N57" i="32"/>
  <c r="O77" i="32"/>
  <c r="N77" i="32"/>
  <c r="O93" i="32"/>
  <c r="N93" i="32"/>
  <c r="O108" i="32"/>
  <c r="N108" i="32"/>
  <c r="O178" i="32"/>
  <c r="N178" i="32"/>
  <c r="N189" i="32"/>
  <c r="O189" i="32"/>
  <c r="N193" i="32"/>
  <c r="O193" i="32"/>
  <c r="H196" i="32"/>
  <c r="M196" i="32" s="1"/>
  <c r="H207" i="32"/>
  <c r="M207" i="32" s="1"/>
  <c r="H210" i="32"/>
  <c r="M210" i="32"/>
  <c r="N221" i="32"/>
  <c r="O221" i="32"/>
  <c r="N223" i="32"/>
  <c r="O223" i="32"/>
  <c r="N225" i="32"/>
  <c r="O225" i="32"/>
  <c r="N227" i="32"/>
  <c r="O227" i="32"/>
  <c r="N229" i="32"/>
  <c r="O229" i="32"/>
  <c r="N231" i="32"/>
  <c r="O231" i="32"/>
  <c r="N233" i="32"/>
  <c r="O233" i="32"/>
  <c r="H236" i="32"/>
  <c r="M236" i="32" s="1"/>
  <c r="N243" i="32"/>
  <c r="O243" i="32"/>
  <c r="N251" i="32"/>
  <c r="O251" i="32"/>
  <c r="H54" i="47"/>
  <c r="T54" i="47" s="1"/>
  <c r="H52" i="47"/>
  <c r="T52" i="47" s="1"/>
  <c r="H66" i="47"/>
  <c r="T66" i="47" s="1"/>
  <c r="H64" i="47"/>
  <c r="T64" i="47" s="1"/>
  <c r="H76" i="47"/>
  <c r="T76" i="47" s="1"/>
  <c r="H78" i="47"/>
  <c r="T78" i="47" s="1"/>
  <c r="H82" i="47"/>
  <c r="T82" i="47" s="1"/>
  <c r="H84" i="47"/>
  <c r="T84" i="47" s="1"/>
  <c r="H100" i="47"/>
  <c r="T100" i="47" s="1"/>
  <c r="H102" i="47"/>
  <c r="T102" i="47" s="1"/>
  <c r="H106" i="47"/>
  <c r="T106" i="47" s="1"/>
  <c r="H108" i="47"/>
  <c r="T108" i="47" s="1"/>
  <c r="H130" i="47"/>
  <c r="T130" i="47" s="1"/>
  <c r="H132" i="47"/>
  <c r="T132" i="47" s="1"/>
  <c r="H138" i="47"/>
  <c r="T138" i="47" s="1"/>
  <c r="H136" i="47"/>
  <c r="T136" i="47" s="1"/>
  <c r="I174" i="34"/>
  <c r="M174" i="34"/>
  <c r="Q174" i="34"/>
  <c r="W170" i="34"/>
  <c r="U170" i="34"/>
  <c r="L173" i="48"/>
  <c r="L174" i="48" s="1"/>
  <c r="U25" i="48"/>
  <c r="W25" i="48"/>
  <c r="Q174" i="48"/>
  <c r="W32" i="48"/>
  <c r="U32" i="48"/>
  <c r="W47" i="48"/>
  <c r="U47" i="48"/>
  <c r="W55" i="48"/>
  <c r="U73" i="48"/>
  <c r="W73" i="48"/>
  <c r="W80" i="48"/>
  <c r="U80" i="48"/>
  <c r="W95" i="48"/>
  <c r="U95" i="48"/>
  <c r="W103" i="48"/>
  <c r="U116" i="48"/>
  <c r="W116" i="48"/>
  <c r="V116" i="48"/>
  <c r="U121" i="48"/>
  <c r="W121" i="48"/>
  <c r="V121" i="48"/>
  <c r="U140" i="48"/>
  <c r="W140" i="48"/>
  <c r="V140" i="48"/>
  <c r="U145" i="48"/>
  <c r="W145" i="48"/>
  <c r="V145" i="48"/>
  <c r="U164" i="48"/>
  <c r="W164" i="48"/>
  <c r="V164" i="48"/>
  <c r="V170" i="48"/>
  <c r="U170" i="48"/>
  <c r="N173" i="49"/>
  <c r="N174" i="49" s="1"/>
  <c r="R174" i="49"/>
  <c r="U38" i="49"/>
  <c r="W38" i="49"/>
  <c r="V47" i="49"/>
  <c r="U47" i="49"/>
  <c r="W55" i="49"/>
  <c r="U55" i="49"/>
  <c r="V55" i="49"/>
  <c r="U62" i="49"/>
  <c r="V62" i="49"/>
  <c r="U67" i="49"/>
  <c r="W67" i="49"/>
  <c r="V67" i="49"/>
  <c r="V71" i="49"/>
  <c r="W71" i="49"/>
  <c r="U71" i="49"/>
  <c r="V80" i="49"/>
  <c r="W80" i="49"/>
  <c r="U86" i="49"/>
  <c r="W86" i="49"/>
  <c r="V86" i="49"/>
  <c r="U110" i="49"/>
  <c r="V110" i="49"/>
  <c r="W110" i="49"/>
  <c r="U134" i="49"/>
  <c r="V134" i="49"/>
  <c r="W149" i="49"/>
  <c r="U164" i="49"/>
  <c r="V164" i="49"/>
  <c r="W164" i="49"/>
  <c r="U49" i="50"/>
  <c r="W49" i="50"/>
  <c r="V49" i="50"/>
  <c r="W71" i="50"/>
  <c r="U71" i="50"/>
  <c r="V71" i="50"/>
  <c r="W115" i="50"/>
  <c r="U115" i="50"/>
  <c r="V115" i="50"/>
  <c r="U171" i="48"/>
  <c r="O173" i="49"/>
  <c r="O174" i="49" s="1"/>
  <c r="S173" i="49"/>
  <c r="S174" i="49" s="1"/>
  <c r="U31" i="49"/>
  <c r="U44" i="49"/>
  <c r="U49" i="49"/>
  <c r="U65" i="49"/>
  <c r="U74" i="49"/>
  <c r="U83" i="49"/>
  <c r="V107" i="49"/>
  <c r="V121" i="49"/>
  <c r="V167" i="49"/>
  <c r="W167" i="49"/>
  <c r="W37" i="50"/>
  <c r="U37" i="50"/>
  <c r="V41" i="50"/>
  <c r="U41" i="50"/>
  <c r="W61" i="50"/>
  <c r="U61" i="50"/>
  <c r="V65" i="50"/>
  <c r="U65" i="50"/>
  <c r="W85" i="50"/>
  <c r="U85" i="50"/>
  <c r="V89" i="50"/>
  <c r="U89" i="50"/>
  <c r="U122" i="50"/>
  <c r="W122" i="50"/>
  <c r="V122" i="50"/>
  <c r="U61" i="47"/>
  <c r="W61" i="47"/>
  <c r="V61" i="47"/>
  <c r="U109" i="48"/>
  <c r="U119" i="48"/>
  <c r="U128" i="48"/>
  <c r="U133" i="48"/>
  <c r="U143" i="48"/>
  <c r="U152" i="48"/>
  <c r="U157" i="48"/>
  <c r="L173" i="49"/>
  <c r="L174" i="49" s="1"/>
  <c r="V31" i="49"/>
  <c r="U41" i="49"/>
  <c r="U50" i="49"/>
  <c r="V65" i="49"/>
  <c r="V74" i="49"/>
  <c r="V104" i="49"/>
  <c r="W104" i="49"/>
  <c r="W107" i="49"/>
  <c r="V109" i="49"/>
  <c r="W109" i="49"/>
  <c r="V116" i="49"/>
  <c r="W121" i="49"/>
  <c r="V131" i="49"/>
  <c r="V145" i="49"/>
  <c r="U167" i="49"/>
  <c r="O173" i="50"/>
  <c r="O174" i="50" s="1"/>
  <c r="S173" i="50"/>
  <c r="S174" i="50" s="1"/>
  <c r="V26" i="50"/>
  <c r="U35" i="50"/>
  <c r="W35" i="50"/>
  <c r="V35" i="50"/>
  <c r="V37" i="50"/>
  <c r="W41" i="50"/>
  <c r="V55" i="50"/>
  <c r="U55" i="50"/>
  <c r="U59" i="50"/>
  <c r="W59" i="50"/>
  <c r="V59" i="50"/>
  <c r="V61" i="50"/>
  <c r="W65" i="50"/>
  <c r="V79" i="50"/>
  <c r="U79" i="50"/>
  <c r="U83" i="50"/>
  <c r="W83" i="50"/>
  <c r="V83" i="50"/>
  <c r="V85" i="50"/>
  <c r="W89" i="50"/>
  <c r="V163" i="50"/>
  <c r="U163" i="50"/>
  <c r="W163" i="50"/>
  <c r="V143" i="49"/>
  <c r="W143" i="49"/>
  <c r="V152" i="49"/>
  <c r="W152" i="49"/>
  <c r="V157" i="49"/>
  <c r="W157" i="49"/>
  <c r="M174" i="50"/>
  <c r="V31" i="50"/>
  <c r="U31" i="50"/>
  <c r="U44" i="50"/>
  <c r="W44" i="50"/>
  <c r="V44" i="50"/>
  <c r="V50" i="50"/>
  <c r="U50" i="50"/>
  <c r="W56" i="50"/>
  <c r="U56" i="50"/>
  <c r="U68" i="50"/>
  <c r="W68" i="50"/>
  <c r="V68" i="50"/>
  <c r="V74" i="50"/>
  <c r="U74" i="50"/>
  <c r="W80" i="50"/>
  <c r="U80" i="50"/>
  <c r="U92" i="50"/>
  <c r="W92" i="50"/>
  <c r="V92" i="50"/>
  <c r="V104" i="50"/>
  <c r="W104" i="50"/>
  <c r="U104" i="50"/>
  <c r="V139" i="50"/>
  <c r="W139" i="50"/>
  <c r="U139" i="50"/>
  <c r="U169" i="50"/>
  <c r="W169" i="50"/>
  <c r="V169" i="50"/>
  <c r="J173" i="50"/>
  <c r="J174" i="50" s="1"/>
  <c r="U157" i="47"/>
  <c r="V157" i="47"/>
  <c r="W157" i="47"/>
  <c r="W169" i="47"/>
  <c r="U169" i="47"/>
  <c r="V169" i="47"/>
  <c r="N173" i="50"/>
  <c r="N174" i="50" s="1"/>
  <c r="W29" i="50"/>
  <c r="W38" i="50"/>
  <c r="W43" i="50"/>
  <c r="W53" i="50"/>
  <c r="W62" i="50"/>
  <c r="W67" i="50"/>
  <c r="W77" i="50"/>
  <c r="W86" i="50"/>
  <c r="W91" i="50"/>
  <c r="U103" i="50"/>
  <c r="U113" i="50"/>
  <c r="W113" i="50"/>
  <c r="V134" i="50"/>
  <c r="W134" i="50"/>
  <c r="U140" i="50"/>
  <c r="W140" i="50"/>
  <c r="U170" i="50"/>
  <c r="W170" i="50"/>
  <c r="L174" i="47"/>
  <c r="U55" i="47"/>
  <c r="W55" i="47"/>
  <c r="V55" i="47"/>
  <c r="V59" i="47"/>
  <c r="W59" i="47"/>
  <c r="U59" i="47"/>
  <c r="W110" i="50"/>
  <c r="U110" i="50"/>
  <c r="W125" i="50"/>
  <c r="U125" i="50"/>
  <c r="U131" i="50"/>
  <c r="W131" i="50"/>
  <c r="V149" i="50"/>
  <c r="U149" i="50"/>
  <c r="W152" i="50"/>
  <c r="U152" i="50"/>
  <c r="W161" i="50"/>
  <c r="U161" i="50"/>
  <c r="U164" i="50"/>
  <c r="V164" i="50"/>
  <c r="V25" i="47"/>
  <c r="W25" i="47"/>
  <c r="W43" i="47"/>
  <c r="U43" i="47"/>
  <c r="V43" i="47"/>
  <c r="U56" i="47"/>
  <c r="W56" i="47"/>
  <c r="V56" i="47"/>
  <c r="V68" i="47"/>
  <c r="W68" i="47"/>
  <c r="V89" i="47"/>
  <c r="U89" i="47"/>
  <c r="W89" i="47"/>
  <c r="W109" i="47"/>
  <c r="U109" i="47"/>
  <c r="V109" i="47"/>
  <c r="W119" i="47"/>
  <c r="U119" i="47"/>
  <c r="V119" i="47"/>
  <c r="U140" i="47"/>
  <c r="W140" i="47"/>
  <c r="V140" i="47"/>
  <c r="H123" i="32"/>
  <c r="M123" i="32" s="1"/>
  <c r="O134" i="32"/>
  <c r="N134" i="32"/>
  <c r="I173" i="50"/>
  <c r="I174" i="50" s="1"/>
  <c r="Q173" i="50"/>
  <c r="Q174" i="50" s="1"/>
  <c r="W95" i="50"/>
  <c r="V98" i="50"/>
  <c r="W109" i="50"/>
  <c r="W119" i="50"/>
  <c r="U127" i="50"/>
  <c r="W127" i="50"/>
  <c r="W128" i="50"/>
  <c r="U145" i="50"/>
  <c r="V145" i="50"/>
  <c r="W157" i="50"/>
  <c r="U157" i="50"/>
  <c r="U26" i="47"/>
  <c r="W26" i="47"/>
  <c r="V44" i="47"/>
  <c r="U44" i="47"/>
  <c r="W44" i="47"/>
  <c r="U65" i="47"/>
  <c r="W65" i="47"/>
  <c r="U73" i="47"/>
  <c r="V73" i="47"/>
  <c r="W73" i="47"/>
  <c r="U121" i="47"/>
  <c r="W121" i="47"/>
  <c r="V121" i="47"/>
  <c r="V127" i="47"/>
  <c r="U127" i="47"/>
  <c r="W127" i="47"/>
  <c r="U131" i="47"/>
  <c r="W131" i="47"/>
  <c r="V131" i="47"/>
  <c r="V137" i="47"/>
  <c r="U137" i="47"/>
  <c r="W137" i="47"/>
  <c r="U83" i="47"/>
  <c r="V83" i="47"/>
  <c r="W95" i="47"/>
  <c r="U95" i="47"/>
  <c r="U97" i="47"/>
  <c r="W97" i="47"/>
  <c r="V97" i="47"/>
  <c r="W128" i="47"/>
  <c r="U128" i="47"/>
  <c r="U143" i="47"/>
  <c r="W143" i="47"/>
  <c r="V143" i="47"/>
  <c r="V146" i="47"/>
  <c r="W146" i="47"/>
  <c r="U146" i="47"/>
  <c r="V170" i="47"/>
  <c r="U170" i="47"/>
  <c r="W170" i="47"/>
  <c r="H26" i="32"/>
  <c r="M26" i="32" s="1"/>
  <c r="H34" i="32"/>
  <c r="M34" i="32" s="1"/>
  <c r="H42" i="32"/>
  <c r="M42" i="32" s="1"/>
  <c r="O49" i="32"/>
  <c r="N49" i="32"/>
  <c r="O65" i="32"/>
  <c r="N65" i="32"/>
  <c r="O69" i="32"/>
  <c r="N69" i="32"/>
  <c r="O85" i="32"/>
  <c r="N85" i="32"/>
  <c r="O101" i="32"/>
  <c r="N101" i="32"/>
  <c r="H121" i="32"/>
  <c r="M121" i="32"/>
  <c r="N126" i="32"/>
  <c r="O126" i="32"/>
  <c r="H154" i="32"/>
  <c r="M154" i="32"/>
  <c r="H166" i="32"/>
  <c r="M166" i="32"/>
  <c r="V133" i="50"/>
  <c r="O173" i="47"/>
  <c r="O174" i="47" s="1"/>
  <c r="S173" i="47"/>
  <c r="I174" i="47"/>
  <c r="U29" i="47"/>
  <c r="V31" i="47"/>
  <c r="U35" i="47"/>
  <c r="U38" i="47"/>
  <c r="U47" i="47"/>
  <c r="U49" i="47"/>
  <c r="V50" i="47"/>
  <c r="V79" i="47"/>
  <c r="W83" i="47"/>
  <c r="U92" i="47"/>
  <c r="W92" i="47"/>
  <c r="V92" i="47"/>
  <c r="V95" i="47"/>
  <c r="V98" i="47"/>
  <c r="U98" i="47"/>
  <c r="W104" i="47"/>
  <c r="U104" i="47"/>
  <c r="V128" i="47"/>
  <c r="W133" i="47"/>
  <c r="U133" i="47"/>
  <c r="V161" i="47"/>
  <c r="U161" i="47"/>
  <c r="J265" i="32"/>
  <c r="J266" i="32" s="1"/>
  <c r="H21" i="32"/>
  <c r="M21" i="32"/>
  <c r="H27" i="32"/>
  <c r="M27" i="32" s="1"/>
  <c r="H29" i="32"/>
  <c r="M29" i="32" s="1"/>
  <c r="H35" i="32"/>
  <c r="M35" i="32" s="1"/>
  <c r="H37" i="32"/>
  <c r="M37" i="32"/>
  <c r="H43" i="32"/>
  <c r="M43" i="32" s="1"/>
  <c r="H45" i="32"/>
  <c r="M45" i="32"/>
  <c r="O53" i="32"/>
  <c r="N53" i="32"/>
  <c r="O73" i="32"/>
  <c r="N73" i="32"/>
  <c r="O89" i="32"/>
  <c r="N89" i="32"/>
  <c r="O105" i="32"/>
  <c r="N105" i="32"/>
  <c r="N110" i="32"/>
  <c r="O110" i="32"/>
  <c r="O117" i="32"/>
  <c r="N117" i="32"/>
  <c r="O124" i="32"/>
  <c r="N124" i="32"/>
  <c r="I173" i="47"/>
  <c r="M173" i="47"/>
  <c r="M174" i="47" s="1"/>
  <c r="S174" i="47"/>
  <c r="V67" i="47"/>
  <c r="V71" i="47"/>
  <c r="W74" i="47"/>
  <c r="V77" i="47"/>
  <c r="W77" i="47"/>
  <c r="V85" i="47"/>
  <c r="V103" i="47"/>
  <c r="U103" i="47"/>
  <c r="U107" i="47"/>
  <c r="W107" i="47"/>
  <c r="V107" i="47"/>
  <c r="V113" i="47"/>
  <c r="U113" i="47"/>
  <c r="U116" i="47"/>
  <c r="W116" i="47"/>
  <c r="V116" i="47"/>
  <c r="V122" i="47"/>
  <c r="U122" i="47"/>
  <c r="U167" i="47"/>
  <c r="V167" i="47"/>
  <c r="W167" i="47"/>
  <c r="M23" i="32"/>
  <c r="H23" i="32"/>
  <c r="H25" i="32"/>
  <c r="M25" i="32" s="1"/>
  <c r="M31" i="32"/>
  <c r="H31" i="32"/>
  <c r="H33" i="32"/>
  <c r="M33" i="32" s="1"/>
  <c r="M39" i="32"/>
  <c r="H39" i="32"/>
  <c r="H41" i="32"/>
  <c r="M41" i="32" s="1"/>
  <c r="M47" i="32"/>
  <c r="H47" i="32"/>
  <c r="O61" i="32"/>
  <c r="N61" i="32"/>
  <c r="O81" i="32"/>
  <c r="N81" i="32"/>
  <c r="O97" i="32"/>
  <c r="N97" i="32"/>
  <c r="M107" i="32"/>
  <c r="H107" i="32"/>
  <c r="H114" i="32"/>
  <c r="M114" i="32" s="1"/>
  <c r="H143" i="32"/>
  <c r="M143" i="32" s="1"/>
  <c r="H159" i="32"/>
  <c r="M159" i="32" s="1"/>
  <c r="H170" i="32"/>
  <c r="M170" i="32" s="1"/>
  <c r="J173" i="47"/>
  <c r="J174" i="47" s="1"/>
  <c r="N173" i="47"/>
  <c r="N174" i="47" s="1"/>
  <c r="R173" i="47"/>
  <c r="R174" i="47" s="1"/>
  <c r="W86" i="47"/>
  <c r="W91" i="47"/>
  <c r="W101" i="47"/>
  <c r="U145" i="47"/>
  <c r="U158" i="47"/>
  <c r="U163" i="47"/>
  <c r="N24" i="32"/>
  <c r="N28" i="32"/>
  <c r="N32" i="32"/>
  <c r="N36" i="32"/>
  <c r="N40" i="32"/>
  <c r="N44" i="32"/>
  <c r="M109" i="32"/>
  <c r="M115" i="32"/>
  <c r="H115" i="32"/>
  <c r="O116" i="32"/>
  <c r="N116" i="32"/>
  <c r="M118" i="32"/>
  <c r="M125" i="32"/>
  <c r="M132" i="32"/>
  <c r="H132" i="32"/>
  <c r="H138" i="32"/>
  <c r="M138" i="32" s="1"/>
  <c r="H148" i="32"/>
  <c r="M148" i="32" s="1"/>
  <c r="O165" i="32"/>
  <c r="N165" i="32"/>
  <c r="V145" i="47"/>
  <c r="O50" i="32"/>
  <c r="N50" i="32"/>
  <c r="O54" i="32"/>
  <c r="N54" i="32"/>
  <c r="O58" i="32"/>
  <c r="N58" i="32"/>
  <c r="O62" i="32"/>
  <c r="N62" i="32"/>
  <c r="M66" i="32"/>
  <c r="M70" i="32"/>
  <c r="M74" i="32"/>
  <c r="M78" i="32"/>
  <c r="M82" i="32"/>
  <c r="M86" i="32"/>
  <c r="M90" i="32"/>
  <c r="M94" i="32"/>
  <c r="M98" i="32"/>
  <c r="M102" i="32"/>
  <c r="M106" i="32"/>
  <c r="M113" i="32"/>
  <c r="H119" i="32"/>
  <c r="M119" i="32" s="1"/>
  <c r="O120" i="32"/>
  <c r="N120" i="32"/>
  <c r="M122" i="32"/>
  <c r="M129" i="32"/>
  <c r="O135" i="32"/>
  <c r="H146" i="32"/>
  <c r="M146" i="32" s="1"/>
  <c r="M156" i="32"/>
  <c r="H156" i="32"/>
  <c r="O161" i="32"/>
  <c r="N161" i="32"/>
  <c r="H163" i="32"/>
  <c r="M163" i="32" s="1"/>
  <c r="M168" i="32"/>
  <c r="H168" i="32"/>
  <c r="M51" i="32"/>
  <c r="M55" i="32"/>
  <c r="M59" i="32"/>
  <c r="M63" i="32"/>
  <c r="M67" i="32"/>
  <c r="M71" i="32"/>
  <c r="M75" i="32"/>
  <c r="M79" i="32"/>
  <c r="M83" i="32"/>
  <c r="M87" i="32"/>
  <c r="M91" i="32"/>
  <c r="M95" i="32"/>
  <c r="M99" i="32"/>
  <c r="M103" i="32"/>
  <c r="M111" i="32"/>
  <c r="H111" i="32"/>
  <c r="O112" i="32"/>
  <c r="N112" i="32"/>
  <c r="M127" i="32"/>
  <c r="H127" i="32"/>
  <c r="O128" i="32"/>
  <c r="N128" i="32"/>
  <c r="M140" i="32"/>
  <c r="H140" i="32"/>
  <c r="H151" i="32"/>
  <c r="M151" i="32" s="1"/>
  <c r="M136" i="32"/>
  <c r="H136" i="32"/>
  <c r="H158" i="32"/>
  <c r="M158" i="32" s="1"/>
  <c r="M160" i="32"/>
  <c r="H160" i="32"/>
  <c r="H167" i="32"/>
  <c r="M167" i="32" s="1"/>
  <c r="M180" i="32"/>
  <c r="H180" i="32"/>
  <c r="H191" i="32"/>
  <c r="M191" i="32" s="1"/>
  <c r="H194" i="32"/>
  <c r="M194" i="32" s="1"/>
  <c r="N205" i="32"/>
  <c r="O205" i="32"/>
  <c r="N209" i="32"/>
  <c r="O209" i="32"/>
  <c r="M212" i="32"/>
  <c r="H212" i="32"/>
  <c r="H139" i="32"/>
  <c r="M139" i="32" s="1"/>
  <c r="H142" i="32"/>
  <c r="M142" i="32" s="1"/>
  <c r="M144" i="32"/>
  <c r="H144" i="32"/>
  <c r="H147" i="32"/>
  <c r="M147" i="32" s="1"/>
  <c r="H150" i="32"/>
  <c r="M150" i="32"/>
  <c r="M152" i="32"/>
  <c r="H152" i="32"/>
  <c r="H155" i="32"/>
  <c r="M155" i="32"/>
  <c r="H162" i="32"/>
  <c r="M162" i="32" s="1"/>
  <c r="H164" i="32"/>
  <c r="M164" i="32" s="1"/>
  <c r="H171" i="32"/>
  <c r="M171" i="32" s="1"/>
  <c r="H183" i="32"/>
  <c r="M183" i="32" s="1"/>
  <c r="H186" i="32"/>
  <c r="M186" i="32" s="1"/>
  <c r="N197" i="32"/>
  <c r="O197" i="32"/>
  <c r="N201" i="32"/>
  <c r="O201" i="32"/>
  <c r="H204" i="32"/>
  <c r="M204" i="32" s="1"/>
  <c r="H215" i="32"/>
  <c r="M215" i="32" s="1"/>
  <c r="H218" i="32"/>
  <c r="M218" i="32"/>
  <c r="M172" i="32"/>
  <c r="N181" i="32"/>
  <c r="O181" i="32"/>
  <c r="N185" i="32"/>
  <c r="O185" i="32"/>
  <c r="H188" i="32"/>
  <c r="M188" i="32" s="1"/>
  <c r="H199" i="32"/>
  <c r="M199" i="32" s="1"/>
  <c r="H202" i="32"/>
  <c r="M202" i="32"/>
  <c r="N213" i="32"/>
  <c r="O213" i="32"/>
  <c r="N217" i="32"/>
  <c r="O217" i="32"/>
  <c r="H220" i="32"/>
  <c r="M220" i="32" s="1"/>
  <c r="H182" i="32"/>
  <c r="M182" i="32"/>
  <c r="H184" i="32"/>
  <c r="M184" i="32" s="1"/>
  <c r="H190" i="32"/>
  <c r="M190" i="32"/>
  <c r="H192" i="32"/>
  <c r="M192" i="32" s="1"/>
  <c r="H198" i="32"/>
  <c r="M198" i="32"/>
  <c r="H200" i="32"/>
  <c r="M200" i="32" s="1"/>
  <c r="H206" i="32"/>
  <c r="M206" i="32"/>
  <c r="H208" i="32"/>
  <c r="M208" i="32" s="1"/>
  <c r="H214" i="32"/>
  <c r="M214" i="32"/>
  <c r="H216" i="32"/>
  <c r="M216" i="32" s="1"/>
  <c r="N235" i="32"/>
  <c r="O235" i="32"/>
  <c r="N241" i="32"/>
  <c r="O241" i="32"/>
  <c r="H244" i="32"/>
  <c r="M244" i="32" s="1"/>
  <c r="O248" i="32"/>
  <c r="N248" i="32"/>
  <c r="N253" i="32"/>
  <c r="O253" i="32"/>
  <c r="M174" i="32"/>
  <c r="M175" i="32"/>
  <c r="M179" i="32"/>
  <c r="M187" i="32"/>
  <c r="M195" i="32"/>
  <c r="M203" i="32"/>
  <c r="M211" i="32"/>
  <c r="M219" i="32"/>
  <c r="N237" i="32"/>
  <c r="O237" i="32"/>
  <c r="H240" i="32"/>
  <c r="M240" i="32" s="1"/>
  <c r="N247" i="32"/>
  <c r="O247" i="32"/>
  <c r="H172" i="32"/>
  <c r="M176" i="32"/>
  <c r="H222" i="32"/>
  <c r="M222" i="32"/>
  <c r="H224" i="32"/>
  <c r="M224" i="32" s="1"/>
  <c r="H226" i="32"/>
  <c r="M226" i="32"/>
  <c r="H228" i="32"/>
  <c r="M228" i="32" s="1"/>
  <c r="H230" i="32"/>
  <c r="M230" i="32"/>
  <c r="H232" i="32"/>
  <c r="M232" i="32" s="1"/>
  <c r="H234" i="32"/>
  <c r="M234" i="32"/>
  <c r="N239" i="32"/>
  <c r="O239" i="32"/>
  <c r="N249" i="32"/>
  <c r="O249" i="32"/>
  <c r="N255" i="32"/>
  <c r="O255" i="32"/>
  <c r="M238" i="32"/>
  <c r="M242" i="32"/>
  <c r="M246" i="32"/>
  <c r="O250" i="32"/>
  <c r="N250" i="32"/>
  <c r="O254" i="32"/>
  <c r="N254" i="32"/>
  <c r="H260" i="32"/>
  <c r="M260" i="32" s="1"/>
  <c r="O258" i="32"/>
  <c r="N258" i="32"/>
  <c r="N261" i="32"/>
  <c r="O261" i="32"/>
  <c r="O259" i="32"/>
  <c r="N259" i="32"/>
  <c r="M252" i="32"/>
  <c r="M256" i="32"/>
  <c r="H264" i="32"/>
  <c r="M264" i="32" s="1"/>
  <c r="M263" i="32"/>
  <c r="U172" i="50" l="1"/>
  <c r="U59" i="67"/>
  <c r="W172" i="50"/>
  <c r="U264" i="65"/>
  <c r="R264" i="40"/>
  <c r="R244" i="38"/>
  <c r="U244" i="65"/>
  <c r="N213" i="69"/>
  <c r="R188" i="41"/>
  <c r="S182" i="41"/>
  <c r="V181" i="67"/>
  <c r="W181" i="67"/>
  <c r="W154" i="67"/>
  <c r="U154" i="67"/>
  <c r="O147" i="69"/>
  <c r="H137" i="36"/>
  <c r="Q137" i="36" s="1"/>
  <c r="H129" i="68"/>
  <c r="T129" i="68" s="1"/>
  <c r="N129" i="69"/>
  <c r="H129" i="36"/>
  <c r="Q129" i="36" s="1"/>
  <c r="V120" i="67"/>
  <c r="H111" i="68"/>
  <c r="T111" i="68" s="1"/>
  <c r="M111" i="69"/>
  <c r="H95" i="68"/>
  <c r="S95" i="36"/>
  <c r="M95" i="69"/>
  <c r="W68" i="65"/>
  <c r="N65" i="69"/>
  <c r="S43" i="36"/>
  <c r="H31" i="68"/>
  <c r="T31" i="68" s="1"/>
  <c r="V31" i="68" s="1"/>
  <c r="M31" i="69"/>
  <c r="H29" i="68"/>
  <c r="T29" i="68" s="1"/>
  <c r="H29" i="36"/>
  <c r="Q29" i="36" s="1"/>
  <c r="V25" i="65"/>
  <c r="W25" i="65"/>
  <c r="N245" i="32"/>
  <c r="O245" i="32"/>
  <c r="N131" i="32"/>
  <c r="O131" i="32"/>
  <c r="U172" i="48"/>
  <c r="V172" i="48"/>
  <c r="W264" i="67"/>
  <c r="V111" i="67"/>
  <c r="W111" i="67"/>
  <c r="U80" i="67"/>
  <c r="V80" i="67"/>
  <c r="U252" i="65"/>
  <c r="U192" i="65"/>
  <c r="U189" i="65"/>
  <c r="U175" i="65"/>
  <c r="U151" i="65"/>
  <c r="W62" i="65"/>
  <c r="W38" i="65"/>
  <c r="U38" i="65"/>
  <c r="U181" i="61"/>
  <c r="V181" i="61"/>
  <c r="V59" i="61"/>
  <c r="U59" i="61"/>
  <c r="R59" i="36"/>
  <c r="V59" i="67"/>
  <c r="V264" i="65"/>
  <c r="M30" i="64"/>
  <c r="O30" i="64" s="1"/>
  <c r="S255" i="41"/>
  <c r="R255" i="41"/>
  <c r="S247" i="41"/>
  <c r="R247" i="41"/>
  <c r="V244" i="65"/>
  <c r="U236" i="65"/>
  <c r="V236" i="65"/>
  <c r="U228" i="65"/>
  <c r="V228" i="65"/>
  <c r="W216" i="65"/>
  <c r="R213" i="41"/>
  <c r="S202" i="41"/>
  <c r="U196" i="65"/>
  <c r="H173" i="68"/>
  <c r="H117" i="34" s="1"/>
  <c r="T117" i="34" s="1"/>
  <c r="O173" i="69"/>
  <c r="H173" i="36"/>
  <c r="Q173" i="36" s="1"/>
  <c r="U160" i="61"/>
  <c r="S154" i="38"/>
  <c r="R154" i="38"/>
  <c r="V151" i="65"/>
  <c r="M151" i="69"/>
  <c r="V137" i="70"/>
  <c r="U125" i="65"/>
  <c r="U120" i="65"/>
  <c r="V120" i="65"/>
  <c r="R119" i="36"/>
  <c r="M119" i="69"/>
  <c r="N119" i="69" s="1"/>
  <c r="V80" i="65"/>
  <c r="V40" i="65"/>
  <c r="V35" i="67"/>
  <c r="U35" i="67"/>
  <c r="H245" i="68"/>
  <c r="H159" i="34" s="1"/>
  <c r="T159" i="34" s="1"/>
  <c r="M245" i="69"/>
  <c r="M225" i="69"/>
  <c r="O225" i="69" s="1"/>
  <c r="H225" i="68"/>
  <c r="W191" i="67"/>
  <c r="V189" i="67"/>
  <c r="R182" i="40"/>
  <c r="S182" i="40"/>
  <c r="V167" i="67"/>
  <c r="N137" i="69"/>
  <c r="V137" i="67"/>
  <c r="W137" i="67"/>
  <c r="U132" i="67"/>
  <c r="M123" i="69"/>
  <c r="S123" i="36"/>
  <c r="H119" i="68"/>
  <c r="H75" i="34" s="1"/>
  <c r="T75" i="34" s="1"/>
  <c r="R111" i="36"/>
  <c r="R78" i="40"/>
  <c r="S78" i="40"/>
  <c r="H77" i="68"/>
  <c r="T77" i="68" s="1"/>
  <c r="H77" i="36"/>
  <c r="Q77" i="36" s="1"/>
  <c r="R77" i="36" s="1"/>
  <c r="H49" i="36"/>
  <c r="Q49" i="36" s="1"/>
  <c r="O49" i="69"/>
  <c r="V33" i="48"/>
  <c r="U33" i="48"/>
  <c r="O33" i="69"/>
  <c r="H33" i="68"/>
  <c r="V253" i="67"/>
  <c r="W199" i="67"/>
  <c r="W167" i="67"/>
  <c r="V131" i="67"/>
  <c r="V79" i="67"/>
  <c r="U40" i="67"/>
  <c r="W40" i="67"/>
  <c r="W32" i="67"/>
  <c r="U32" i="67"/>
  <c r="U185" i="70"/>
  <c r="V185" i="70"/>
  <c r="W253" i="65"/>
  <c r="U253" i="65"/>
  <c r="W231" i="65"/>
  <c r="W193" i="65"/>
  <c r="U193" i="65"/>
  <c r="W177" i="65"/>
  <c r="U177" i="65"/>
  <c r="W157" i="65"/>
  <c r="U157" i="65"/>
  <c r="W149" i="65"/>
  <c r="U149" i="65"/>
  <c r="W141" i="65"/>
  <c r="U141" i="65"/>
  <c r="U137" i="65"/>
  <c r="W129" i="65"/>
  <c r="U129" i="65"/>
  <c r="W117" i="65"/>
  <c r="U117" i="65"/>
  <c r="W111" i="65"/>
  <c r="W101" i="65"/>
  <c r="U101" i="65"/>
  <c r="W85" i="65"/>
  <c r="U85" i="65"/>
  <c r="W73" i="65"/>
  <c r="U73" i="65"/>
  <c r="V111" i="65"/>
  <c r="V22" i="65"/>
  <c r="W22" i="65"/>
  <c r="V128" i="61"/>
  <c r="U33" i="61"/>
  <c r="V191" i="61"/>
  <c r="U191" i="61"/>
  <c r="V231" i="65"/>
  <c r="V175" i="65"/>
  <c r="W127" i="65"/>
  <c r="U127" i="65"/>
  <c r="U62" i="65"/>
  <c r="H173" i="47"/>
  <c r="T173" i="47" s="1"/>
  <c r="M231" i="69"/>
  <c r="O77" i="69"/>
  <c r="O127" i="69"/>
  <c r="H173" i="48"/>
  <c r="H174" i="48" s="1"/>
  <c r="H265" i="69"/>
  <c r="H266" i="69" s="1"/>
  <c r="H173" i="50"/>
  <c r="S31" i="36"/>
  <c r="U32" i="65"/>
  <c r="V32" i="65"/>
  <c r="V33" i="61"/>
  <c r="O29" i="69"/>
  <c r="H265" i="39"/>
  <c r="H266" i="39" s="1"/>
  <c r="H33" i="36"/>
  <c r="Q33" i="36" s="1"/>
  <c r="S33" i="36" s="1"/>
  <c r="O240" i="32"/>
  <c r="N240" i="32"/>
  <c r="N171" i="32"/>
  <c r="O171" i="32"/>
  <c r="O158" i="32"/>
  <c r="N158" i="32"/>
  <c r="O25" i="32"/>
  <c r="N25" i="32"/>
  <c r="O224" i="32"/>
  <c r="N224" i="32"/>
  <c r="O204" i="32"/>
  <c r="N204" i="32"/>
  <c r="N164" i="32"/>
  <c r="O164" i="32"/>
  <c r="N147" i="32"/>
  <c r="O147" i="32"/>
  <c r="N139" i="32"/>
  <c r="O139" i="32"/>
  <c r="N167" i="32"/>
  <c r="O167" i="32"/>
  <c r="O119" i="32"/>
  <c r="N119" i="32"/>
  <c r="N159" i="32"/>
  <c r="O159" i="32"/>
  <c r="O33" i="32"/>
  <c r="N33" i="32"/>
  <c r="N27" i="32"/>
  <c r="O27" i="32"/>
  <c r="N42" i="32"/>
  <c r="O42" i="32"/>
  <c r="N30" i="32"/>
  <c r="O30" i="32"/>
  <c r="N227" i="63"/>
  <c r="O227" i="63"/>
  <c r="O154" i="69"/>
  <c r="N154" i="69"/>
  <c r="O122" i="69"/>
  <c r="N122" i="69"/>
  <c r="O114" i="69"/>
  <c r="N114" i="69"/>
  <c r="O106" i="69"/>
  <c r="N106" i="69"/>
  <c r="O90" i="69"/>
  <c r="N90" i="69"/>
  <c r="O58" i="69"/>
  <c r="N58" i="69"/>
  <c r="O42" i="69"/>
  <c r="N42" i="69"/>
  <c r="O34" i="69"/>
  <c r="N34" i="69"/>
  <c r="N264" i="32"/>
  <c r="O264" i="32"/>
  <c r="O184" i="32"/>
  <c r="N184" i="32"/>
  <c r="O142" i="32"/>
  <c r="N142" i="32"/>
  <c r="O260" i="32"/>
  <c r="N260" i="32"/>
  <c r="O192" i="32"/>
  <c r="N192" i="32"/>
  <c r="O228" i="32"/>
  <c r="N228" i="32"/>
  <c r="O200" i="32"/>
  <c r="N200" i="32"/>
  <c r="N199" i="32"/>
  <c r="O199" i="32"/>
  <c r="O186" i="32"/>
  <c r="N186" i="32"/>
  <c r="O162" i="32"/>
  <c r="N162" i="32"/>
  <c r="N163" i="32"/>
  <c r="O163" i="32"/>
  <c r="N143" i="32"/>
  <c r="O143" i="32"/>
  <c r="O41" i="32"/>
  <c r="N41" i="32"/>
  <c r="N35" i="32"/>
  <c r="O35" i="32"/>
  <c r="N34" i="32"/>
  <c r="O34" i="32"/>
  <c r="O236" i="32"/>
  <c r="N236" i="32"/>
  <c r="N22" i="32"/>
  <c r="O22" i="32"/>
  <c r="O183" i="63"/>
  <c r="N183" i="63"/>
  <c r="O167" i="63"/>
  <c r="N167" i="63"/>
  <c r="O151" i="63"/>
  <c r="N151" i="63"/>
  <c r="O135" i="63"/>
  <c r="N135" i="63"/>
  <c r="O119" i="63"/>
  <c r="N119" i="63"/>
  <c r="O103" i="63"/>
  <c r="N103" i="63"/>
  <c r="O87" i="63"/>
  <c r="N87" i="63"/>
  <c r="O71" i="63"/>
  <c r="N71" i="63"/>
  <c r="O55" i="63"/>
  <c r="N55" i="63"/>
  <c r="O39" i="63"/>
  <c r="N39" i="63"/>
  <c r="N211" i="63"/>
  <c r="O211" i="63"/>
  <c r="O244" i="32"/>
  <c r="N244" i="32"/>
  <c r="O208" i="32"/>
  <c r="N208" i="32"/>
  <c r="O220" i="32"/>
  <c r="N220" i="32"/>
  <c r="O188" i="32"/>
  <c r="N188" i="32"/>
  <c r="N183" i="32"/>
  <c r="O183" i="32"/>
  <c r="N151" i="32"/>
  <c r="O151" i="32"/>
  <c r="O146" i="32"/>
  <c r="N146" i="32"/>
  <c r="O138" i="32"/>
  <c r="N138" i="32"/>
  <c r="N114" i="32"/>
  <c r="O114" i="32"/>
  <c r="N43" i="32"/>
  <c r="O43" i="32"/>
  <c r="N26" i="32"/>
  <c r="O26" i="32"/>
  <c r="N207" i="32"/>
  <c r="O207" i="32"/>
  <c r="N46" i="32"/>
  <c r="O46" i="32"/>
  <c r="O179" i="63"/>
  <c r="N179" i="63"/>
  <c r="O163" i="63"/>
  <c r="N163" i="63"/>
  <c r="O147" i="63"/>
  <c r="N147" i="63"/>
  <c r="O131" i="63"/>
  <c r="N131" i="63"/>
  <c r="O115" i="63"/>
  <c r="N115" i="63"/>
  <c r="O99" i="63"/>
  <c r="N99" i="63"/>
  <c r="O83" i="63"/>
  <c r="N83" i="63"/>
  <c r="O67" i="63"/>
  <c r="N67" i="63"/>
  <c r="O51" i="63"/>
  <c r="N51" i="63"/>
  <c r="O35" i="63"/>
  <c r="N35" i="63"/>
  <c r="N259" i="63"/>
  <c r="O259" i="63"/>
  <c r="N195" i="63"/>
  <c r="O195" i="63"/>
  <c r="O174" i="69"/>
  <c r="N174" i="69"/>
  <c r="O62" i="69"/>
  <c r="N62" i="69"/>
  <c r="O232" i="32"/>
  <c r="N232" i="32"/>
  <c r="O216" i="32"/>
  <c r="N216" i="32"/>
  <c r="O194" i="32"/>
  <c r="N194" i="32"/>
  <c r="O170" i="32"/>
  <c r="N170" i="32"/>
  <c r="O196" i="32"/>
  <c r="N196" i="32"/>
  <c r="N38" i="32"/>
  <c r="O38" i="32"/>
  <c r="O175" i="63"/>
  <c r="N175" i="63"/>
  <c r="O159" i="63"/>
  <c r="N159" i="63"/>
  <c r="O143" i="63"/>
  <c r="N143" i="63"/>
  <c r="O127" i="63"/>
  <c r="N127" i="63"/>
  <c r="O111" i="63"/>
  <c r="N111" i="63"/>
  <c r="O95" i="63"/>
  <c r="N95" i="63"/>
  <c r="O79" i="63"/>
  <c r="N79" i="63"/>
  <c r="O63" i="63"/>
  <c r="N63" i="63"/>
  <c r="O47" i="63"/>
  <c r="N47" i="63"/>
  <c r="O31" i="63"/>
  <c r="N31" i="63"/>
  <c r="N243" i="63"/>
  <c r="O243" i="63"/>
  <c r="O226" i="32"/>
  <c r="N226" i="32"/>
  <c r="N175" i="32"/>
  <c r="O175" i="32"/>
  <c r="O174" i="32"/>
  <c r="N174" i="32"/>
  <c r="O176" i="32"/>
  <c r="N176" i="32"/>
  <c r="N187" i="32"/>
  <c r="O187" i="32"/>
  <c r="O214" i="32"/>
  <c r="N214" i="32"/>
  <c r="O198" i="32"/>
  <c r="N198" i="32"/>
  <c r="O182" i="32"/>
  <c r="N182" i="32"/>
  <c r="O180" i="32"/>
  <c r="N180" i="32"/>
  <c r="N136" i="32"/>
  <c r="O136" i="32"/>
  <c r="O127" i="32"/>
  <c r="N127" i="32"/>
  <c r="N91" i="32"/>
  <c r="O91" i="32"/>
  <c r="N59" i="32"/>
  <c r="O59" i="32"/>
  <c r="O94" i="32"/>
  <c r="N94" i="32"/>
  <c r="O132" i="32"/>
  <c r="N132" i="32"/>
  <c r="O107" i="32"/>
  <c r="N107" i="32"/>
  <c r="N47" i="32"/>
  <c r="O47" i="32"/>
  <c r="N31" i="32"/>
  <c r="O31" i="32"/>
  <c r="O37" i="32"/>
  <c r="N37" i="32"/>
  <c r="O29" i="32"/>
  <c r="N29" i="32"/>
  <c r="O154" i="32"/>
  <c r="N154" i="32"/>
  <c r="O123" i="32"/>
  <c r="N123" i="32"/>
  <c r="U136" i="47"/>
  <c r="W136" i="47"/>
  <c r="V136" i="47"/>
  <c r="V108" i="47"/>
  <c r="U108" i="47"/>
  <c r="W108" i="47"/>
  <c r="U84" i="47"/>
  <c r="V84" i="47"/>
  <c r="W84" i="47"/>
  <c r="V64" i="47"/>
  <c r="W64" i="47"/>
  <c r="U64" i="47"/>
  <c r="O210" i="32"/>
  <c r="N210" i="32"/>
  <c r="U144" i="47"/>
  <c r="W144" i="47"/>
  <c r="V144" i="47"/>
  <c r="V118" i="47"/>
  <c r="U118" i="47"/>
  <c r="W118" i="47"/>
  <c r="V40" i="47"/>
  <c r="U40" i="47"/>
  <c r="W40" i="47"/>
  <c r="V156" i="50"/>
  <c r="W156" i="50"/>
  <c r="U156" i="50"/>
  <c r="V166" i="47"/>
  <c r="U166" i="47"/>
  <c r="W166" i="47"/>
  <c r="W90" i="47"/>
  <c r="U90" i="47"/>
  <c r="V90" i="47"/>
  <c r="S207" i="41"/>
  <c r="R207" i="41"/>
  <c r="U108" i="50"/>
  <c r="W108" i="50"/>
  <c r="V108" i="50"/>
  <c r="W48" i="47"/>
  <c r="U48" i="47"/>
  <c r="V48" i="47"/>
  <c r="V82" i="48"/>
  <c r="U82" i="48"/>
  <c r="W82" i="48"/>
  <c r="S32" i="38"/>
  <c r="R32" i="38"/>
  <c r="S174" i="41"/>
  <c r="R174" i="41"/>
  <c r="S135" i="41"/>
  <c r="R135" i="41"/>
  <c r="S119" i="41"/>
  <c r="R119" i="41"/>
  <c r="V34" i="50"/>
  <c r="W34" i="50"/>
  <c r="U34" i="50"/>
  <c r="U160" i="49"/>
  <c r="V160" i="49"/>
  <c r="W160" i="49"/>
  <c r="U126" i="49"/>
  <c r="V126" i="49"/>
  <c r="W126" i="49"/>
  <c r="U58" i="49"/>
  <c r="W58" i="49"/>
  <c r="V58" i="49"/>
  <c r="V28" i="49"/>
  <c r="W28" i="49"/>
  <c r="U28" i="49"/>
  <c r="V156" i="48"/>
  <c r="U156" i="48"/>
  <c r="W156" i="48"/>
  <c r="U88" i="48"/>
  <c r="W88" i="48"/>
  <c r="V88" i="48"/>
  <c r="V48" i="48"/>
  <c r="W48" i="48"/>
  <c r="U48" i="48"/>
  <c r="V84" i="50"/>
  <c r="U84" i="50"/>
  <c r="W84" i="50"/>
  <c r="U64" i="50"/>
  <c r="W64" i="50"/>
  <c r="V64" i="50"/>
  <c r="W90" i="50"/>
  <c r="U90" i="50"/>
  <c r="V90" i="50"/>
  <c r="V48" i="50"/>
  <c r="W48" i="50"/>
  <c r="U48" i="50"/>
  <c r="W132" i="49"/>
  <c r="U132" i="49"/>
  <c r="V132" i="49"/>
  <c r="V100" i="49"/>
  <c r="W100" i="49"/>
  <c r="U100" i="49"/>
  <c r="W78" i="49"/>
  <c r="U78" i="49"/>
  <c r="V78" i="49"/>
  <c r="V54" i="49"/>
  <c r="W54" i="49"/>
  <c r="U54" i="49"/>
  <c r="U112" i="47"/>
  <c r="W112" i="47"/>
  <c r="V112" i="47"/>
  <c r="S128" i="38"/>
  <c r="R128" i="38"/>
  <c r="U36" i="47"/>
  <c r="V36" i="47"/>
  <c r="W36" i="47"/>
  <c r="S245" i="41"/>
  <c r="R245" i="41"/>
  <c r="V60" i="50"/>
  <c r="U60" i="50"/>
  <c r="W60" i="50"/>
  <c r="U30" i="50"/>
  <c r="W30" i="50"/>
  <c r="V30" i="50"/>
  <c r="W166" i="49"/>
  <c r="U166" i="49"/>
  <c r="V166" i="49"/>
  <c r="V148" i="49"/>
  <c r="W148" i="49"/>
  <c r="U148" i="49"/>
  <c r="W70" i="49"/>
  <c r="V70" i="49"/>
  <c r="U70" i="49"/>
  <c r="U136" i="48"/>
  <c r="W136" i="48"/>
  <c r="V136" i="48"/>
  <c r="W100" i="48"/>
  <c r="U100" i="48"/>
  <c r="V100" i="48"/>
  <c r="U78" i="48"/>
  <c r="W78" i="48"/>
  <c r="V78" i="48"/>
  <c r="U54" i="48"/>
  <c r="W54" i="48"/>
  <c r="V54" i="48"/>
  <c r="R264" i="39"/>
  <c r="S264" i="39"/>
  <c r="R249" i="39"/>
  <c r="S249" i="39"/>
  <c r="R233" i="39"/>
  <c r="S233" i="39"/>
  <c r="R217" i="39"/>
  <c r="S217" i="39"/>
  <c r="R201" i="39"/>
  <c r="S201" i="39"/>
  <c r="R185" i="39"/>
  <c r="S185" i="39"/>
  <c r="R169" i="39"/>
  <c r="S169" i="39"/>
  <c r="R153" i="39"/>
  <c r="S153" i="39"/>
  <c r="R137" i="39"/>
  <c r="S137" i="39"/>
  <c r="R121" i="39"/>
  <c r="S121" i="39"/>
  <c r="R105" i="39"/>
  <c r="S105" i="39"/>
  <c r="R89" i="39"/>
  <c r="S89" i="39"/>
  <c r="R73" i="39"/>
  <c r="S73" i="39"/>
  <c r="R57" i="39"/>
  <c r="S57" i="39"/>
  <c r="R41" i="39"/>
  <c r="S41" i="39"/>
  <c r="R25" i="39"/>
  <c r="S25" i="39"/>
  <c r="U112" i="48"/>
  <c r="W112" i="48"/>
  <c r="V112" i="48"/>
  <c r="V34" i="48"/>
  <c r="U34" i="48"/>
  <c r="W34" i="48"/>
  <c r="R249" i="40"/>
  <c r="S249" i="40"/>
  <c r="V142" i="48"/>
  <c r="U142" i="48"/>
  <c r="W142" i="48"/>
  <c r="R201" i="40"/>
  <c r="S201" i="40"/>
  <c r="R169" i="40"/>
  <c r="S169" i="40"/>
  <c r="R137" i="40"/>
  <c r="S137" i="40"/>
  <c r="R105" i="40"/>
  <c r="S105" i="40"/>
  <c r="R73" i="40"/>
  <c r="S73" i="40"/>
  <c r="R57" i="40"/>
  <c r="S57" i="40"/>
  <c r="R41" i="40"/>
  <c r="S41" i="40"/>
  <c r="R25" i="40"/>
  <c r="S25" i="40"/>
  <c r="V160" i="34"/>
  <c r="W160" i="34"/>
  <c r="U160" i="34"/>
  <c r="W154" i="34"/>
  <c r="U154" i="34"/>
  <c r="V154" i="34"/>
  <c r="V148" i="34"/>
  <c r="U148" i="34"/>
  <c r="W148" i="34"/>
  <c r="S223" i="36"/>
  <c r="R223" i="36"/>
  <c r="V136" i="34"/>
  <c r="W136" i="34"/>
  <c r="U136" i="34"/>
  <c r="W130" i="34"/>
  <c r="U130" i="34"/>
  <c r="V130" i="34"/>
  <c r="V126" i="34"/>
  <c r="W126" i="34"/>
  <c r="U126" i="34"/>
  <c r="W106" i="34"/>
  <c r="U106" i="34"/>
  <c r="V106" i="34"/>
  <c r="W82" i="34"/>
  <c r="U82" i="34"/>
  <c r="V82" i="34"/>
  <c r="R258" i="40"/>
  <c r="S258" i="40"/>
  <c r="R245" i="40"/>
  <c r="S245" i="40"/>
  <c r="R229" i="40"/>
  <c r="S229" i="40"/>
  <c r="R197" i="40"/>
  <c r="S197" i="40"/>
  <c r="R181" i="40"/>
  <c r="S181" i="40"/>
  <c r="R165" i="40"/>
  <c r="S165" i="40"/>
  <c r="R133" i="40"/>
  <c r="S133" i="40"/>
  <c r="R101" i="40"/>
  <c r="S101" i="40"/>
  <c r="R69" i="40"/>
  <c r="S69" i="40"/>
  <c r="R37" i="40"/>
  <c r="S37" i="40"/>
  <c r="U118" i="34"/>
  <c r="W118" i="34"/>
  <c r="V118" i="34"/>
  <c r="V66" i="34"/>
  <c r="U66" i="34"/>
  <c r="W66" i="34"/>
  <c r="H266" i="63"/>
  <c r="M264" i="63"/>
  <c r="V99" i="47"/>
  <c r="U99" i="47"/>
  <c r="W99" i="47"/>
  <c r="U51" i="47"/>
  <c r="W51" i="47"/>
  <c r="V51" i="47"/>
  <c r="S256" i="39"/>
  <c r="R256" i="39"/>
  <c r="S240" i="39"/>
  <c r="R240" i="39"/>
  <c r="S224" i="39"/>
  <c r="R224" i="39"/>
  <c r="S208" i="39"/>
  <c r="R208" i="39"/>
  <c r="S192" i="39"/>
  <c r="R192" i="39"/>
  <c r="S176" i="39"/>
  <c r="R176" i="39"/>
  <c r="S160" i="39"/>
  <c r="R160" i="39"/>
  <c r="S152" i="39"/>
  <c r="R152" i="39"/>
  <c r="S136" i="39"/>
  <c r="R136" i="39"/>
  <c r="W94" i="49"/>
  <c r="U94" i="49"/>
  <c r="V94" i="49"/>
  <c r="S112" i="39"/>
  <c r="R112" i="39"/>
  <c r="S96" i="39"/>
  <c r="R96" i="39"/>
  <c r="S80" i="39"/>
  <c r="R80" i="39"/>
  <c r="S64" i="39"/>
  <c r="R64" i="39"/>
  <c r="S48" i="39"/>
  <c r="R48" i="39"/>
  <c r="W36" i="49"/>
  <c r="V36" i="49"/>
  <c r="U36" i="49"/>
  <c r="W24" i="49"/>
  <c r="U24" i="49"/>
  <c r="V24" i="49"/>
  <c r="U94" i="34"/>
  <c r="W94" i="34"/>
  <c r="V94" i="34"/>
  <c r="V88" i="34"/>
  <c r="W88" i="34"/>
  <c r="U88" i="34"/>
  <c r="W72" i="34"/>
  <c r="U72" i="34"/>
  <c r="V72" i="34"/>
  <c r="V42" i="34"/>
  <c r="U42" i="34"/>
  <c r="W42" i="34"/>
  <c r="W34" i="34"/>
  <c r="U34" i="34"/>
  <c r="V34" i="34"/>
  <c r="N254" i="63"/>
  <c r="O254" i="63"/>
  <c r="N238" i="63"/>
  <c r="O238" i="63"/>
  <c r="N222" i="63"/>
  <c r="O222" i="63"/>
  <c r="N206" i="63"/>
  <c r="O206" i="63"/>
  <c r="N190" i="63"/>
  <c r="O190" i="63"/>
  <c r="W245" i="61"/>
  <c r="U245" i="61"/>
  <c r="V245" i="61"/>
  <c r="W65" i="61"/>
  <c r="U65" i="61"/>
  <c r="V65" i="61"/>
  <c r="V87" i="50"/>
  <c r="W87" i="50"/>
  <c r="U87" i="50"/>
  <c r="S184" i="36"/>
  <c r="R184" i="36"/>
  <c r="V114" i="34"/>
  <c r="U114" i="34"/>
  <c r="W114" i="34"/>
  <c r="W258" i="61"/>
  <c r="V258" i="61"/>
  <c r="U258" i="61"/>
  <c r="W165" i="47"/>
  <c r="U165" i="47"/>
  <c r="V165" i="47"/>
  <c r="W234" i="61"/>
  <c r="V234" i="61"/>
  <c r="U234" i="61"/>
  <c r="W222" i="61"/>
  <c r="V222" i="61"/>
  <c r="U222" i="61"/>
  <c r="W206" i="61"/>
  <c r="V206" i="61"/>
  <c r="U206" i="61"/>
  <c r="W190" i="61"/>
  <c r="V190" i="61"/>
  <c r="U190" i="61"/>
  <c r="W174" i="61"/>
  <c r="V174" i="61"/>
  <c r="U174" i="61"/>
  <c r="V111" i="47"/>
  <c r="W111" i="47"/>
  <c r="U111" i="47"/>
  <c r="W146" i="61"/>
  <c r="V146" i="61"/>
  <c r="U146" i="61"/>
  <c r="W130" i="61"/>
  <c r="V130" i="61"/>
  <c r="U130" i="61"/>
  <c r="W122" i="61"/>
  <c r="V122" i="61"/>
  <c r="U122" i="61"/>
  <c r="W106" i="61"/>
  <c r="V106" i="61"/>
  <c r="U106" i="61"/>
  <c r="W94" i="61"/>
  <c r="V94" i="61"/>
  <c r="U94" i="61"/>
  <c r="W78" i="61"/>
  <c r="V78" i="61"/>
  <c r="U78" i="61"/>
  <c r="W62" i="61"/>
  <c r="V62" i="61"/>
  <c r="U62" i="61"/>
  <c r="W50" i="61"/>
  <c r="V50" i="61"/>
  <c r="U50" i="61"/>
  <c r="U27" i="47"/>
  <c r="V27" i="47"/>
  <c r="W27" i="47"/>
  <c r="W129" i="50"/>
  <c r="V129" i="50"/>
  <c r="U129" i="50"/>
  <c r="V75" i="50"/>
  <c r="U75" i="50"/>
  <c r="W75" i="50"/>
  <c r="S172" i="36"/>
  <c r="R172" i="36"/>
  <c r="O187" i="63"/>
  <c r="N187" i="63"/>
  <c r="O171" i="63"/>
  <c r="N171" i="63"/>
  <c r="O155" i="63"/>
  <c r="N155" i="63"/>
  <c r="O139" i="63"/>
  <c r="N139" i="63"/>
  <c r="O123" i="63"/>
  <c r="N123" i="63"/>
  <c r="O107" i="63"/>
  <c r="N107" i="63"/>
  <c r="O91" i="63"/>
  <c r="N91" i="63"/>
  <c r="O75" i="63"/>
  <c r="N75" i="63"/>
  <c r="O59" i="63"/>
  <c r="N59" i="63"/>
  <c r="O43" i="63"/>
  <c r="N43" i="63"/>
  <c r="O27" i="63"/>
  <c r="N27" i="63"/>
  <c r="U141" i="47"/>
  <c r="W141" i="47"/>
  <c r="V141" i="47"/>
  <c r="W39" i="47"/>
  <c r="U39" i="47"/>
  <c r="V39" i="47"/>
  <c r="N255" i="63"/>
  <c r="O255" i="63"/>
  <c r="N223" i="63"/>
  <c r="O223" i="63"/>
  <c r="N191" i="63"/>
  <c r="O191" i="63"/>
  <c r="U250" i="65"/>
  <c r="W250" i="65"/>
  <c r="V250" i="65"/>
  <c r="U238" i="65"/>
  <c r="W238" i="65"/>
  <c r="V238" i="65"/>
  <c r="U226" i="65"/>
  <c r="W226" i="65"/>
  <c r="V226" i="65"/>
  <c r="U214" i="65"/>
  <c r="W214" i="65"/>
  <c r="V214" i="65"/>
  <c r="U198" i="65"/>
  <c r="W198" i="65"/>
  <c r="V198" i="65"/>
  <c r="U182" i="65"/>
  <c r="W182" i="65"/>
  <c r="V182" i="65"/>
  <c r="U166" i="65"/>
  <c r="W166" i="65"/>
  <c r="V166" i="65"/>
  <c r="U154" i="65"/>
  <c r="W154" i="65"/>
  <c r="V154" i="65"/>
  <c r="U138" i="65"/>
  <c r="W138" i="65"/>
  <c r="V138" i="65"/>
  <c r="U126" i="65"/>
  <c r="W126" i="65"/>
  <c r="V126" i="65"/>
  <c r="U114" i="65"/>
  <c r="W114" i="65"/>
  <c r="V114" i="65"/>
  <c r="U86" i="65"/>
  <c r="W86" i="65"/>
  <c r="V86" i="65"/>
  <c r="U70" i="65"/>
  <c r="W70" i="65"/>
  <c r="V70" i="65"/>
  <c r="K173" i="50"/>
  <c r="K174" i="50" s="1"/>
  <c r="V253" i="70"/>
  <c r="U253" i="70"/>
  <c r="W253" i="70"/>
  <c r="V205" i="70"/>
  <c r="U205" i="70"/>
  <c r="W205" i="70"/>
  <c r="V141" i="70"/>
  <c r="U141" i="70"/>
  <c r="W141" i="70"/>
  <c r="W153" i="48"/>
  <c r="U153" i="48"/>
  <c r="V153" i="48"/>
  <c r="U45" i="48"/>
  <c r="W45" i="48"/>
  <c r="V45" i="48"/>
  <c r="N235" i="63"/>
  <c r="O235" i="63"/>
  <c r="N203" i="63"/>
  <c r="O203" i="63"/>
  <c r="V264" i="61"/>
  <c r="U264" i="61"/>
  <c r="W264" i="61"/>
  <c r="V135" i="65"/>
  <c r="U135" i="65"/>
  <c r="W135" i="65"/>
  <c r="V257" i="70"/>
  <c r="W257" i="70"/>
  <c r="U257" i="70"/>
  <c r="V209" i="70"/>
  <c r="W209" i="70"/>
  <c r="U209" i="70"/>
  <c r="V145" i="70"/>
  <c r="W145" i="70"/>
  <c r="U145" i="70"/>
  <c r="V117" i="70"/>
  <c r="U117" i="70"/>
  <c r="W117" i="70"/>
  <c r="V101" i="70"/>
  <c r="U101" i="70"/>
  <c r="W101" i="70"/>
  <c r="V85" i="70"/>
  <c r="U85" i="70"/>
  <c r="W85" i="70"/>
  <c r="V69" i="70"/>
  <c r="U69" i="70"/>
  <c r="W69" i="70"/>
  <c r="V53" i="70"/>
  <c r="U53" i="70"/>
  <c r="W53" i="70"/>
  <c r="V37" i="70"/>
  <c r="U37" i="70"/>
  <c r="W37" i="70"/>
  <c r="H265" i="70"/>
  <c r="H266" i="70" s="1"/>
  <c r="T21" i="70"/>
  <c r="V135" i="48"/>
  <c r="W135" i="48"/>
  <c r="U135" i="48"/>
  <c r="U126" i="67"/>
  <c r="W126" i="67"/>
  <c r="V126" i="67"/>
  <c r="V63" i="48"/>
  <c r="U63" i="48"/>
  <c r="W63" i="48"/>
  <c r="H258" i="36"/>
  <c r="Q258" i="36" s="1"/>
  <c r="H258" i="68"/>
  <c r="T258" i="68" s="1"/>
  <c r="M258" i="69"/>
  <c r="N231" i="63"/>
  <c r="O231" i="63"/>
  <c r="N199" i="63"/>
  <c r="O199" i="63"/>
  <c r="W225" i="65"/>
  <c r="V225" i="65"/>
  <c r="U225" i="65"/>
  <c r="W197" i="65"/>
  <c r="V197" i="65"/>
  <c r="U197" i="65"/>
  <c r="V117" i="50"/>
  <c r="U117" i="50"/>
  <c r="W117" i="50"/>
  <c r="U58" i="65"/>
  <c r="W58" i="65"/>
  <c r="V58" i="65"/>
  <c r="V261" i="70"/>
  <c r="W261" i="70"/>
  <c r="U261" i="70"/>
  <c r="V213" i="70"/>
  <c r="W213" i="70"/>
  <c r="U213" i="70"/>
  <c r="V149" i="70"/>
  <c r="W149" i="70"/>
  <c r="U149" i="70"/>
  <c r="T27" i="50"/>
  <c r="W258" i="70"/>
  <c r="V258" i="70"/>
  <c r="U258" i="70"/>
  <c r="W99" i="70"/>
  <c r="V99" i="70"/>
  <c r="U99" i="70"/>
  <c r="W35" i="70"/>
  <c r="V35" i="70"/>
  <c r="U35" i="70"/>
  <c r="U250" i="67"/>
  <c r="W250" i="67"/>
  <c r="V250" i="67"/>
  <c r="V159" i="48"/>
  <c r="W159" i="48"/>
  <c r="U159" i="48"/>
  <c r="W65" i="67"/>
  <c r="V65" i="67"/>
  <c r="U65" i="67"/>
  <c r="W49" i="67"/>
  <c r="V49" i="67"/>
  <c r="U49" i="67"/>
  <c r="W33" i="67"/>
  <c r="V33" i="67"/>
  <c r="U33" i="67"/>
  <c r="W227" i="68"/>
  <c r="V227" i="68"/>
  <c r="U227" i="68"/>
  <c r="H105" i="34"/>
  <c r="T105" i="34" s="1"/>
  <c r="T147" i="68"/>
  <c r="W67" i="68"/>
  <c r="U67" i="68"/>
  <c r="V67" i="68"/>
  <c r="U260" i="68"/>
  <c r="W260" i="68"/>
  <c r="V260" i="68"/>
  <c r="U248" i="68"/>
  <c r="W248" i="68"/>
  <c r="V248" i="68"/>
  <c r="O240" i="69"/>
  <c r="N240" i="69"/>
  <c r="H238" i="36"/>
  <c r="Q238" i="36" s="1"/>
  <c r="H238" i="68"/>
  <c r="W231" i="70"/>
  <c r="V231" i="70"/>
  <c r="U231" i="70"/>
  <c r="W222" i="70"/>
  <c r="V222" i="70"/>
  <c r="U222" i="70"/>
  <c r="R219" i="39"/>
  <c r="S219" i="39"/>
  <c r="H214" i="36"/>
  <c r="Q214" i="36" s="1"/>
  <c r="H214" i="68"/>
  <c r="T214" i="68" s="1"/>
  <c r="R211" i="39"/>
  <c r="S211" i="39"/>
  <c r="W206" i="70"/>
  <c r="V206" i="70"/>
  <c r="U206" i="70"/>
  <c r="R203" i="39"/>
  <c r="S203" i="39"/>
  <c r="H198" i="36"/>
  <c r="Q198" i="36" s="1"/>
  <c r="H198" i="68"/>
  <c r="T198" i="68" s="1"/>
  <c r="R195" i="39"/>
  <c r="S195" i="39"/>
  <c r="W190" i="70"/>
  <c r="V190" i="70"/>
  <c r="U190" i="70"/>
  <c r="R187" i="39"/>
  <c r="S187" i="39"/>
  <c r="H182" i="36"/>
  <c r="Q182" i="36" s="1"/>
  <c r="H182" i="68"/>
  <c r="T182" i="68" s="1"/>
  <c r="R179" i="39"/>
  <c r="S179" i="39"/>
  <c r="W174" i="70"/>
  <c r="V174" i="70"/>
  <c r="U174" i="70"/>
  <c r="R171" i="39"/>
  <c r="S171" i="39"/>
  <c r="O164" i="69"/>
  <c r="N164" i="69"/>
  <c r="H162" i="36"/>
  <c r="Q162" i="36" s="1"/>
  <c r="H162" i="68"/>
  <c r="T162" i="68" s="1"/>
  <c r="O156" i="69"/>
  <c r="N156" i="69"/>
  <c r="W154" i="70"/>
  <c r="V154" i="70"/>
  <c r="U154" i="70"/>
  <c r="H150" i="36"/>
  <c r="Q150" i="36" s="1"/>
  <c r="H150" i="68"/>
  <c r="T150" i="68" s="1"/>
  <c r="R147" i="39"/>
  <c r="S147" i="39"/>
  <c r="W142" i="70"/>
  <c r="V142" i="70"/>
  <c r="U142" i="70"/>
  <c r="U124" i="70"/>
  <c r="W124" i="70"/>
  <c r="V124" i="70"/>
  <c r="S122" i="39"/>
  <c r="R122" i="39"/>
  <c r="S114" i="39"/>
  <c r="R114" i="39"/>
  <c r="S106" i="39"/>
  <c r="R106" i="39"/>
  <c r="W94" i="70"/>
  <c r="V94" i="70"/>
  <c r="U94" i="70"/>
  <c r="U92" i="70"/>
  <c r="W92" i="70"/>
  <c r="V92" i="70"/>
  <c r="S90" i="39"/>
  <c r="R90" i="39"/>
  <c r="W78" i="70"/>
  <c r="V78" i="70"/>
  <c r="U78" i="70"/>
  <c r="U76" i="70"/>
  <c r="W76" i="70"/>
  <c r="V76" i="70"/>
  <c r="W70" i="70"/>
  <c r="V70" i="70"/>
  <c r="U70" i="70"/>
  <c r="U68" i="70"/>
  <c r="W68" i="70"/>
  <c r="V68" i="70"/>
  <c r="W62" i="70"/>
  <c r="V62" i="70"/>
  <c r="U62" i="70"/>
  <c r="U60" i="70"/>
  <c r="W60" i="70"/>
  <c r="V60" i="70"/>
  <c r="S58" i="39"/>
  <c r="R58" i="39"/>
  <c r="W46" i="70"/>
  <c r="V46" i="70"/>
  <c r="U46" i="70"/>
  <c r="U44" i="70"/>
  <c r="W44" i="70"/>
  <c r="V44" i="70"/>
  <c r="S42" i="39"/>
  <c r="R42" i="39"/>
  <c r="S34" i="39"/>
  <c r="R34" i="39"/>
  <c r="S26" i="39"/>
  <c r="R26" i="39"/>
  <c r="S245" i="36"/>
  <c r="R245" i="36"/>
  <c r="R240" i="36"/>
  <c r="S240" i="36"/>
  <c r="R216" i="36"/>
  <c r="S216" i="36"/>
  <c r="R192" i="36"/>
  <c r="S192" i="36"/>
  <c r="R173" i="36"/>
  <c r="S173" i="36"/>
  <c r="R169" i="36"/>
  <c r="S169" i="36"/>
  <c r="S136" i="36"/>
  <c r="R136" i="36"/>
  <c r="S132" i="36"/>
  <c r="R132" i="36"/>
  <c r="S104" i="36"/>
  <c r="R104" i="36"/>
  <c r="S100" i="36"/>
  <c r="R100" i="36"/>
  <c r="S96" i="36"/>
  <c r="R96" i="36"/>
  <c r="S92" i="36"/>
  <c r="R92" i="36"/>
  <c r="S88" i="36"/>
  <c r="R88" i="36"/>
  <c r="S84" i="36"/>
  <c r="R84" i="36"/>
  <c r="R41" i="36"/>
  <c r="S41" i="36"/>
  <c r="H63" i="49"/>
  <c r="T63" i="49" s="1"/>
  <c r="T95" i="70"/>
  <c r="U224" i="68"/>
  <c r="W224" i="68"/>
  <c r="V224" i="68"/>
  <c r="V209" i="68"/>
  <c r="U209" i="68"/>
  <c r="W209" i="68"/>
  <c r="U184" i="68"/>
  <c r="W184" i="68"/>
  <c r="V184" i="68"/>
  <c r="V177" i="68"/>
  <c r="U177" i="68"/>
  <c r="W177" i="68"/>
  <c r="V161" i="68"/>
  <c r="U161" i="68"/>
  <c r="W161" i="68"/>
  <c r="V121" i="68"/>
  <c r="U121" i="68"/>
  <c r="W121" i="68"/>
  <c r="V117" i="68"/>
  <c r="U117" i="68"/>
  <c r="W117" i="68"/>
  <c r="V113" i="68"/>
  <c r="U113" i="68"/>
  <c r="W113" i="68"/>
  <c r="V109" i="68"/>
  <c r="U109" i="68"/>
  <c r="W109" i="68"/>
  <c r="H57" i="34"/>
  <c r="T57" i="34" s="1"/>
  <c r="T65" i="68"/>
  <c r="U52" i="68"/>
  <c r="V52" i="68"/>
  <c r="W52" i="68"/>
  <c r="H27" i="34"/>
  <c r="T33" i="68"/>
  <c r="V29" i="68"/>
  <c r="U29" i="68"/>
  <c r="W29" i="68"/>
  <c r="V25" i="68"/>
  <c r="U25" i="68"/>
  <c r="W25" i="68"/>
  <c r="W91" i="70"/>
  <c r="V91" i="70"/>
  <c r="U91" i="70"/>
  <c r="W27" i="70"/>
  <c r="V27" i="70"/>
  <c r="U27" i="70"/>
  <c r="V215" i="67"/>
  <c r="U215" i="67"/>
  <c r="W215" i="67"/>
  <c r="V207" i="67"/>
  <c r="U207" i="67"/>
  <c r="W207" i="67"/>
  <c r="V135" i="67"/>
  <c r="U135" i="67"/>
  <c r="W135" i="67"/>
  <c r="V119" i="67"/>
  <c r="U119" i="67"/>
  <c r="W119" i="67"/>
  <c r="V95" i="67"/>
  <c r="U95" i="67"/>
  <c r="W95" i="67"/>
  <c r="V63" i="67"/>
  <c r="U63" i="67"/>
  <c r="W63" i="67"/>
  <c r="W223" i="68"/>
  <c r="V223" i="68"/>
  <c r="U223" i="68"/>
  <c r="W191" i="68"/>
  <c r="V191" i="68"/>
  <c r="U191" i="68"/>
  <c r="W159" i="68"/>
  <c r="V159" i="68"/>
  <c r="U159" i="68"/>
  <c r="W127" i="68"/>
  <c r="V127" i="68"/>
  <c r="U127" i="68"/>
  <c r="H63" i="34"/>
  <c r="T63" i="34" s="1"/>
  <c r="T95" i="68"/>
  <c r="H51" i="34"/>
  <c r="T51" i="34" s="1"/>
  <c r="T63" i="68"/>
  <c r="W31" i="68"/>
  <c r="U31" i="68"/>
  <c r="H259" i="36"/>
  <c r="Q259" i="36" s="1"/>
  <c r="M259" i="69"/>
  <c r="H259" i="68"/>
  <c r="T259" i="68" s="1"/>
  <c r="R255" i="39"/>
  <c r="S255" i="39"/>
  <c r="W247" i="70"/>
  <c r="V247" i="70"/>
  <c r="U247" i="70"/>
  <c r="V257" i="68"/>
  <c r="U257" i="68"/>
  <c r="W257" i="68"/>
  <c r="S241" i="36"/>
  <c r="R241" i="36"/>
  <c r="S233" i="36"/>
  <c r="R233" i="36"/>
  <c r="S201" i="36"/>
  <c r="R201" i="36"/>
  <c r="R157" i="36"/>
  <c r="S157" i="36"/>
  <c r="S80" i="36"/>
  <c r="R80" i="36"/>
  <c r="S76" i="36"/>
  <c r="R76" i="36"/>
  <c r="S72" i="36"/>
  <c r="R72" i="36"/>
  <c r="S60" i="36"/>
  <c r="R60" i="36"/>
  <c r="S56" i="36"/>
  <c r="R56" i="36"/>
  <c r="R37" i="36"/>
  <c r="S37" i="36"/>
  <c r="S24" i="36"/>
  <c r="R24" i="36"/>
  <c r="H75" i="49"/>
  <c r="T75" i="49" s="1"/>
  <c r="T119" i="70"/>
  <c r="W55" i="70"/>
  <c r="V55" i="70"/>
  <c r="U55" i="70"/>
  <c r="W263" i="70"/>
  <c r="V263" i="70"/>
  <c r="U263" i="70"/>
  <c r="N252" i="69"/>
  <c r="O252" i="69"/>
  <c r="U248" i="70"/>
  <c r="W248" i="70"/>
  <c r="V248" i="70"/>
  <c r="N237" i="69"/>
  <c r="O237" i="69"/>
  <c r="O226" i="69"/>
  <c r="N226" i="69"/>
  <c r="O217" i="69"/>
  <c r="N217" i="69"/>
  <c r="O205" i="69"/>
  <c r="N205" i="69"/>
  <c r="O194" i="69"/>
  <c r="N194" i="69"/>
  <c r="O185" i="69"/>
  <c r="N185" i="69"/>
  <c r="N175" i="69"/>
  <c r="O175" i="69"/>
  <c r="N165" i="69"/>
  <c r="O165" i="69"/>
  <c r="N149" i="69"/>
  <c r="O149" i="69"/>
  <c r="N141" i="69"/>
  <c r="O141" i="69"/>
  <c r="O134" i="69"/>
  <c r="N134" i="69"/>
  <c r="N125" i="69"/>
  <c r="O125" i="69"/>
  <c r="N115" i="69"/>
  <c r="O115" i="69"/>
  <c r="N103" i="69"/>
  <c r="O103" i="69"/>
  <c r="N95" i="69"/>
  <c r="O95" i="69"/>
  <c r="N83" i="69"/>
  <c r="O83" i="69"/>
  <c r="O74" i="69"/>
  <c r="N74" i="69"/>
  <c r="N63" i="69"/>
  <c r="O63" i="69"/>
  <c r="O54" i="69"/>
  <c r="N54" i="69"/>
  <c r="N45" i="69"/>
  <c r="O45" i="69"/>
  <c r="N35" i="69"/>
  <c r="O35" i="69"/>
  <c r="N23" i="69"/>
  <c r="O23" i="69"/>
  <c r="W243" i="68"/>
  <c r="V243" i="68"/>
  <c r="U243" i="68"/>
  <c r="W195" i="68"/>
  <c r="U195" i="68"/>
  <c r="V195" i="68"/>
  <c r="W139" i="68"/>
  <c r="V139" i="68"/>
  <c r="U139" i="68"/>
  <c r="W91" i="68"/>
  <c r="U91" i="68"/>
  <c r="V91" i="68"/>
  <c r="O26" i="64"/>
  <c r="N26" i="64"/>
  <c r="O244" i="69"/>
  <c r="N244" i="69"/>
  <c r="H242" i="36"/>
  <c r="Q242" i="36" s="1"/>
  <c r="H242" i="68"/>
  <c r="T242" i="68" s="1"/>
  <c r="U235" i="70"/>
  <c r="W235" i="70"/>
  <c r="V235" i="70"/>
  <c r="W227" i="70"/>
  <c r="V227" i="70"/>
  <c r="U227" i="70"/>
  <c r="S226" i="39"/>
  <c r="R226" i="39"/>
  <c r="U220" i="70"/>
  <c r="W220" i="70"/>
  <c r="V220" i="70"/>
  <c r="S218" i="39"/>
  <c r="R218" i="39"/>
  <c r="U212" i="70"/>
  <c r="V212" i="70"/>
  <c r="W212" i="70"/>
  <c r="S210" i="39"/>
  <c r="R210" i="39"/>
  <c r="U204" i="70"/>
  <c r="W204" i="70"/>
  <c r="V204" i="70"/>
  <c r="S202" i="39"/>
  <c r="R202" i="39"/>
  <c r="U196" i="70"/>
  <c r="V196" i="70"/>
  <c r="W196" i="70"/>
  <c r="S194" i="39"/>
  <c r="R194" i="39"/>
  <c r="U188" i="70"/>
  <c r="W188" i="70"/>
  <c r="V188" i="70"/>
  <c r="S186" i="39"/>
  <c r="R186" i="39"/>
  <c r="U180" i="70"/>
  <c r="V180" i="70"/>
  <c r="W180" i="70"/>
  <c r="S178" i="39"/>
  <c r="R178" i="39"/>
  <c r="U172" i="70"/>
  <c r="W172" i="70"/>
  <c r="V172" i="70"/>
  <c r="S170" i="39"/>
  <c r="R170" i="39"/>
  <c r="W166" i="70"/>
  <c r="U166" i="70"/>
  <c r="V166" i="70"/>
  <c r="O160" i="69"/>
  <c r="N160" i="69"/>
  <c r="H158" i="36"/>
  <c r="Q158" i="36" s="1"/>
  <c r="H158" i="68"/>
  <c r="T158" i="68" s="1"/>
  <c r="O152" i="69"/>
  <c r="N152" i="69"/>
  <c r="U148" i="70"/>
  <c r="V148" i="70"/>
  <c r="W148" i="70"/>
  <c r="S146" i="39"/>
  <c r="R146" i="39"/>
  <c r="U140" i="70"/>
  <c r="W140" i="70"/>
  <c r="V140" i="70"/>
  <c r="S138" i="39"/>
  <c r="R138" i="39"/>
  <c r="H99" i="49"/>
  <c r="T99" i="49" s="1"/>
  <c r="T135" i="70"/>
  <c r="S134" i="39"/>
  <c r="R134" i="39"/>
  <c r="W131" i="70"/>
  <c r="V131" i="70"/>
  <c r="U131" i="70"/>
  <c r="O128" i="69"/>
  <c r="N128" i="69"/>
  <c r="H126" i="36"/>
  <c r="Q126" i="36" s="1"/>
  <c r="H126" i="68"/>
  <c r="W118" i="70"/>
  <c r="V118" i="70"/>
  <c r="U118" i="70"/>
  <c r="U116" i="70"/>
  <c r="W116" i="70"/>
  <c r="V116" i="70"/>
  <c r="W110" i="70"/>
  <c r="V110" i="70"/>
  <c r="U110" i="70"/>
  <c r="U108" i="70"/>
  <c r="W108" i="70"/>
  <c r="V108" i="70"/>
  <c r="H69" i="49"/>
  <c r="T69" i="49" s="1"/>
  <c r="T102" i="70"/>
  <c r="U100" i="70"/>
  <c r="W100" i="70"/>
  <c r="V100" i="70"/>
  <c r="S98" i="39"/>
  <c r="R98" i="39"/>
  <c r="W86" i="70"/>
  <c r="V86" i="70"/>
  <c r="U86" i="70"/>
  <c r="U84" i="70"/>
  <c r="W84" i="70"/>
  <c r="V84" i="70"/>
  <c r="S82" i="39"/>
  <c r="R82" i="39"/>
  <c r="S74" i="39"/>
  <c r="R74" i="39"/>
  <c r="S66" i="39"/>
  <c r="R66" i="39"/>
  <c r="W54" i="70"/>
  <c r="V54" i="70"/>
  <c r="U54" i="70"/>
  <c r="U52" i="70"/>
  <c r="W52" i="70"/>
  <c r="V52" i="70"/>
  <c r="S50" i="39"/>
  <c r="R50" i="39"/>
  <c r="W38" i="70"/>
  <c r="V38" i="70"/>
  <c r="U38" i="70"/>
  <c r="U36" i="70"/>
  <c r="W36" i="70"/>
  <c r="V36" i="70"/>
  <c r="W30" i="70"/>
  <c r="V30" i="70"/>
  <c r="U30" i="70"/>
  <c r="U28" i="70"/>
  <c r="W28" i="70"/>
  <c r="V28" i="70"/>
  <c r="W22" i="70"/>
  <c r="V22" i="70"/>
  <c r="U22" i="70"/>
  <c r="S253" i="36"/>
  <c r="R253" i="36"/>
  <c r="V237" i="68"/>
  <c r="U237" i="68"/>
  <c r="W237" i="68"/>
  <c r="U228" i="68"/>
  <c r="W228" i="68"/>
  <c r="V228" i="68"/>
  <c r="U220" i="68"/>
  <c r="V220" i="68"/>
  <c r="W220" i="68"/>
  <c r="U212" i="68"/>
  <c r="V212" i="68"/>
  <c r="W212" i="68"/>
  <c r="V205" i="68"/>
  <c r="U205" i="68"/>
  <c r="W205" i="68"/>
  <c r="H123" i="34"/>
  <c r="T123" i="34" s="1"/>
  <c r="T197" i="68"/>
  <c r="U188" i="68"/>
  <c r="W188" i="68"/>
  <c r="V188" i="68"/>
  <c r="V181" i="68"/>
  <c r="U181" i="68"/>
  <c r="W181" i="68"/>
  <c r="U168" i="68"/>
  <c r="W168" i="68"/>
  <c r="V168" i="68"/>
  <c r="V149" i="68"/>
  <c r="U149" i="68"/>
  <c r="W149" i="68"/>
  <c r="V145" i="68"/>
  <c r="U145" i="68"/>
  <c r="W145" i="68"/>
  <c r="V141" i="68"/>
  <c r="U141" i="68"/>
  <c r="W141" i="68"/>
  <c r="V125" i="68"/>
  <c r="U125" i="68"/>
  <c r="W125" i="68"/>
  <c r="U64" i="68"/>
  <c r="W64" i="68"/>
  <c r="V64" i="68"/>
  <c r="V45" i="68"/>
  <c r="U45" i="68"/>
  <c r="W45" i="68"/>
  <c r="M198" i="69"/>
  <c r="O230" i="32"/>
  <c r="N230" i="32"/>
  <c r="O256" i="32"/>
  <c r="N256" i="32"/>
  <c r="O242" i="32"/>
  <c r="N242" i="32"/>
  <c r="N219" i="32"/>
  <c r="O219" i="32"/>
  <c r="O206" i="32"/>
  <c r="N206" i="32"/>
  <c r="O190" i="32"/>
  <c r="N190" i="32"/>
  <c r="O202" i="32"/>
  <c r="N202" i="32"/>
  <c r="N144" i="32"/>
  <c r="O144" i="32"/>
  <c r="N160" i="32"/>
  <c r="O160" i="32"/>
  <c r="N140" i="32"/>
  <c r="O140" i="32"/>
  <c r="O111" i="32"/>
  <c r="N111" i="32"/>
  <c r="N75" i="32"/>
  <c r="O75" i="32"/>
  <c r="N168" i="32"/>
  <c r="O168" i="32"/>
  <c r="O113" i="32"/>
  <c r="N113" i="32"/>
  <c r="O78" i="32"/>
  <c r="N78" i="32"/>
  <c r="N148" i="32"/>
  <c r="O148" i="32"/>
  <c r="N39" i="32"/>
  <c r="O39" i="32"/>
  <c r="N23" i="32"/>
  <c r="O23" i="32"/>
  <c r="O45" i="32"/>
  <c r="N45" i="32"/>
  <c r="O21" i="32"/>
  <c r="N21" i="32"/>
  <c r="O121" i="32"/>
  <c r="N121" i="32"/>
  <c r="O263" i="32"/>
  <c r="N263" i="32"/>
  <c r="O252" i="32"/>
  <c r="N252" i="32"/>
  <c r="O238" i="32"/>
  <c r="N238" i="32"/>
  <c r="N211" i="32"/>
  <c r="O211" i="32"/>
  <c r="N179" i="32"/>
  <c r="O179" i="32"/>
  <c r="N103" i="32"/>
  <c r="O103" i="32"/>
  <c r="N87" i="32"/>
  <c r="O87" i="32"/>
  <c r="N71" i="32"/>
  <c r="O71" i="32"/>
  <c r="N55" i="32"/>
  <c r="O55" i="32"/>
  <c r="N106" i="32"/>
  <c r="O106" i="32"/>
  <c r="O90" i="32"/>
  <c r="N90" i="32"/>
  <c r="O74" i="32"/>
  <c r="N74" i="32"/>
  <c r="O125" i="32"/>
  <c r="N125" i="32"/>
  <c r="H265" i="32"/>
  <c r="H266" i="32" s="1"/>
  <c r="W138" i="47"/>
  <c r="U138" i="47"/>
  <c r="V138" i="47"/>
  <c r="V106" i="47"/>
  <c r="W106" i="47"/>
  <c r="U106" i="47"/>
  <c r="V82" i="47"/>
  <c r="W82" i="47"/>
  <c r="U82" i="47"/>
  <c r="W66" i="47"/>
  <c r="U66" i="47"/>
  <c r="V66" i="47"/>
  <c r="V142" i="47"/>
  <c r="W142" i="47"/>
  <c r="U142" i="47"/>
  <c r="V120" i="47"/>
  <c r="W120" i="47"/>
  <c r="U120" i="47"/>
  <c r="V42" i="47"/>
  <c r="W42" i="47"/>
  <c r="U42" i="47"/>
  <c r="U150" i="50"/>
  <c r="V150" i="50"/>
  <c r="W150" i="50"/>
  <c r="V168" i="47"/>
  <c r="W168" i="47"/>
  <c r="U168" i="47"/>
  <c r="S102" i="38"/>
  <c r="R102" i="38"/>
  <c r="S215" i="41"/>
  <c r="R215" i="41"/>
  <c r="V130" i="50"/>
  <c r="W130" i="50"/>
  <c r="U130" i="50"/>
  <c r="S226" i="38"/>
  <c r="R226" i="38"/>
  <c r="U22" i="47"/>
  <c r="V22" i="47"/>
  <c r="W22" i="47"/>
  <c r="S190" i="41"/>
  <c r="R190" i="41"/>
  <c r="U118" i="50"/>
  <c r="W118" i="50"/>
  <c r="V118" i="50"/>
  <c r="S158" i="41"/>
  <c r="R158" i="41"/>
  <c r="U96" i="50"/>
  <c r="W96" i="50"/>
  <c r="V96" i="50"/>
  <c r="S95" i="41"/>
  <c r="R95" i="41"/>
  <c r="U22" i="50"/>
  <c r="V22" i="50"/>
  <c r="W22" i="50"/>
  <c r="V162" i="49"/>
  <c r="W162" i="49"/>
  <c r="U162" i="49"/>
  <c r="V124" i="49"/>
  <c r="W124" i="49"/>
  <c r="U124" i="49"/>
  <c r="W60" i="49"/>
  <c r="U60" i="49"/>
  <c r="V60" i="49"/>
  <c r="U30" i="49"/>
  <c r="W30" i="49"/>
  <c r="V30" i="49"/>
  <c r="V154" i="48"/>
  <c r="W154" i="48"/>
  <c r="U154" i="48"/>
  <c r="W90" i="48"/>
  <c r="U90" i="48"/>
  <c r="V90" i="48"/>
  <c r="V46" i="48"/>
  <c r="W46" i="48"/>
  <c r="U46" i="48"/>
  <c r="S238" i="38"/>
  <c r="R238" i="38"/>
  <c r="S225" i="41"/>
  <c r="R225" i="41"/>
  <c r="V82" i="50"/>
  <c r="W82" i="50"/>
  <c r="U82" i="50"/>
  <c r="W66" i="50"/>
  <c r="U66" i="50"/>
  <c r="V66" i="50"/>
  <c r="V124" i="50"/>
  <c r="W124" i="50"/>
  <c r="U124" i="50"/>
  <c r="V70" i="50"/>
  <c r="U70" i="50"/>
  <c r="W70" i="50"/>
  <c r="U136" i="49"/>
  <c r="W136" i="49"/>
  <c r="V136" i="49"/>
  <c r="U106" i="49"/>
  <c r="V106" i="49"/>
  <c r="W106" i="49"/>
  <c r="U82" i="49"/>
  <c r="V82" i="49"/>
  <c r="W82" i="49"/>
  <c r="V66" i="49"/>
  <c r="W66" i="49"/>
  <c r="U66" i="49"/>
  <c r="W114" i="47"/>
  <c r="U114" i="47"/>
  <c r="V114" i="47"/>
  <c r="V94" i="47"/>
  <c r="U94" i="47"/>
  <c r="W94" i="47"/>
  <c r="W34" i="47"/>
  <c r="U34" i="47"/>
  <c r="V34" i="47"/>
  <c r="U160" i="50"/>
  <c r="W160" i="50"/>
  <c r="V160" i="50"/>
  <c r="S194" i="41"/>
  <c r="R194" i="41"/>
  <c r="S178" i="41"/>
  <c r="R178" i="41"/>
  <c r="S162" i="41"/>
  <c r="R162" i="41"/>
  <c r="V58" i="50"/>
  <c r="W58" i="50"/>
  <c r="U58" i="50"/>
  <c r="W28" i="50"/>
  <c r="U28" i="50"/>
  <c r="V28" i="50"/>
  <c r="U154" i="49"/>
  <c r="V154" i="49"/>
  <c r="W154" i="49"/>
  <c r="V88" i="49"/>
  <c r="W88" i="49"/>
  <c r="U88" i="49"/>
  <c r="U48" i="49"/>
  <c r="V48" i="49"/>
  <c r="W48" i="49"/>
  <c r="W138" i="48"/>
  <c r="U138" i="48"/>
  <c r="V138" i="48"/>
  <c r="W76" i="48"/>
  <c r="U76" i="48"/>
  <c r="V76" i="48"/>
  <c r="W52" i="48"/>
  <c r="U52" i="48"/>
  <c r="V52" i="48"/>
  <c r="R261" i="39"/>
  <c r="S261" i="39"/>
  <c r="R245" i="39"/>
  <c r="S245" i="39"/>
  <c r="R229" i="39"/>
  <c r="S229" i="39"/>
  <c r="R213" i="39"/>
  <c r="S213" i="39"/>
  <c r="R197" i="39"/>
  <c r="S197" i="39"/>
  <c r="R181" i="39"/>
  <c r="S181" i="39"/>
  <c r="R165" i="39"/>
  <c r="S165" i="39"/>
  <c r="R149" i="39"/>
  <c r="S149" i="39"/>
  <c r="R133" i="39"/>
  <c r="S133" i="39"/>
  <c r="R117" i="39"/>
  <c r="S117" i="39"/>
  <c r="R101" i="39"/>
  <c r="S101" i="39"/>
  <c r="R85" i="39"/>
  <c r="S85" i="39"/>
  <c r="R69" i="39"/>
  <c r="S69" i="39"/>
  <c r="R53" i="39"/>
  <c r="S53" i="39"/>
  <c r="R37" i="39"/>
  <c r="S37" i="39"/>
  <c r="W114" i="48"/>
  <c r="U114" i="48"/>
  <c r="V114" i="48"/>
  <c r="V36" i="48"/>
  <c r="U36" i="48"/>
  <c r="W36" i="48"/>
  <c r="R241" i="40"/>
  <c r="S241" i="40"/>
  <c r="V144" i="48"/>
  <c r="W144" i="48"/>
  <c r="U144" i="48"/>
  <c r="R193" i="40"/>
  <c r="S193" i="40"/>
  <c r="R161" i="40"/>
  <c r="S161" i="40"/>
  <c r="R129" i="40"/>
  <c r="S129" i="40"/>
  <c r="R97" i="40"/>
  <c r="S97" i="40"/>
  <c r="R65" i="40"/>
  <c r="S65" i="40"/>
  <c r="R49" i="40"/>
  <c r="S49" i="40"/>
  <c r="R33" i="40"/>
  <c r="S33" i="40"/>
  <c r="U168" i="34"/>
  <c r="W168" i="34"/>
  <c r="V168" i="34"/>
  <c r="S243" i="36"/>
  <c r="R243" i="36"/>
  <c r="S235" i="36"/>
  <c r="R235" i="36"/>
  <c r="V150" i="34"/>
  <c r="W150" i="34"/>
  <c r="U150" i="34"/>
  <c r="S219" i="36"/>
  <c r="R219" i="36"/>
  <c r="S211" i="36"/>
  <c r="R211" i="36"/>
  <c r="S203" i="36"/>
  <c r="R203" i="36"/>
  <c r="S195" i="36"/>
  <c r="R195" i="36"/>
  <c r="V100" i="34"/>
  <c r="U100" i="34"/>
  <c r="W100" i="34"/>
  <c r="V76" i="34"/>
  <c r="U76" i="34"/>
  <c r="W76" i="34"/>
  <c r="U160" i="48"/>
  <c r="W160" i="48"/>
  <c r="V160" i="48"/>
  <c r="R221" i="40"/>
  <c r="S221" i="40"/>
  <c r="U126" i="48"/>
  <c r="W126" i="48"/>
  <c r="V126" i="48"/>
  <c r="R173" i="40"/>
  <c r="S173" i="40"/>
  <c r="R157" i="40"/>
  <c r="S157" i="40"/>
  <c r="R125" i="40"/>
  <c r="S125" i="40"/>
  <c r="R93" i="40"/>
  <c r="S93" i="40"/>
  <c r="R61" i="40"/>
  <c r="S61" i="40"/>
  <c r="R29" i="40"/>
  <c r="S29" i="40"/>
  <c r="W120" i="34"/>
  <c r="U120" i="34"/>
  <c r="V120" i="34"/>
  <c r="V64" i="34"/>
  <c r="W64" i="34"/>
  <c r="U64" i="34"/>
  <c r="V135" i="47"/>
  <c r="W135" i="47"/>
  <c r="U135" i="47"/>
  <c r="W81" i="47"/>
  <c r="U81" i="47"/>
  <c r="V81" i="47"/>
  <c r="S252" i="39"/>
  <c r="R252" i="39"/>
  <c r="S236" i="39"/>
  <c r="R236" i="39"/>
  <c r="S220" i="39"/>
  <c r="R220" i="39"/>
  <c r="S204" i="39"/>
  <c r="R204" i="39"/>
  <c r="S188" i="39"/>
  <c r="R188" i="39"/>
  <c r="S172" i="39"/>
  <c r="R172" i="39"/>
  <c r="U112" i="49"/>
  <c r="V112" i="49"/>
  <c r="W112" i="49"/>
  <c r="S148" i="39"/>
  <c r="R148" i="39"/>
  <c r="S132" i="39"/>
  <c r="R132" i="39"/>
  <c r="S124" i="39"/>
  <c r="R124" i="39"/>
  <c r="S108" i="39"/>
  <c r="R108" i="39"/>
  <c r="S92" i="39"/>
  <c r="R92" i="39"/>
  <c r="S76" i="39"/>
  <c r="R76" i="39"/>
  <c r="S60" i="39"/>
  <c r="R60" i="39"/>
  <c r="S44" i="39"/>
  <c r="R44" i="39"/>
  <c r="S36" i="39"/>
  <c r="R36" i="39"/>
  <c r="S28" i="39"/>
  <c r="R28" i="39"/>
  <c r="W96" i="34"/>
  <c r="U96" i="34"/>
  <c r="V96" i="34"/>
  <c r="V40" i="34"/>
  <c r="W40" i="34"/>
  <c r="U40" i="34"/>
  <c r="U22" i="34"/>
  <c r="W22" i="34"/>
  <c r="V22" i="34"/>
  <c r="N250" i="63"/>
  <c r="O250" i="63"/>
  <c r="N234" i="63"/>
  <c r="O234" i="63"/>
  <c r="N218" i="63"/>
  <c r="O218" i="63"/>
  <c r="N202" i="63"/>
  <c r="O202" i="63"/>
  <c r="W225" i="61"/>
  <c r="U225" i="61"/>
  <c r="V225" i="61"/>
  <c r="W49" i="61"/>
  <c r="U49" i="61"/>
  <c r="V49" i="61"/>
  <c r="U165" i="50"/>
  <c r="W165" i="50"/>
  <c r="V165" i="50"/>
  <c r="U69" i="50"/>
  <c r="W69" i="50"/>
  <c r="V69" i="50"/>
  <c r="S176" i="36"/>
  <c r="R176" i="36"/>
  <c r="V112" i="34"/>
  <c r="W112" i="34"/>
  <c r="U112" i="34"/>
  <c r="W254" i="61"/>
  <c r="V254" i="61"/>
  <c r="U254" i="61"/>
  <c r="W242" i="61"/>
  <c r="V242" i="61"/>
  <c r="U242" i="61"/>
  <c r="W230" i="61"/>
  <c r="V230" i="61"/>
  <c r="U230" i="61"/>
  <c r="W218" i="61"/>
  <c r="V218" i="61"/>
  <c r="U218" i="61"/>
  <c r="W202" i="61"/>
  <c r="V202" i="61"/>
  <c r="U202" i="61"/>
  <c r="W186" i="61"/>
  <c r="V186" i="61"/>
  <c r="U186" i="61"/>
  <c r="W170" i="61"/>
  <c r="V170" i="61"/>
  <c r="U170" i="61"/>
  <c r="W158" i="61"/>
  <c r="V158" i="61"/>
  <c r="U158" i="61"/>
  <c r="W142" i="61"/>
  <c r="V142" i="61"/>
  <c r="U142" i="61"/>
  <c r="U93" i="47"/>
  <c r="W93" i="47"/>
  <c r="V93" i="47"/>
  <c r="W118" i="61"/>
  <c r="V118" i="61"/>
  <c r="U118" i="61"/>
  <c r="W102" i="61"/>
  <c r="V102" i="61"/>
  <c r="U102" i="61"/>
  <c r="W90" i="61"/>
  <c r="V90" i="61"/>
  <c r="U90" i="61"/>
  <c r="W74" i="61"/>
  <c r="V74" i="61"/>
  <c r="U74" i="61"/>
  <c r="W58" i="61"/>
  <c r="V58" i="61"/>
  <c r="U58" i="61"/>
  <c r="W46" i="61"/>
  <c r="V46" i="61"/>
  <c r="U46" i="61"/>
  <c r="V105" i="50"/>
  <c r="U105" i="50"/>
  <c r="W105" i="50"/>
  <c r="V63" i="50"/>
  <c r="W63" i="50"/>
  <c r="U63" i="50"/>
  <c r="S164" i="36"/>
  <c r="R164" i="36"/>
  <c r="M23" i="63"/>
  <c r="V123" i="47"/>
  <c r="U123" i="47"/>
  <c r="W123" i="47"/>
  <c r="U246" i="65"/>
  <c r="W246" i="65"/>
  <c r="V246" i="65"/>
  <c r="U210" i="65"/>
  <c r="W210" i="65"/>
  <c r="V210" i="65"/>
  <c r="U194" i="65"/>
  <c r="W194" i="65"/>
  <c r="V194" i="65"/>
  <c r="U178" i="65"/>
  <c r="W178" i="65"/>
  <c r="V178" i="65"/>
  <c r="U162" i="65"/>
  <c r="W162" i="65"/>
  <c r="V162" i="65"/>
  <c r="U150" i="65"/>
  <c r="W150" i="65"/>
  <c r="V150" i="65"/>
  <c r="U134" i="65"/>
  <c r="W134" i="65"/>
  <c r="V134" i="65"/>
  <c r="U110" i="65"/>
  <c r="W110" i="65"/>
  <c r="V110" i="65"/>
  <c r="U98" i="65"/>
  <c r="W98" i="65"/>
  <c r="V98" i="65"/>
  <c r="U82" i="65"/>
  <c r="W82" i="65"/>
  <c r="V82" i="65"/>
  <c r="U66" i="65"/>
  <c r="W66" i="65"/>
  <c r="V66" i="65"/>
  <c r="H165" i="49"/>
  <c r="T165" i="49" s="1"/>
  <c r="T246" i="70"/>
  <c r="V189" i="70"/>
  <c r="U189" i="70"/>
  <c r="W189" i="70"/>
  <c r="V147" i="48"/>
  <c r="U147" i="48"/>
  <c r="W147" i="48"/>
  <c r="V215" i="65"/>
  <c r="U215" i="65"/>
  <c r="W215" i="65"/>
  <c r="V123" i="65"/>
  <c r="U123" i="65"/>
  <c r="W123" i="65"/>
  <c r="W250" i="70"/>
  <c r="V250" i="70"/>
  <c r="U250" i="70"/>
  <c r="V193" i="70"/>
  <c r="W193" i="70"/>
  <c r="U193" i="70"/>
  <c r="V129" i="70"/>
  <c r="W129" i="70"/>
  <c r="U129" i="70"/>
  <c r="V113" i="70"/>
  <c r="U113" i="70"/>
  <c r="W113" i="70"/>
  <c r="V97" i="70"/>
  <c r="U97" i="70"/>
  <c r="W97" i="70"/>
  <c r="V81" i="70"/>
  <c r="U81" i="70"/>
  <c r="W81" i="70"/>
  <c r="H57" i="49"/>
  <c r="T57" i="49" s="1"/>
  <c r="T65" i="70"/>
  <c r="H39" i="49"/>
  <c r="T39" i="49" s="1"/>
  <c r="T49" i="70"/>
  <c r="H27" i="49"/>
  <c r="T33" i="70"/>
  <c r="U246" i="67"/>
  <c r="W246" i="67"/>
  <c r="V246" i="67"/>
  <c r="W129" i="48"/>
  <c r="U129" i="48"/>
  <c r="V129" i="48"/>
  <c r="W81" i="48"/>
  <c r="U81" i="48"/>
  <c r="V81" i="48"/>
  <c r="V51" i="48"/>
  <c r="W51" i="48"/>
  <c r="U51" i="48"/>
  <c r="H172" i="49"/>
  <c r="T172" i="49" s="1"/>
  <c r="T264" i="70"/>
  <c r="H254" i="36"/>
  <c r="Q254" i="36" s="1"/>
  <c r="H254" i="68"/>
  <c r="T254" i="68" s="1"/>
  <c r="M254" i="69"/>
  <c r="U215" i="61"/>
  <c r="V215" i="61"/>
  <c r="W215" i="61"/>
  <c r="U207" i="61"/>
  <c r="V207" i="61"/>
  <c r="W207" i="61"/>
  <c r="U135" i="61"/>
  <c r="V135" i="61"/>
  <c r="W135" i="61"/>
  <c r="U119" i="61"/>
  <c r="V119" i="61"/>
  <c r="W119" i="61"/>
  <c r="U95" i="61"/>
  <c r="V95" i="61"/>
  <c r="W95" i="61"/>
  <c r="U63" i="61"/>
  <c r="V63" i="61"/>
  <c r="W63" i="61"/>
  <c r="U141" i="50"/>
  <c r="V141" i="50"/>
  <c r="W141" i="50"/>
  <c r="U123" i="50"/>
  <c r="W123" i="50"/>
  <c r="V123" i="50"/>
  <c r="W254" i="70"/>
  <c r="V254" i="70"/>
  <c r="U254" i="70"/>
  <c r="H123" i="49"/>
  <c r="T123" i="49" s="1"/>
  <c r="T197" i="70"/>
  <c r="V133" i="70"/>
  <c r="W133" i="70"/>
  <c r="U133" i="70"/>
  <c r="U46" i="34"/>
  <c r="W46" i="34"/>
  <c r="V46" i="34"/>
  <c r="W83" i="70"/>
  <c r="V83" i="70"/>
  <c r="U83" i="70"/>
  <c r="U254" i="67"/>
  <c r="W254" i="67"/>
  <c r="V254" i="67"/>
  <c r="U242" i="67"/>
  <c r="W242" i="67"/>
  <c r="V242" i="67"/>
  <c r="W57" i="48"/>
  <c r="U57" i="48"/>
  <c r="V57" i="48"/>
  <c r="V39" i="48"/>
  <c r="U39" i="48"/>
  <c r="W39" i="48"/>
  <c r="T27" i="48"/>
  <c r="W219" i="68"/>
  <c r="V219" i="68"/>
  <c r="U219" i="68"/>
  <c r="W131" i="68"/>
  <c r="V131" i="68"/>
  <c r="U131" i="68"/>
  <c r="W59" i="68"/>
  <c r="V59" i="68"/>
  <c r="U59" i="68"/>
  <c r="W27" i="68"/>
  <c r="V27" i="68"/>
  <c r="U27" i="68"/>
  <c r="R260" i="36"/>
  <c r="S260" i="36"/>
  <c r="R248" i="36"/>
  <c r="S248" i="36"/>
  <c r="U240" i="70"/>
  <c r="W240" i="70"/>
  <c r="V240" i="70"/>
  <c r="S238" i="39"/>
  <c r="R238" i="39"/>
  <c r="H234" i="36"/>
  <c r="Q234" i="36" s="1"/>
  <c r="H234" i="68"/>
  <c r="T234" i="68" s="1"/>
  <c r="R231" i="39"/>
  <c r="S231" i="39"/>
  <c r="O224" i="69"/>
  <c r="N224" i="69"/>
  <c r="H222" i="36"/>
  <c r="Q222" i="36" s="1"/>
  <c r="H222" i="68"/>
  <c r="T222" i="68" s="1"/>
  <c r="O216" i="69"/>
  <c r="N216" i="69"/>
  <c r="W214" i="70"/>
  <c r="U214" i="70"/>
  <c r="V214" i="70"/>
  <c r="O208" i="69"/>
  <c r="N208" i="69"/>
  <c r="H206" i="36"/>
  <c r="Q206" i="36" s="1"/>
  <c r="H206" i="68"/>
  <c r="T206" i="68" s="1"/>
  <c r="O200" i="69"/>
  <c r="N200" i="69"/>
  <c r="W198" i="70"/>
  <c r="U198" i="70"/>
  <c r="V198" i="70"/>
  <c r="O192" i="69"/>
  <c r="N192" i="69"/>
  <c r="H190" i="36"/>
  <c r="Q190" i="36" s="1"/>
  <c r="H190" i="68"/>
  <c r="T190" i="68" s="1"/>
  <c r="O184" i="69"/>
  <c r="N184" i="69"/>
  <c r="W182" i="70"/>
  <c r="U182" i="70"/>
  <c r="V182" i="70"/>
  <c r="O176" i="69"/>
  <c r="N176" i="69"/>
  <c r="H174" i="36"/>
  <c r="Q174" i="36" s="1"/>
  <c r="H174" i="68"/>
  <c r="T174" i="68" s="1"/>
  <c r="O168" i="69"/>
  <c r="N168" i="69"/>
  <c r="U164" i="70"/>
  <c r="V164" i="70"/>
  <c r="W164" i="70"/>
  <c r="S162" i="39"/>
  <c r="R162" i="39"/>
  <c r="U156" i="70"/>
  <c r="W156" i="70"/>
  <c r="V156" i="70"/>
  <c r="S154" i="39"/>
  <c r="R154" i="39"/>
  <c r="W150" i="70"/>
  <c r="U150" i="70"/>
  <c r="V150" i="70"/>
  <c r="O144" i="69"/>
  <c r="N144" i="69"/>
  <c r="H142" i="36"/>
  <c r="Q142" i="36" s="1"/>
  <c r="H142" i="68"/>
  <c r="T142" i="68" s="1"/>
  <c r="V127" i="70"/>
  <c r="U127" i="70"/>
  <c r="W127" i="70"/>
  <c r="O120" i="69"/>
  <c r="N120" i="69"/>
  <c r="O112" i="69"/>
  <c r="N112" i="69"/>
  <c r="O104" i="69"/>
  <c r="N104" i="69"/>
  <c r="H94" i="36"/>
  <c r="Q94" i="36" s="1"/>
  <c r="H94" i="68"/>
  <c r="T94" i="68" s="1"/>
  <c r="O88" i="69"/>
  <c r="N88" i="69"/>
  <c r="H78" i="36"/>
  <c r="Q78" i="36" s="1"/>
  <c r="H78" i="68"/>
  <c r="T78" i="68" s="1"/>
  <c r="H70" i="36"/>
  <c r="Q70" i="36" s="1"/>
  <c r="H70" i="68"/>
  <c r="T70" i="68" s="1"/>
  <c r="H62" i="36"/>
  <c r="Q62" i="36" s="1"/>
  <c r="H62" i="68"/>
  <c r="T62" i="68" s="1"/>
  <c r="O56" i="69"/>
  <c r="N56" i="69"/>
  <c r="H46" i="36"/>
  <c r="Q46" i="36" s="1"/>
  <c r="H46" i="68"/>
  <c r="T46" i="68" s="1"/>
  <c r="O40" i="69"/>
  <c r="N40" i="69"/>
  <c r="O32" i="69"/>
  <c r="N32" i="69"/>
  <c r="O24" i="69"/>
  <c r="N24" i="69"/>
  <c r="U244" i="68"/>
  <c r="W244" i="68"/>
  <c r="V244" i="68"/>
  <c r="V221" i="68"/>
  <c r="U221" i="68"/>
  <c r="W221" i="68"/>
  <c r="U204" i="68"/>
  <c r="W204" i="68"/>
  <c r="V204" i="68"/>
  <c r="U172" i="68"/>
  <c r="W172" i="68"/>
  <c r="V172" i="68"/>
  <c r="V153" i="68"/>
  <c r="U153" i="68"/>
  <c r="W153" i="68"/>
  <c r="V137" i="68"/>
  <c r="U137" i="68"/>
  <c r="W137" i="68"/>
  <c r="V133" i="68"/>
  <c r="U133" i="68"/>
  <c r="W133" i="68"/>
  <c r="V105" i="68"/>
  <c r="U105" i="68"/>
  <c r="W105" i="68"/>
  <c r="V101" i="68"/>
  <c r="U101" i="68"/>
  <c r="W101" i="68"/>
  <c r="V97" i="68"/>
  <c r="U97" i="68"/>
  <c r="W97" i="68"/>
  <c r="V93" i="68"/>
  <c r="U93" i="68"/>
  <c r="W93" i="68"/>
  <c r="V89" i="68"/>
  <c r="U89" i="68"/>
  <c r="W89" i="68"/>
  <c r="V85" i="68"/>
  <c r="U85" i="68"/>
  <c r="W85" i="68"/>
  <c r="V81" i="68"/>
  <c r="U81" i="68"/>
  <c r="W81" i="68"/>
  <c r="V69" i="68"/>
  <c r="U69" i="68"/>
  <c r="W69" i="68"/>
  <c r="W79" i="70"/>
  <c r="V79" i="70"/>
  <c r="U79" i="70"/>
  <c r="V261" i="68"/>
  <c r="U261" i="68"/>
  <c r="W261" i="68"/>
  <c r="R224" i="36"/>
  <c r="S224" i="36"/>
  <c r="S209" i="36"/>
  <c r="R209" i="36"/>
  <c r="R177" i="36"/>
  <c r="S177" i="36"/>
  <c r="R161" i="36"/>
  <c r="S161" i="36"/>
  <c r="R121" i="36"/>
  <c r="S121" i="36"/>
  <c r="R117" i="36"/>
  <c r="S117" i="36"/>
  <c r="R113" i="36"/>
  <c r="S113" i="36"/>
  <c r="R109" i="36"/>
  <c r="S109" i="36"/>
  <c r="R65" i="36"/>
  <c r="S65" i="36"/>
  <c r="S52" i="36"/>
  <c r="R52" i="36"/>
  <c r="R29" i="36"/>
  <c r="S29" i="36"/>
  <c r="R25" i="36"/>
  <c r="S25" i="36"/>
  <c r="W75" i="70"/>
  <c r="V75" i="70"/>
  <c r="U75" i="70"/>
  <c r="H135" i="34"/>
  <c r="T135" i="34" s="1"/>
  <c r="T215" i="68"/>
  <c r="W183" i="68"/>
  <c r="V183" i="68"/>
  <c r="U183" i="68"/>
  <c r="W151" i="68"/>
  <c r="V151" i="68"/>
  <c r="U151" i="68"/>
  <c r="W87" i="68"/>
  <c r="V87" i="68"/>
  <c r="U87" i="68"/>
  <c r="W55" i="68"/>
  <c r="V55" i="68"/>
  <c r="U55" i="68"/>
  <c r="W23" i="68"/>
  <c r="V23" i="68"/>
  <c r="U23" i="68"/>
  <c r="N27" i="64"/>
  <c r="O27" i="64"/>
  <c r="R259" i="39"/>
  <c r="S259" i="39"/>
  <c r="U251" i="70"/>
  <c r="W251" i="70"/>
  <c r="V251" i="70"/>
  <c r="H247" i="36"/>
  <c r="Q247" i="36" s="1"/>
  <c r="H247" i="68"/>
  <c r="T247" i="68" s="1"/>
  <c r="M247" i="69"/>
  <c r="O257" i="69"/>
  <c r="N257" i="69"/>
  <c r="U236" i="68"/>
  <c r="W236" i="68"/>
  <c r="V236" i="68"/>
  <c r="V229" i="68"/>
  <c r="U229" i="68"/>
  <c r="W229" i="68"/>
  <c r="U196" i="68"/>
  <c r="W196" i="68"/>
  <c r="V196" i="68"/>
  <c r="V129" i="68"/>
  <c r="U129" i="68"/>
  <c r="W129" i="68"/>
  <c r="V77" i="68"/>
  <c r="U77" i="68"/>
  <c r="W77" i="68"/>
  <c r="V73" i="68"/>
  <c r="U73" i="68"/>
  <c r="W73" i="68"/>
  <c r="V57" i="68"/>
  <c r="U57" i="68"/>
  <c r="W57" i="68"/>
  <c r="V53" i="68"/>
  <c r="U53" i="68"/>
  <c r="W53" i="68"/>
  <c r="H33" i="34"/>
  <c r="T33" i="34" s="1"/>
  <c r="T40" i="68"/>
  <c r="W103" i="70"/>
  <c r="V103" i="70"/>
  <c r="U103" i="70"/>
  <c r="W39" i="70"/>
  <c r="V39" i="70"/>
  <c r="U39" i="70"/>
  <c r="N256" i="69"/>
  <c r="O256" i="69"/>
  <c r="U252" i="70"/>
  <c r="W252" i="70"/>
  <c r="V252" i="70"/>
  <c r="N235" i="69"/>
  <c r="O235" i="69"/>
  <c r="N215" i="69"/>
  <c r="O215" i="69"/>
  <c r="O202" i="69"/>
  <c r="N202" i="69"/>
  <c r="N193" i="69"/>
  <c r="O193" i="69"/>
  <c r="N183" i="69"/>
  <c r="O183" i="69"/>
  <c r="O170" i="69"/>
  <c r="N170" i="69"/>
  <c r="N163" i="69"/>
  <c r="O163" i="69"/>
  <c r="O146" i="69"/>
  <c r="N146" i="69"/>
  <c r="N139" i="69"/>
  <c r="O139" i="69"/>
  <c r="N131" i="69"/>
  <c r="O131" i="69"/>
  <c r="N123" i="69"/>
  <c r="O123" i="69"/>
  <c r="N111" i="69"/>
  <c r="O111" i="69"/>
  <c r="O102" i="69"/>
  <c r="N102" i="69"/>
  <c r="N91" i="69"/>
  <c r="O91" i="69"/>
  <c r="O82" i="69"/>
  <c r="N82" i="69"/>
  <c r="N71" i="69"/>
  <c r="O71" i="69"/>
  <c r="N61" i="69"/>
  <c r="O61" i="69"/>
  <c r="N51" i="69"/>
  <c r="O51" i="69"/>
  <c r="N43" i="69"/>
  <c r="O43" i="69"/>
  <c r="N31" i="69"/>
  <c r="O31" i="69"/>
  <c r="O22" i="69"/>
  <c r="N22" i="69"/>
  <c r="W235" i="68"/>
  <c r="V235" i="68"/>
  <c r="U235" i="68"/>
  <c r="W179" i="68"/>
  <c r="U179" i="68"/>
  <c r="V179" i="68"/>
  <c r="H81" i="34"/>
  <c r="T81" i="34" s="1"/>
  <c r="T123" i="68"/>
  <c r="W75" i="68"/>
  <c r="U75" i="68"/>
  <c r="V75" i="68"/>
  <c r="U244" i="70"/>
  <c r="V244" i="70"/>
  <c r="W244" i="70"/>
  <c r="S242" i="39"/>
  <c r="R242" i="39"/>
  <c r="R235" i="39"/>
  <c r="S235" i="39"/>
  <c r="H230" i="36"/>
  <c r="Q230" i="36" s="1"/>
  <c r="H230" i="68"/>
  <c r="T230" i="68" s="1"/>
  <c r="R227" i="39"/>
  <c r="S227" i="39"/>
  <c r="V223" i="70"/>
  <c r="U223" i="70"/>
  <c r="W223" i="70"/>
  <c r="H135" i="49"/>
  <c r="T135" i="49" s="1"/>
  <c r="T215" i="70"/>
  <c r="H129" i="49"/>
  <c r="T129" i="49" s="1"/>
  <c r="T207" i="70"/>
  <c r="W199" i="70"/>
  <c r="V199" i="70"/>
  <c r="U199" i="70"/>
  <c r="V191" i="70"/>
  <c r="U191" i="70"/>
  <c r="W191" i="70"/>
  <c r="W183" i="70"/>
  <c r="V183" i="70"/>
  <c r="U183" i="70"/>
  <c r="V175" i="70"/>
  <c r="U175" i="70"/>
  <c r="W175" i="70"/>
  <c r="W167" i="70"/>
  <c r="V167" i="70"/>
  <c r="U167" i="70"/>
  <c r="S166" i="39"/>
  <c r="R166" i="39"/>
  <c r="H111" i="49"/>
  <c r="T111" i="49" s="1"/>
  <c r="T160" i="70"/>
  <c r="S158" i="39"/>
  <c r="R158" i="39"/>
  <c r="U152" i="70"/>
  <c r="W152" i="70"/>
  <c r="V152" i="70"/>
  <c r="V143" i="70"/>
  <c r="U143" i="70"/>
  <c r="W143" i="70"/>
  <c r="O136" i="69"/>
  <c r="N136" i="69"/>
  <c r="R135" i="39"/>
  <c r="S135" i="39"/>
  <c r="O132" i="69"/>
  <c r="N132" i="69"/>
  <c r="R131" i="39"/>
  <c r="S131" i="39"/>
  <c r="H93" i="49"/>
  <c r="T93" i="49" s="1"/>
  <c r="T128" i="70"/>
  <c r="S126" i="39"/>
  <c r="R126" i="39"/>
  <c r="H118" i="36"/>
  <c r="Q118" i="36" s="1"/>
  <c r="H118" i="68"/>
  <c r="T118" i="68" s="1"/>
  <c r="H110" i="36"/>
  <c r="Q110" i="36" s="1"/>
  <c r="H110" i="68"/>
  <c r="T110" i="68" s="1"/>
  <c r="H102" i="36"/>
  <c r="Q102" i="36" s="1"/>
  <c r="H102" i="68"/>
  <c r="O96" i="69"/>
  <c r="N96" i="69"/>
  <c r="H86" i="36"/>
  <c r="Q86" i="36" s="1"/>
  <c r="H86" i="68"/>
  <c r="T86" i="68" s="1"/>
  <c r="O80" i="69"/>
  <c r="N80" i="69"/>
  <c r="O72" i="69"/>
  <c r="N72" i="69"/>
  <c r="O64" i="69"/>
  <c r="N64" i="69"/>
  <c r="H54" i="36"/>
  <c r="Q54" i="36" s="1"/>
  <c r="H54" i="68"/>
  <c r="T54" i="68" s="1"/>
  <c r="O48" i="69"/>
  <c r="N48" i="69"/>
  <c r="H38" i="36"/>
  <c r="Q38" i="36" s="1"/>
  <c r="H38" i="68"/>
  <c r="T38" i="68" s="1"/>
  <c r="H30" i="36"/>
  <c r="Q30" i="36" s="1"/>
  <c r="H30" i="68"/>
  <c r="T30" i="68" s="1"/>
  <c r="H22" i="36"/>
  <c r="Q22" i="36" s="1"/>
  <c r="H22" i="68"/>
  <c r="T22" i="68" s="1"/>
  <c r="V249" i="68"/>
  <c r="U249" i="68"/>
  <c r="W249" i="68"/>
  <c r="S237" i="36"/>
  <c r="R237" i="36"/>
  <c r="R228" i="36"/>
  <c r="S228" i="36"/>
  <c r="R220" i="36"/>
  <c r="S220" i="36"/>
  <c r="R212" i="36"/>
  <c r="S212" i="36"/>
  <c r="S205" i="36"/>
  <c r="R205" i="36"/>
  <c r="S197" i="36"/>
  <c r="R197" i="36"/>
  <c r="R181" i="36"/>
  <c r="S181" i="36"/>
  <c r="R149" i="36"/>
  <c r="S149" i="36"/>
  <c r="R145" i="36"/>
  <c r="S145" i="36"/>
  <c r="R141" i="36"/>
  <c r="S141" i="36"/>
  <c r="R125" i="36"/>
  <c r="S125" i="36"/>
  <c r="S64" i="36"/>
  <c r="R64" i="36"/>
  <c r="R45" i="36"/>
  <c r="S45" i="36"/>
  <c r="M162" i="69"/>
  <c r="M46" i="69"/>
  <c r="M234" i="69"/>
  <c r="O222" i="32"/>
  <c r="N222" i="32"/>
  <c r="N172" i="32"/>
  <c r="O172" i="32"/>
  <c r="N215" i="32"/>
  <c r="O215" i="32"/>
  <c r="N152" i="32"/>
  <c r="O152" i="32"/>
  <c r="O212" i="32"/>
  <c r="N212" i="32"/>
  <c r="N191" i="32"/>
  <c r="O191" i="32"/>
  <c r="N99" i="32"/>
  <c r="O99" i="32"/>
  <c r="N83" i="32"/>
  <c r="O83" i="32"/>
  <c r="N67" i="32"/>
  <c r="O67" i="32"/>
  <c r="N51" i="32"/>
  <c r="O51" i="32"/>
  <c r="N156" i="32"/>
  <c r="O156" i="32"/>
  <c r="O129" i="32"/>
  <c r="N129" i="32"/>
  <c r="O102" i="32"/>
  <c r="N102" i="32"/>
  <c r="O86" i="32"/>
  <c r="N86" i="32"/>
  <c r="O70" i="32"/>
  <c r="N70" i="32"/>
  <c r="N118" i="32"/>
  <c r="O118" i="32"/>
  <c r="O115" i="32"/>
  <c r="N115" i="32"/>
  <c r="O166" i="32"/>
  <c r="N166" i="32"/>
  <c r="V132" i="47"/>
  <c r="U132" i="47"/>
  <c r="W132" i="47"/>
  <c r="U102" i="47"/>
  <c r="W102" i="47"/>
  <c r="V102" i="47"/>
  <c r="U78" i="47"/>
  <c r="V78" i="47"/>
  <c r="W78" i="47"/>
  <c r="U52" i="47"/>
  <c r="W52" i="47"/>
  <c r="V52" i="47"/>
  <c r="U162" i="47"/>
  <c r="V162" i="47"/>
  <c r="W162" i="47"/>
  <c r="U126" i="47"/>
  <c r="W126" i="47"/>
  <c r="V126" i="47"/>
  <c r="U60" i="47"/>
  <c r="W60" i="47"/>
  <c r="V60" i="47"/>
  <c r="V28" i="47"/>
  <c r="W28" i="47"/>
  <c r="U28" i="47"/>
  <c r="W148" i="50"/>
  <c r="U148" i="50"/>
  <c r="V148" i="50"/>
  <c r="S126" i="38"/>
  <c r="R126" i="38"/>
  <c r="U70" i="47"/>
  <c r="V70" i="47"/>
  <c r="W70" i="47"/>
  <c r="U136" i="50"/>
  <c r="V136" i="50"/>
  <c r="W136" i="50"/>
  <c r="U132" i="50"/>
  <c r="W132" i="50"/>
  <c r="V132" i="50"/>
  <c r="U148" i="47"/>
  <c r="V148" i="47"/>
  <c r="W148" i="47"/>
  <c r="S58" i="38"/>
  <c r="R58" i="38"/>
  <c r="W24" i="47"/>
  <c r="V24" i="47"/>
  <c r="U24" i="47"/>
  <c r="W120" i="50"/>
  <c r="U120" i="50"/>
  <c r="V120" i="50"/>
  <c r="W94" i="50"/>
  <c r="V94" i="50"/>
  <c r="U94" i="50"/>
  <c r="S63" i="41"/>
  <c r="R63" i="41"/>
  <c r="V24" i="50"/>
  <c r="W24" i="50"/>
  <c r="U24" i="50"/>
  <c r="U144" i="49"/>
  <c r="V144" i="49"/>
  <c r="W144" i="49"/>
  <c r="U120" i="49"/>
  <c r="V120" i="49"/>
  <c r="W120" i="49"/>
  <c r="V40" i="49"/>
  <c r="U40" i="49"/>
  <c r="W40" i="49"/>
  <c r="V166" i="48"/>
  <c r="U166" i="48"/>
  <c r="W166" i="48"/>
  <c r="U150" i="48"/>
  <c r="W150" i="48"/>
  <c r="V150" i="48"/>
  <c r="V70" i="48"/>
  <c r="W70" i="48"/>
  <c r="U70" i="48"/>
  <c r="V154" i="47"/>
  <c r="U154" i="47"/>
  <c r="W154" i="47"/>
  <c r="V142" i="50"/>
  <c r="U142" i="50"/>
  <c r="W142" i="50"/>
  <c r="V100" i="50"/>
  <c r="W100" i="50"/>
  <c r="U100" i="50"/>
  <c r="U78" i="50"/>
  <c r="W78" i="50"/>
  <c r="V78" i="50"/>
  <c r="U54" i="50"/>
  <c r="W54" i="50"/>
  <c r="V54" i="50"/>
  <c r="V126" i="50"/>
  <c r="W126" i="50"/>
  <c r="U126" i="50"/>
  <c r="V72" i="50"/>
  <c r="W72" i="50"/>
  <c r="U72" i="50"/>
  <c r="V138" i="49"/>
  <c r="W138" i="49"/>
  <c r="U138" i="49"/>
  <c r="W108" i="49"/>
  <c r="V108" i="49"/>
  <c r="U108" i="49"/>
  <c r="W84" i="49"/>
  <c r="V84" i="49"/>
  <c r="U84" i="49"/>
  <c r="U64" i="49"/>
  <c r="W64" i="49"/>
  <c r="V64" i="49"/>
  <c r="V96" i="47"/>
  <c r="W96" i="47"/>
  <c r="U96" i="47"/>
  <c r="W162" i="50"/>
  <c r="U162" i="50"/>
  <c r="V162" i="50"/>
  <c r="V114" i="50"/>
  <c r="U114" i="50"/>
  <c r="W114" i="50"/>
  <c r="U40" i="50"/>
  <c r="W40" i="50"/>
  <c r="V40" i="50"/>
  <c r="W156" i="49"/>
  <c r="V156" i="49"/>
  <c r="U156" i="49"/>
  <c r="V90" i="49"/>
  <c r="U90" i="49"/>
  <c r="W90" i="49"/>
  <c r="W46" i="49"/>
  <c r="U46" i="49"/>
  <c r="V46" i="49"/>
  <c r="V132" i="48"/>
  <c r="U132" i="48"/>
  <c r="W132" i="48"/>
  <c r="U64" i="48"/>
  <c r="W64" i="48"/>
  <c r="V64" i="48"/>
  <c r="R257" i="39"/>
  <c r="S257" i="39"/>
  <c r="R241" i="39"/>
  <c r="S241" i="39"/>
  <c r="R225" i="39"/>
  <c r="S225" i="39"/>
  <c r="R209" i="39"/>
  <c r="S209" i="39"/>
  <c r="R193" i="39"/>
  <c r="S193" i="39"/>
  <c r="R177" i="39"/>
  <c r="S177" i="39"/>
  <c r="R161" i="39"/>
  <c r="S161" i="39"/>
  <c r="R145" i="39"/>
  <c r="S145" i="39"/>
  <c r="R129" i="39"/>
  <c r="S129" i="39"/>
  <c r="R113" i="39"/>
  <c r="S113" i="39"/>
  <c r="R97" i="39"/>
  <c r="S97" i="39"/>
  <c r="R81" i="39"/>
  <c r="S81" i="39"/>
  <c r="R65" i="39"/>
  <c r="S65" i="39"/>
  <c r="R49" i="39"/>
  <c r="S49" i="39"/>
  <c r="R33" i="39"/>
  <c r="S33" i="39"/>
  <c r="V96" i="48"/>
  <c r="W96" i="48"/>
  <c r="U96" i="48"/>
  <c r="V22" i="48"/>
  <c r="W22" i="48"/>
  <c r="U22" i="48"/>
  <c r="R233" i="40"/>
  <c r="S233" i="40"/>
  <c r="R217" i="40"/>
  <c r="S217" i="40"/>
  <c r="R185" i="40"/>
  <c r="S185" i="40"/>
  <c r="R153" i="40"/>
  <c r="S153" i="40"/>
  <c r="R121" i="40"/>
  <c r="S121" i="40"/>
  <c r="R89" i="40"/>
  <c r="S89" i="40"/>
  <c r="V60" i="48"/>
  <c r="U60" i="48"/>
  <c r="W60" i="48"/>
  <c r="U40" i="48"/>
  <c r="W40" i="48"/>
  <c r="V40" i="48"/>
  <c r="U30" i="48"/>
  <c r="W30" i="48"/>
  <c r="V30" i="48"/>
  <c r="W166" i="34"/>
  <c r="U166" i="34"/>
  <c r="V166" i="34"/>
  <c r="S239" i="36"/>
  <c r="R239" i="36"/>
  <c r="S231" i="36"/>
  <c r="R231" i="36"/>
  <c r="U142" i="34"/>
  <c r="W142" i="34"/>
  <c r="V142" i="34"/>
  <c r="S215" i="36"/>
  <c r="R215" i="36"/>
  <c r="S207" i="36"/>
  <c r="R207" i="36"/>
  <c r="S199" i="36"/>
  <c r="R199" i="36"/>
  <c r="S191" i="36"/>
  <c r="R191" i="36"/>
  <c r="V102" i="34"/>
  <c r="W102" i="34"/>
  <c r="U102" i="34"/>
  <c r="V78" i="34"/>
  <c r="W78" i="34"/>
  <c r="U78" i="34"/>
  <c r="W162" i="48"/>
  <c r="U162" i="48"/>
  <c r="V162" i="48"/>
  <c r="R213" i="40"/>
  <c r="S213" i="40"/>
  <c r="W124" i="48"/>
  <c r="U124" i="48"/>
  <c r="V124" i="48"/>
  <c r="V118" i="48"/>
  <c r="U118" i="48"/>
  <c r="W118" i="48"/>
  <c r="R149" i="40"/>
  <c r="S149" i="40"/>
  <c r="R117" i="40"/>
  <c r="S117" i="40"/>
  <c r="R85" i="40"/>
  <c r="S85" i="40"/>
  <c r="R53" i="40"/>
  <c r="S53" i="40"/>
  <c r="R21" i="40"/>
  <c r="S21" i="40"/>
  <c r="V52" i="34"/>
  <c r="U52" i="34"/>
  <c r="W52" i="34"/>
  <c r="W129" i="47"/>
  <c r="U129" i="47"/>
  <c r="V129" i="47"/>
  <c r="U75" i="47"/>
  <c r="W75" i="47"/>
  <c r="V75" i="47"/>
  <c r="S248" i="39"/>
  <c r="R248" i="39"/>
  <c r="S232" i="39"/>
  <c r="R232" i="39"/>
  <c r="S216" i="39"/>
  <c r="R216" i="39"/>
  <c r="S200" i="39"/>
  <c r="R200" i="39"/>
  <c r="S184" i="39"/>
  <c r="R184" i="39"/>
  <c r="S168" i="39"/>
  <c r="R168" i="39"/>
  <c r="V114" i="49"/>
  <c r="W114" i="49"/>
  <c r="U114" i="49"/>
  <c r="S144" i="39"/>
  <c r="R144" i="39"/>
  <c r="S128" i="39"/>
  <c r="R128" i="39"/>
  <c r="S120" i="39"/>
  <c r="R120" i="39"/>
  <c r="S104" i="39"/>
  <c r="R104" i="39"/>
  <c r="S88" i="39"/>
  <c r="R88" i="39"/>
  <c r="S72" i="39"/>
  <c r="R72" i="39"/>
  <c r="S56" i="39"/>
  <c r="R56" i="39"/>
  <c r="S40" i="39"/>
  <c r="R40" i="39"/>
  <c r="S32" i="39"/>
  <c r="R32" i="39"/>
  <c r="U60" i="34"/>
  <c r="W60" i="34"/>
  <c r="V60" i="34"/>
  <c r="V28" i="34"/>
  <c r="U28" i="34"/>
  <c r="W28" i="34"/>
  <c r="W24" i="34"/>
  <c r="U24" i="34"/>
  <c r="V24" i="34"/>
  <c r="N246" i="63"/>
  <c r="O246" i="63"/>
  <c r="N230" i="63"/>
  <c r="O230" i="63"/>
  <c r="N214" i="63"/>
  <c r="O214" i="63"/>
  <c r="N198" i="63"/>
  <c r="O198" i="63"/>
  <c r="W197" i="61"/>
  <c r="U197" i="61"/>
  <c r="V197" i="61"/>
  <c r="W153" i="50"/>
  <c r="U153" i="50"/>
  <c r="V153" i="50"/>
  <c r="U45" i="50"/>
  <c r="W45" i="50"/>
  <c r="V45" i="50"/>
  <c r="S168" i="36"/>
  <c r="R168" i="36"/>
  <c r="S152" i="36"/>
  <c r="R152" i="36"/>
  <c r="W250" i="61"/>
  <c r="V250" i="61"/>
  <c r="U250" i="61"/>
  <c r="W238" i="61"/>
  <c r="V238" i="61"/>
  <c r="U238" i="61"/>
  <c r="W226" i="61"/>
  <c r="V226" i="61"/>
  <c r="U226" i="61"/>
  <c r="W214" i="61"/>
  <c r="V214" i="61"/>
  <c r="U214" i="61"/>
  <c r="W198" i="61"/>
  <c r="V198" i="61"/>
  <c r="U198" i="61"/>
  <c r="W182" i="61"/>
  <c r="V182" i="61"/>
  <c r="U182" i="61"/>
  <c r="W166" i="61"/>
  <c r="V166" i="61"/>
  <c r="U166" i="61"/>
  <c r="W154" i="61"/>
  <c r="V154" i="61"/>
  <c r="U154" i="61"/>
  <c r="W138" i="61"/>
  <c r="V138" i="61"/>
  <c r="U138" i="61"/>
  <c r="W126" i="61"/>
  <c r="V126" i="61"/>
  <c r="U126" i="61"/>
  <c r="W114" i="61"/>
  <c r="V114" i="61"/>
  <c r="U114" i="61"/>
  <c r="U69" i="47"/>
  <c r="V69" i="47"/>
  <c r="W69" i="47"/>
  <c r="W86" i="61"/>
  <c r="V86" i="61"/>
  <c r="U86" i="61"/>
  <c r="W70" i="61"/>
  <c r="V70" i="61"/>
  <c r="U70" i="61"/>
  <c r="V45" i="47"/>
  <c r="W45" i="47"/>
  <c r="U45" i="47"/>
  <c r="W42" i="61"/>
  <c r="V42" i="61"/>
  <c r="U42" i="61"/>
  <c r="U32" i="61"/>
  <c r="V32" i="61"/>
  <c r="W32" i="61"/>
  <c r="W99" i="50"/>
  <c r="V99" i="50"/>
  <c r="U99" i="50"/>
  <c r="S188" i="36"/>
  <c r="R188" i="36"/>
  <c r="S156" i="36"/>
  <c r="R156" i="36"/>
  <c r="U117" i="47"/>
  <c r="W117" i="47"/>
  <c r="V117" i="47"/>
  <c r="N239" i="63"/>
  <c r="O239" i="63"/>
  <c r="N207" i="63"/>
  <c r="O207" i="63"/>
  <c r="U258" i="65"/>
  <c r="W258" i="65"/>
  <c r="V258" i="65"/>
  <c r="U234" i="65"/>
  <c r="W234" i="65"/>
  <c r="V234" i="65"/>
  <c r="U222" i="65"/>
  <c r="W222" i="65"/>
  <c r="V222" i="65"/>
  <c r="U206" i="65"/>
  <c r="W206" i="65"/>
  <c r="V206" i="65"/>
  <c r="U190" i="65"/>
  <c r="W190" i="65"/>
  <c r="V190" i="65"/>
  <c r="U174" i="65"/>
  <c r="W174" i="65"/>
  <c r="V174" i="65"/>
  <c r="W160" i="65"/>
  <c r="V160" i="65"/>
  <c r="U160" i="65"/>
  <c r="U146" i="65"/>
  <c r="W146" i="65"/>
  <c r="V146" i="65"/>
  <c r="U130" i="65"/>
  <c r="W130" i="65"/>
  <c r="V130" i="65"/>
  <c r="U122" i="65"/>
  <c r="W122" i="65"/>
  <c r="V122" i="65"/>
  <c r="U106" i="65"/>
  <c r="W106" i="65"/>
  <c r="V106" i="65"/>
  <c r="U94" i="65"/>
  <c r="W94" i="65"/>
  <c r="V94" i="65"/>
  <c r="U78" i="65"/>
  <c r="W78" i="65"/>
  <c r="V78" i="65"/>
  <c r="V237" i="70"/>
  <c r="U237" i="70"/>
  <c r="W237" i="70"/>
  <c r="H117" i="49"/>
  <c r="T117" i="49" s="1"/>
  <c r="T173" i="70"/>
  <c r="V87" i="48"/>
  <c r="U87" i="48"/>
  <c r="W87" i="48"/>
  <c r="N251" i="63"/>
  <c r="O251" i="63"/>
  <c r="N219" i="63"/>
  <c r="O219" i="63"/>
  <c r="V207" i="65"/>
  <c r="U207" i="65"/>
  <c r="W207" i="65"/>
  <c r="V119" i="65"/>
  <c r="U119" i="65"/>
  <c r="W119" i="65"/>
  <c r="V241" i="70"/>
  <c r="W241" i="70"/>
  <c r="U241" i="70"/>
  <c r="V177" i="70"/>
  <c r="W177" i="70"/>
  <c r="U177" i="70"/>
  <c r="V125" i="70"/>
  <c r="U125" i="70"/>
  <c r="W125" i="70"/>
  <c r="V109" i="70"/>
  <c r="U109" i="70"/>
  <c r="W109" i="70"/>
  <c r="V93" i="70"/>
  <c r="U93" i="70"/>
  <c r="W93" i="70"/>
  <c r="V77" i="70"/>
  <c r="U77" i="70"/>
  <c r="W77" i="70"/>
  <c r="V61" i="70"/>
  <c r="U61" i="70"/>
  <c r="W61" i="70"/>
  <c r="V45" i="70"/>
  <c r="U45" i="70"/>
  <c r="W45" i="70"/>
  <c r="V29" i="70"/>
  <c r="U29" i="70"/>
  <c r="W29" i="70"/>
  <c r="U238" i="67"/>
  <c r="W238" i="67"/>
  <c r="V238" i="67"/>
  <c r="W105" i="48"/>
  <c r="U105" i="48"/>
  <c r="V105" i="48"/>
  <c r="V75" i="48"/>
  <c r="W75" i="48"/>
  <c r="U75" i="48"/>
  <c r="U58" i="67"/>
  <c r="W58" i="67"/>
  <c r="V58" i="67"/>
  <c r="H250" i="36"/>
  <c r="Q250" i="36" s="1"/>
  <c r="H250" i="68"/>
  <c r="T250" i="68" s="1"/>
  <c r="M250" i="69"/>
  <c r="N247" i="63"/>
  <c r="O247" i="63"/>
  <c r="N215" i="63"/>
  <c r="O215" i="63"/>
  <c r="W245" i="65"/>
  <c r="V245" i="65"/>
  <c r="U245" i="65"/>
  <c r="H159" i="49"/>
  <c r="T159" i="49" s="1"/>
  <c r="T245" i="70"/>
  <c r="V181" i="70"/>
  <c r="W181" i="70"/>
  <c r="U181" i="70"/>
  <c r="W48" i="34"/>
  <c r="U48" i="34"/>
  <c r="V48" i="34"/>
  <c r="U65" i="65"/>
  <c r="W65" i="65"/>
  <c r="V65" i="65"/>
  <c r="U49" i="65"/>
  <c r="W49" i="65"/>
  <c r="V49" i="65"/>
  <c r="W67" i="70"/>
  <c r="V67" i="70"/>
  <c r="U67" i="70"/>
  <c r="U258" i="67"/>
  <c r="W258" i="67"/>
  <c r="V258" i="67"/>
  <c r="W225" i="67"/>
  <c r="V225" i="67"/>
  <c r="U225" i="67"/>
  <c r="W197" i="67"/>
  <c r="V197" i="67"/>
  <c r="U197" i="67"/>
  <c r="W173" i="67"/>
  <c r="V173" i="67"/>
  <c r="U173" i="67"/>
  <c r="W187" i="68"/>
  <c r="U187" i="68"/>
  <c r="V187" i="68"/>
  <c r="W115" i="68"/>
  <c r="U115" i="68"/>
  <c r="V115" i="68"/>
  <c r="W51" i="68"/>
  <c r="U51" i="68"/>
  <c r="V51" i="68"/>
  <c r="O22" i="64"/>
  <c r="N22" i="64"/>
  <c r="U252" i="68"/>
  <c r="W252" i="68"/>
  <c r="V252" i="68"/>
  <c r="W243" i="70"/>
  <c r="V243" i="70"/>
  <c r="U243" i="70"/>
  <c r="O236" i="69"/>
  <c r="N236" i="69"/>
  <c r="W234" i="70"/>
  <c r="V234" i="70"/>
  <c r="U234" i="70"/>
  <c r="O228" i="69"/>
  <c r="N228" i="69"/>
  <c r="U224" i="70"/>
  <c r="W224" i="70"/>
  <c r="V224" i="70"/>
  <c r="S222" i="39"/>
  <c r="R222" i="39"/>
  <c r="U216" i="70"/>
  <c r="W216" i="70"/>
  <c r="V216" i="70"/>
  <c r="S214" i="39"/>
  <c r="R214" i="39"/>
  <c r="U208" i="70"/>
  <c r="W208" i="70"/>
  <c r="V208" i="70"/>
  <c r="S206" i="39"/>
  <c r="R206" i="39"/>
  <c r="U200" i="70"/>
  <c r="W200" i="70"/>
  <c r="V200" i="70"/>
  <c r="S198" i="39"/>
  <c r="R198" i="39"/>
  <c r="U192" i="70"/>
  <c r="W192" i="70"/>
  <c r="V192" i="70"/>
  <c r="S190" i="39"/>
  <c r="R190" i="39"/>
  <c r="U184" i="70"/>
  <c r="W184" i="70"/>
  <c r="V184" i="70"/>
  <c r="S182" i="39"/>
  <c r="R182" i="39"/>
  <c r="U176" i="70"/>
  <c r="W176" i="70"/>
  <c r="V176" i="70"/>
  <c r="S174" i="39"/>
  <c r="R174" i="39"/>
  <c r="U168" i="70"/>
  <c r="W168" i="70"/>
  <c r="V168" i="70"/>
  <c r="V159" i="70"/>
  <c r="U159" i="70"/>
  <c r="W159" i="70"/>
  <c r="W151" i="70"/>
  <c r="V151" i="70"/>
  <c r="U151" i="70"/>
  <c r="S150" i="39"/>
  <c r="R150" i="39"/>
  <c r="U144" i="70"/>
  <c r="W144" i="70"/>
  <c r="V144" i="70"/>
  <c r="S142" i="39"/>
  <c r="R142" i="39"/>
  <c r="R127" i="39"/>
  <c r="S127" i="39"/>
  <c r="W122" i="70"/>
  <c r="V122" i="70"/>
  <c r="U122" i="70"/>
  <c r="U120" i="70"/>
  <c r="W120" i="70"/>
  <c r="V120" i="70"/>
  <c r="W114" i="70"/>
  <c r="V114" i="70"/>
  <c r="U114" i="70"/>
  <c r="U112" i="70"/>
  <c r="W112" i="70"/>
  <c r="V112" i="70"/>
  <c r="W106" i="70"/>
  <c r="V106" i="70"/>
  <c r="U106" i="70"/>
  <c r="U104" i="70"/>
  <c r="W104" i="70"/>
  <c r="V104" i="70"/>
  <c r="S94" i="39"/>
  <c r="R94" i="39"/>
  <c r="W90" i="70"/>
  <c r="V90" i="70"/>
  <c r="U90" i="70"/>
  <c r="U88" i="70"/>
  <c r="W88" i="70"/>
  <c r="V88" i="70"/>
  <c r="S78" i="39"/>
  <c r="R78" i="39"/>
  <c r="S70" i="39"/>
  <c r="R70" i="39"/>
  <c r="S62" i="39"/>
  <c r="R62" i="39"/>
  <c r="H45" i="49"/>
  <c r="T45" i="49" s="1"/>
  <c r="T58" i="70"/>
  <c r="U56" i="70"/>
  <c r="W56" i="70"/>
  <c r="V56" i="70"/>
  <c r="S46" i="39"/>
  <c r="R46" i="39"/>
  <c r="W42" i="70"/>
  <c r="V42" i="70"/>
  <c r="U42" i="70"/>
  <c r="H33" i="49"/>
  <c r="T33" i="49" s="1"/>
  <c r="T40" i="70"/>
  <c r="W34" i="70"/>
  <c r="V34" i="70"/>
  <c r="U34" i="70"/>
  <c r="H21" i="49"/>
  <c r="T32" i="70"/>
  <c r="W26" i="70"/>
  <c r="V26" i="70"/>
  <c r="U26" i="70"/>
  <c r="U24" i="70"/>
  <c r="W24" i="70"/>
  <c r="V24" i="70"/>
  <c r="R244" i="36"/>
  <c r="S244" i="36"/>
  <c r="S221" i="36"/>
  <c r="R221" i="36"/>
  <c r="R204" i="36"/>
  <c r="S204" i="36"/>
  <c r="R153" i="36"/>
  <c r="S153" i="36"/>
  <c r="R137" i="36"/>
  <c r="S137" i="36"/>
  <c r="R133" i="36"/>
  <c r="S133" i="36"/>
  <c r="R105" i="36"/>
  <c r="S105" i="36"/>
  <c r="R101" i="36"/>
  <c r="S101" i="36"/>
  <c r="R97" i="36"/>
  <c r="S97" i="36"/>
  <c r="R93" i="36"/>
  <c r="S93" i="36"/>
  <c r="R89" i="36"/>
  <c r="S89" i="36"/>
  <c r="R85" i="36"/>
  <c r="S85" i="36"/>
  <c r="R81" i="36"/>
  <c r="S81" i="36"/>
  <c r="R69" i="36"/>
  <c r="S69" i="36"/>
  <c r="W130" i="70"/>
  <c r="V130" i="70"/>
  <c r="U130" i="70"/>
  <c r="H51" i="49"/>
  <c r="T51" i="49" s="1"/>
  <c r="T63" i="70"/>
  <c r="W31" i="70"/>
  <c r="V31" i="70"/>
  <c r="U31" i="70"/>
  <c r="O261" i="69"/>
  <c r="N261" i="69"/>
  <c r="V213" i="68"/>
  <c r="U213" i="68"/>
  <c r="W213" i="68"/>
  <c r="V189" i="68"/>
  <c r="U189" i="68"/>
  <c r="W189" i="68"/>
  <c r="U180" i="68"/>
  <c r="W180" i="68"/>
  <c r="V180" i="68"/>
  <c r="U176" i="68"/>
  <c r="W176" i="68"/>
  <c r="V176" i="68"/>
  <c r="U164" i="68"/>
  <c r="V164" i="68"/>
  <c r="W164" i="68"/>
  <c r="H111" i="34"/>
  <c r="T111" i="34" s="1"/>
  <c r="T160" i="68"/>
  <c r="U124" i="68"/>
  <c r="W124" i="68"/>
  <c r="V124" i="68"/>
  <c r="U120" i="68"/>
  <c r="W120" i="68"/>
  <c r="V120" i="68"/>
  <c r="U116" i="68"/>
  <c r="V116" i="68"/>
  <c r="W116" i="68"/>
  <c r="U112" i="68"/>
  <c r="W112" i="68"/>
  <c r="V112" i="68"/>
  <c r="U108" i="68"/>
  <c r="V108" i="68"/>
  <c r="W108" i="68"/>
  <c r="U68" i="68"/>
  <c r="V68" i="68"/>
  <c r="W68" i="68"/>
  <c r="H39" i="34"/>
  <c r="T39" i="34" s="1"/>
  <c r="T49" i="68"/>
  <c r="U36" i="68"/>
  <c r="V36" i="68"/>
  <c r="W36" i="68"/>
  <c r="H21" i="34"/>
  <c r="T32" i="68"/>
  <c r="U28" i="68"/>
  <c r="W28" i="68"/>
  <c r="V28" i="68"/>
  <c r="H81" i="49"/>
  <c r="T81" i="49" s="1"/>
  <c r="T123" i="70"/>
  <c r="W59" i="70"/>
  <c r="V59" i="70"/>
  <c r="U59" i="70"/>
  <c r="V147" i="67"/>
  <c r="U147" i="67"/>
  <c r="W147" i="67"/>
  <c r="V123" i="67"/>
  <c r="U123" i="67"/>
  <c r="W123" i="67"/>
  <c r="W239" i="68"/>
  <c r="V239" i="68"/>
  <c r="U239" i="68"/>
  <c r="H129" i="34"/>
  <c r="T129" i="34" s="1"/>
  <c r="T207" i="68"/>
  <c r="W175" i="68"/>
  <c r="V175" i="68"/>
  <c r="U175" i="68"/>
  <c r="W143" i="68"/>
  <c r="V143" i="68"/>
  <c r="U143" i="68"/>
  <c r="W111" i="68"/>
  <c r="V111" i="68"/>
  <c r="U111" i="68"/>
  <c r="W79" i="68"/>
  <c r="V79" i="68"/>
  <c r="U79" i="68"/>
  <c r="W47" i="68"/>
  <c r="V47" i="68"/>
  <c r="U47" i="68"/>
  <c r="N23" i="64"/>
  <c r="O23" i="64"/>
  <c r="H255" i="36"/>
  <c r="Q255" i="36" s="1"/>
  <c r="M255" i="69"/>
  <c r="H255" i="68"/>
  <c r="T255" i="68" s="1"/>
  <c r="H251" i="36"/>
  <c r="Q251" i="36" s="1"/>
  <c r="M251" i="69"/>
  <c r="H251" i="68"/>
  <c r="T251" i="68" s="1"/>
  <c r="R247" i="39"/>
  <c r="S247" i="39"/>
  <c r="H172" i="34"/>
  <c r="T172" i="34" s="1"/>
  <c r="T264" i="68"/>
  <c r="S257" i="36"/>
  <c r="R257" i="36"/>
  <c r="R236" i="36"/>
  <c r="S236" i="36"/>
  <c r="S229" i="36"/>
  <c r="R229" i="36"/>
  <c r="R196" i="36"/>
  <c r="S196" i="36"/>
  <c r="R129" i="36"/>
  <c r="S129" i="36"/>
  <c r="R73" i="36"/>
  <c r="S73" i="36"/>
  <c r="R57" i="36"/>
  <c r="S57" i="36"/>
  <c r="R53" i="36"/>
  <c r="S53" i="36"/>
  <c r="S40" i="36"/>
  <c r="R40" i="36"/>
  <c r="T21" i="68"/>
  <c r="W87" i="70"/>
  <c r="V87" i="70"/>
  <c r="U87" i="70"/>
  <c r="N260" i="69"/>
  <c r="O260" i="69"/>
  <c r="U256" i="70"/>
  <c r="W256" i="70"/>
  <c r="V256" i="70"/>
  <c r="O242" i="69"/>
  <c r="N242" i="69"/>
  <c r="O230" i="69"/>
  <c r="N230" i="69"/>
  <c r="N223" i="69"/>
  <c r="O223" i="69"/>
  <c r="O210" i="69"/>
  <c r="N210" i="69"/>
  <c r="N199" i="69"/>
  <c r="O199" i="69"/>
  <c r="N191" i="69"/>
  <c r="O191" i="69"/>
  <c r="N181" i="69"/>
  <c r="O181" i="69"/>
  <c r="N167" i="69"/>
  <c r="O167" i="69"/>
  <c r="O158" i="69"/>
  <c r="N158" i="69"/>
  <c r="N145" i="69"/>
  <c r="O145" i="69"/>
  <c r="O138" i="69"/>
  <c r="N138" i="69"/>
  <c r="O130" i="69"/>
  <c r="N130" i="69"/>
  <c r="O110" i="69"/>
  <c r="N110" i="69"/>
  <c r="N99" i="69"/>
  <c r="O99" i="69"/>
  <c r="N87" i="69"/>
  <c r="O87" i="69"/>
  <c r="N79" i="69"/>
  <c r="O79" i="69"/>
  <c r="N67" i="69"/>
  <c r="O67" i="69"/>
  <c r="N59" i="69"/>
  <c r="O59" i="69"/>
  <c r="O50" i="69"/>
  <c r="N50" i="69"/>
  <c r="N39" i="69"/>
  <c r="O39" i="69"/>
  <c r="O30" i="69"/>
  <c r="N30" i="69"/>
  <c r="W211" i="68"/>
  <c r="V211" i="68"/>
  <c r="U211" i="68"/>
  <c r="W163" i="68"/>
  <c r="V163" i="68"/>
  <c r="U163" i="68"/>
  <c r="W107" i="68"/>
  <c r="V107" i="68"/>
  <c r="U107" i="68"/>
  <c r="W35" i="68"/>
  <c r="V35" i="68"/>
  <c r="U35" i="68"/>
  <c r="U256" i="68"/>
  <c r="W256" i="68"/>
  <c r="V256" i="68"/>
  <c r="V239" i="70"/>
  <c r="U239" i="70"/>
  <c r="W239" i="70"/>
  <c r="O232" i="69"/>
  <c r="N232" i="69"/>
  <c r="W230" i="70"/>
  <c r="U230" i="70"/>
  <c r="V230" i="70"/>
  <c r="H147" i="49"/>
  <c r="T147" i="49" s="1"/>
  <c r="T226" i="70"/>
  <c r="R223" i="39"/>
  <c r="S223" i="39"/>
  <c r="H218" i="36"/>
  <c r="Q218" i="36" s="1"/>
  <c r="H218" i="68"/>
  <c r="T218" i="68" s="1"/>
  <c r="R215" i="39"/>
  <c r="S215" i="39"/>
  <c r="W210" i="70"/>
  <c r="V210" i="70"/>
  <c r="U210" i="70"/>
  <c r="R207" i="39"/>
  <c r="S207" i="39"/>
  <c r="H202" i="36"/>
  <c r="Q202" i="36" s="1"/>
  <c r="H202" i="68"/>
  <c r="T202" i="68" s="1"/>
  <c r="R199" i="39"/>
  <c r="S199" i="39"/>
  <c r="W194" i="70"/>
  <c r="V194" i="70"/>
  <c r="U194" i="70"/>
  <c r="R191" i="39"/>
  <c r="S191" i="39"/>
  <c r="H186" i="36"/>
  <c r="Q186" i="36" s="1"/>
  <c r="H186" i="68"/>
  <c r="T186" i="68" s="1"/>
  <c r="R183" i="39"/>
  <c r="S183" i="39"/>
  <c r="W178" i="70"/>
  <c r="V178" i="70"/>
  <c r="U178" i="70"/>
  <c r="R175" i="39"/>
  <c r="S175" i="39"/>
  <c r="H170" i="36"/>
  <c r="Q170" i="36" s="1"/>
  <c r="H170" i="68"/>
  <c r="T170" i="68" s="1"/>
  <c r="R167" i="39"/>
  <c r="S167" i="39"/>
  <c r="W163" i="70"/>
  <c r="V163" i="70"/>
  <c r="U163" i="70"/>
  <c r="U155" i="70"/>
  <c r="W155" i="70"/>
  <c r="V155" i="70"/>
  <c r="W146" i="70"/>
  <c r="V146" i="70"/>
  <c r="U146" i="70"/>
  <c r="R143" i="39"/>
  <c r="S143" i="39"/>
  <c r="H138" i="36"/>
  <c r="Q138" i="36" s="1"/>
  <c r="H138" i="68"/>
  <c r="T138" i="68" s="1"/>
  <c r="U136" i="70"/>
  <c r="W136" i="70"/>
  <c r="V136" i="70"/>
  <c r="H134" i="36"/>
  <c r="Q134" i="36" s="1"/>
  <c r="H134" i="68"/>
  <c r="T134" i="68" s="1"/>
  <c r="U132" i="70"/>
  <c r="V132" i="70"/>
  <c r="W132" i="70"/>
  <c r="H130" i="36"/>
  <c r="Q130" i="36" s="1"/>
  <c r="H130" i="68"/>
  <c r="T130" i="68" s="1"/>
  <c r="S118" i="39"/>
  <c r="R118" i="39"/>
  <c r="S110" i="39"/>
  <c r="R110" i="39"/>
  <c r="S102" i="39"/>
  <c r="R102" i="39"/>
  <c r="W98" i="70"/>
  <c r="V98" i="70"/>
  <c r="U98" i="70"/>
  <c r="U96" i="70"/>
  <c r="W96" i="70"/>
  <c r="V96" i="70"/>
  <c r="S86" i="39"/>
  <c r="R86" i="39"/>
  <c r="W82" i="70"/>
  <c r="V82" i="70"/>
  <c r="U82" i="70"/>
  <c r="U80" i="70"/>
  <c r="W80" i="70"/>
  <c r="V80" i="70"/>
  <c r="W74" i="70"/>
  <c r="V74" i="70"/>
  <c r="U74" i="70"/>
  <c r="U72" i="70"/>
  <c r="W72" i="70"/>
  <c r="V72" i="70"/>
  <c r="W66" i="70"/>
  <c r="V66" i="70"/>
  <c r="U66" i="70"/>
  <c r="U64" i="70"/>
  <c r="W64" i="70"/>
  <c r="V64" i="70"/>
  <c r="S54" i="39"/>
  <c r="R54" i="39"/>
  <c r="W50" i="70"/>
  <c r="V50" i="70"/>
  <c r="U50" i="70"/>
  <c r="U48" i="70"/>
  <c r="W48" i="70"/>
  <c r="V48" i="70"/>
  <c r="S38" i="39"/>
  <c r="R38" i="39"/>
  <c r="S30" i="39"/>
  <c r="R30" i="39"/>
  <c r="S22" i="39"/>
  <c r="R22" i="39"/>
  <c r="V253" i="68"/>
  <c r="U253" i="68"/>
  <c r="W253" i="68"/>
  <c r="O249" i="69"/>
  <c r="N249" i="69"/>
  <c r="U232" i="68"/>
  <c r="W232" i="68"/>
  <c r="V232" i="68"/>
  <c r="H141" i="34"/>
  <c r="T141" i="34" s="1"/>
  <c r="T225" i="68"/>
  <c r="V217" i="68"/>
  <c r="U217" i="68"/>
  <c r="W217" i="68"/>
  <c r="U208" i="68"/>
  <c r="W208" i="68"/>
  <c r="V208" i="68"/>
  <c r="U200" i="68"/>
  <c r="W200" i="68"/>
  <c r="V200" i="68"/>
  <c r="V193" i="68"/>
  <c r="U193" i="68"/>
  <c r="W193" i="68"/>
  <c r="V185" i="68"/>
  <c r="U185" i="68"/>
  <c r="W185" i="68"/>
  <c r="V165" i="68"/>
  <c r="U165" i="68"/>
  <c r="W165" i="68"/>
  <c r="U152" i="68"/>
  <c r="W152" i="68"/>
  <c r="V152" i="68"/>
  <c r="U148" i="68"/>
  <c r="V148" i="68"/>
  <c r="W148" i="68"/>
  <c r="U144" i="68"/>
  <c r="W144" i="68"/>
  <c r="V144" i="68"/>
  <c r="U140" i="68"/>
  <c r="V140" i="68"/>
  <c r="W140" i="68"/>
  <c r="H93" i="34"/>
  <c r="T93" i="34" s="1"/>
  <c r="T128" i="68"/>
  <c r="V61" i="68"/>
  <c r="U61" i="68"/>
  <c r="W61" i="68"/>
  <c r="U48" i="68"/>
  <c r="W48" i="68"/>
  <c r="V48" i="68"/>
  <c r="U44" i="68"/>
  <c r="W44" i="68"/>
  <c r="V44" i="68"/>
  <c r="M238" i="69"/>
  <c r="M206" i="69"/>
  <c r="M94" i="69"/>
  <c r="M150" i="69"/>
  <c r="O234" i="32"/>
  <c r="N234" i="32"/>
  <c r="N203" i="32"/>
  <c r="O203" i="32"/>
  <c r="O246" i="32"/>
  <c r="N246" i="32"/>
  <c r="N195" i="32"/>
  <c r="O195" i="32"/>
  <c r="O218" i="32"/>
  <c r="N218" i="32"/>
  <c r="N155" i="32"/>
  <c r="O155" i="32"/>
  <c r="O150" i="32"/>
  <c r="N150" i="32"/>
  <c r="N95" i="32"/>
  <c r="O95" i="32"/>
  <c r="N79" i="32"/>
  <c r="O79" i="32"/>
  <c r="N63" i="32"/>
  <c r="O63" i="32"/>
  <c r="N122" i="32"/>
  <c r="O122" i="32"/>
  <c r="O98" i="32"/>
  <c r="N98" i="32"/>
  <c r="O82" i="32"/>
  <c r="N82" i="32"/>
  <c r="O66" i="32"/>
  <c r="N66" i="32"/>
  <c r="O109" i="32"/>
  <c r="N109" i="32"/>
  <c r="V130" i="47"/>
  <c r="W130" i="47"/>
  <c r="U130" i="47"/>
  <c r="W100" i="47"/>
  <c r="U100" i="47"/>
  <c r="V100" i="47"/>
  <c r="W76" i="47"/>
  <c r="V76" i="47"/>
  <c r="U76" i="47"/>
  <c r="V54" i="47"/>
  <c r="W54" i="47"/>
  <c r="U54" i="47"/>
  <c r="U166" i="50"/>
  <c r="W166" i="50"/>
  <c r="V166" i="50"/>
  <c r="W160" i="47"/>
  <c r="U160" i="47"/>
  <c r="V160" i="47"/>
  <c r="W124" i="47"/>
  <c r="U124" i="47"/>
  <c r="V124" i="47"/>
  <c r="W58" i="47"/>
  <c r="V58" i="47"/>
  <c r="U58" i="47"/>
  <c r="V30" i="47"/>
  <c r="U30" i="47"/>
  <c r="W30" i="47"/>
  <c r="V154" i="50"/>
  <c r="U154" i="50"/>
  <c r="W154" i="50"/>
  <c r="S246" i="38"/>
  <c r="R246" i="38"/>
  <c r="U88" i="47"/>
  <c r="W88" i="47"/>
  <c r="V88" i="47"/>
  <c r="V72" i="47"/>
  <c r="W72" i="47"/>
  <c r="U72" i="47"/>
  <c r="W138" i="50"/>
  <c r="V138" i="50"/>
  <c r="U138" i="50"/>
  <c r="W106" i="50"/>
  <c r="U106" i="50"/>
  <c r="V106" i="50"/>
  <c r="W150" i="47"/>
  <c r="V150" i="47"/>
  <c r="U150" i="47"/>
  <c r="U46" i="47"/>
  <c r="W46" i="47"/>
  <c r="V46" i="47"/>
  <c r="S199" i="41"/>
  <c r="R199" i="41"/>
  <c r="S123" i="41"/>
  <c r="R123" i="41"/>
  <c r="V36" i="50"/>
  <c r="U36" i="50"/>
  <c r="W36" i="50"/>
  <c r="W142" i="49"/>
  <c r="V142" i="49"/>
  <c r="U142" i="49"/>
  <c r="W118" i="49"/>
  <c r="U118" i="49"/>
  <c r="V118" i="49"/>
  <c r="V42" i="49"/>
  <c r="U42" i="49"/>
  <c r="W42" i="49"/>
  <c r="V168" i="48"/>
  <c r="W168" i="48"/>
  <c r="U168" i="48"/>
  <c r="W148" i="48"/>
  <c r="U148" i="48"/>
  <c r="V148" i="48"/>
  <c r="V72" i="48"/>
  <c r="W72" i="48"/>
  <c r="U72" i="48"/>
  <c r="V156" i="47"/>
  <c r="U156" i="47"/>
  <c r="W156" i="47"/>
  <c r="V144" i="50"/>
  <c r="U144" i="50"/>
  <c r="W144" i="50"/>
  <c r="U102" i="50"/>
  <c r="W102" i="50"/>
  <c r="V102" i="50"/>
  <c r="W76" i="50"/>
  <c r="U76" i="50"/>
  <c r="V76" i="50"/>
  <c r="W52" i="50"/>
  <c r="U52" i="50"/>
  <c r="V52" i="50"/>
  <c r="V108" i="48"/>
  <c r="U108" i="48"/>
  <c r="W108" i="48"/>
  <c r="U88" i="50"/>
  <c r="W88" i="50"/>
  <c r="V88" i="50"/>
  <c r="V46" i="50"/>
  <c r="U46" i="50"/>
  <c r="W46" i="50"/>
  <c r="U130" i="49"/>
  <c r="V130" i="49"/>
  <c r="W130" i="49"/>
  <c r="U102" i="49"/>
  <c r="W102" i="49"/>
  <c r="V102" i="49"/>
  <c r="V76" i="49"/>
  <c r="W76" i="49"/>
  <c r="U76" i="49"/>
  <c r="V52" i="49"/>
  <c r="U52" i="49"/>
  <c r="W52" i="49"/>
  <c r="S160" i="38"/>
  <c r="R160" i="38"/>
  <c r="S40" i="38"/>
  <c r="R40" i="38"/>
  <c r="R203" i="41"/>
  <c r="S203" i="41"/>
  <c r="V112" i="50"/>
  <c r="U112" i="50"/>
  <c r="W112" i="50"/>
  <c r="S146" i="41"/>
  <c r="R146" i="41"/>
  <c r="W42" i="50"/>
  <c r="U42" i="50"/>
  <c r="V42" i="50"/>
  <c r="U168" i="49"/>
  <c r="V168" i="49"/>
  <c r="W168" i="49"/>
  <c r="U150" i="49"/>
  <c r="W150" i="49"/>
  <c r="V150" i="49"/>
  <c r="U72" i="49"/>
  <c r="W72" i="49"/>
  <c r="V72" i="49"/>
  <c r="R21" i="39"/>
  <c r="S21" i="39"/>
  <c r="V130" i="48"/>
  <c r="W130" i="48"/>
  <c r="U130" i="48"/>
  <c r="U102" i="48"/>
  <c r="W102" i="48"/>
  <c r="V102" i="48"/>
  <c r="W66" i="48"/>
  <c r="U66" i="48"/>
  <c r="V66" i="48"/>
  <c r="R253" i="39"/>
  <c r="S253" i="39"/>
  <c r="R237" i="39"/>
  <c r="S237" i="39"/>
  <c r="R221" i="39"/>
  <c r="S221" i="39"/>
  <c r="R205" i="39"/>
  <c r="S205" i="39"/>
  <c r="R189" i="39"/>
  <c r="S189" i="39"/>
  <c r="R173" i="39"/>
  <c r="S173" i="39"/>
  <c r="R157" i="39"/>
  <c r="S157" i="39"/>
  <c r="R141" i="39"/>
  <c r="S141" i="39"/>
  <c r="R125" i="39"/>
  <c r="S125" i="39"/>
  <c r="R109" i="39"/>
  <c r="S109" i="39"/>
  <c r="R93" i="39"/>
  <c r="S93" i="39"/>
  <c r="R77" i="39"/>
  <c r="S77" i="39"/>
  <c r="R61" i="39"/>
  <c r="S61" i="39"/>
  <c r="R45" i="39"/>
  <c r="S45" i="39"/>
  <c r="R29" i="39"/>
  <c r="S29" i="39"/>
  <c r="V94" i="48"/>
  <c r="W94" i="48"/>
  <c r="U94" i="48"/>
  <c r="V24" i="48"/>
  <c r="W24" i="48"/>
  <c r="U24" i="48"/>
  <c r="R225" i="40"/>
  <c r="S225" i="40"/>
  <c r="R209" i="40"/>
  <c r="S209" i="40"/>
  <c r="R177" i="40"/>
  <c r="S177" i="40"/>
  <c r="R145" i="40"/>
  <c r="S145" i="40"/>
  <c r="R113" i="40"/>
  <c r="S113" i="40"/>
  <c r="R81" i="40"/>
  <c r="S81" i="40"/>
  <c r="V58" i="48"/>
  <c r="U58" i="48"/>
  <c r="W58" i="48"/>
  <c r="W42" i="48"/>
  <c r="U42" i="48"/>
  <c r="V42" i="48"/>
  <c r="W28" i="48"/>
  <c r="U28" i="48"/>
  <c r="V28" i="48"/>
  <c r="V162" i="34"/>
  <c r="W162" i="34"/>
  <c r="U162" i="34"/>
  <c r="U156" i="34"/>
  <c r="W156" i="34"/>
  <c r="V156" i="34"/>
  <c r="S227" i="36"/>
  <c r="R227" i="36"/>
  <c r="W144" i="34"/>
  <c r="U144" i="34"/>
  <c r="V144" i="34"/>
  <c r="V138" i="34"/>
  <c r="U138" i="34"/>
  <c r="W138" i="34"/>
  <c r="U132" i="34"/>
  <c r="W132" i="34"/>
  <c r="V132" i="34"/>
  <c r="V124" i="34"/>
  <c r="U124" i="34"/>
  <c r="W124" i="34"/>
  <c r="U108" i="34"/>
  <c r="W108" i="34"/>
  <c r="V108" i="34"/>
  <c r="U84" i="34"/>
  <c r="W84" i="34"/>
  <c r="V84" i="34"/>
  <c r="R253" i="40"/>
  <c r="S253" i="40"/>
  <c r="R237" i="40"/>
  <c r="S237" i="40"/>
  <c r="R205" i="40"/>
  <c r="S205" i="40"/>
  <c r="R189" i="40"/>
  <c r="S189" i="40"/>
  <c r="V120" i="48"/>
  <c r="W120" i="48"/>
  <c r="U120" i="48"/>
  <c r="R141" i="40"/>
  <c r="S141" i="40"/>
  <c r="R109" i="40"/>
  <c r="S109" i="40"/>
  <c r="R77" i="40"/>
  <c r="S77" i="40"/>
  <c r="R45" i="40"/>
  <c r="S45" i="40"/>
  <c r="V54" i="34"/>
  <c r="W54" i="34"/>
  <c r="U54" i="34"/>
  <c r="W105" i="47"/>
  <c r="U105" i="47"/>
  <c r="V105" i="47"/>
  <c r="W63" i="47"/>
  <c r="V63" i="47"/>
  <c r="U63" i="47"/>
  <c r="S260" i="39"/>
  <c r="R260" i="39"/>
  <c r="S244" i="39"/>
  <c r="R244" i="39"/>
  <c r="S228" i="39"/>
  <c r="R228" i="39"/>
  <c r="S212" i="39"/>
  <c r="R212" i="39"/>
  <c r="S196" i="39"/>
  <c r="R196" i="39"/>
  <c r="S180" i="39"/>
  <c r="R180" i="39"/>
  <c r="S164" i="39"/>
  <c r="R164" i="39"/>
  <c r="S156" i="39"/>
  <c r="R156" i="39"/>
  <c r="S140" i="39"/>
  <c r="R140" i="39"/>
  <c r="U96" i="49"/>
  <c r="V96" i="49"/>
  <c r="W96" i="49"/>
  <c r="S116" i="39"/>
  <c r="R116" i="39"/>
  <c r="S100" i="39"/>
  <c r="R100" i="39"/>
  <c r="S84" i="39"/>
  <c r="R84" i="39"/>
  <c r="S68" i="39"/>
  <c r="R68" i="39"/>
  <c r="S52" i="39"/>
  <c r="R52" i="39"/>
  <c r="U34" i="49"/>
  <c r="V34" i="49"/>
  <c r="W34" i="49"/>
  <c r="U22" i="49"/>
  <c r="W22" i="49"/>
  <c r="V22" i="49"/>
  <c r="S24" i="39"/>
  <c r="R24" i="39"/>
  <c r="V90" i="34"/>
  <c r="U90" i="34"/>
  <c r="W90" i="34"/>
  <c r="U70" i="34"/>
  <c r="W70" i="34"/>
  <c r="V70" i="34"/>
  <c r="W58" i="34"/>
  <c r="U58" i="34"/>
  <c r="V58" i="34"/>
  <c r="V30" i="34"/>
  <c r="W30" i="34"/>
  <c r="U30" i="34"/>
  <c r="U36" i="34"/>
  <c r="W36" i="34"/>
  <c r="V36" i="34"/>
  <c r="N258" i="63"/>
  <c r="O258" i="63"/>
  <c r="N242" i="63"/>
  <c r="O242" i="63"/>
  <c r="N226" i="63"/>
  <c r="O226" i="63"/>
  <c r="N210" i="63"/>
  <c r="O210" i="63"/>
  <c r="N194" i="63"/>
  <c r="O194" i="63"/>
  <c r="V172" i="47"/>
  <c r="U172" i="47"/>
  <c r="W172" i="47"/>
  <c r="W173" i="61"/>
  <c r="U173" i="61"/>
  <c r="V173" i="61"/>
  <c r="V21" i="47"/>
  <c r="U21" i="47"/>
  <c r="W21" i="47"/>
  <c r="W147" i="50"/>
  <c r="U147" i="50"/>
  <c r="V147" i="50"/>
  <c r="S160" i="36"/>
  <c r="R160" i="36"/>
  <c r="W246" i="61"/>
  <c r="V246" i="61"/>
  <c r="U246" i="61"/>
  <c r="U153" i="47"/>
  <c r="V153" i="47"/>
  <c r="W153" i="47"/>
  <c r="V147" i="47"/>
  <c r="U147" i="47"/>
  <c r="W147" i="47"/>
  <c r="W210" i="61"/>
  <c r="V210" i="61"/>
  <c r="U210" i="61"/>
  <c r="W194" i="61"/>
  <c r="V194" i="61"/>
  <c r="U194" i="61"/>
  <c r="W178" i="61"/>
  <c r="V178" i="61"/>
  <c r="U178" i="61"/>
  <c r="W162" i="61"/>
  <c r="V162" i="61"/>
  <c r="U162" i="61"/>
  <c r="W150" i="61"/>
  <c r="V150" i="61"/>
  <c r="U150" i="61"/>
  <c r="W134" i="61"/>
  <c r="V134" i="61"/>
  <c r="U134" i="61"/>
  <c r="V87" i="47"/>
  <c r="W87" i="47"/>
  <c r="U87" i="47"/>
  <c r="W110" i="61"/>
  <c r="V110" i="61"/>
  <c r="U110" i="61"/>
  <c r="W98" i="61"/>
  <c r="V98" i="61"/>
  <c r="U98" i="61"/>
  <c r="W82" i="61"/>
  <c r="V82" i="61"/>
  <c r="U82" i="61"/>
  <c r="W66" i="61"/>
  <c r="V66" i="61"/>
  <c r="U66" i="61"/>
  <c r="W54" i="61"/>
  <c r="V54" i="61"/>
  <c r="U54" i="61"/>
  <c r="W33" i="47"/>
  <c r="U33" i="47"/>
  <c r="V33" i="47"/>
  <c r="V135" i="50"/>
  <c r="U135" i="50"/>
  <c r="W135" i="50"/>
  <c r="W81" i="50"/>
  <c r="U81" i="50"/>
  <c r="V81" i="50"/>
  <c r="S180" i="36"/>
  <c r="R180" i="36"/>
  <c r="S148" i="36"/>
  <c r="R148" i="36"/>
  <c r="W159" i="47"/>
  <c r="U159" i="47"/>
  <c r="V159" i="47"/>
  <c r="V57" i="47"/>
  <c r="U57" i="47"/>
  <c r="W57" i="47"/>
  <c r="U254" i="65"/>
  <c r="W254" i="65"/>
  <c r="V254" i="65"/>
  <c r="U242" i="65"/>
  <c r="W242" i="65"/>
  <c r="V242" i="65"/>
  <c r="U230" i="65"/>
  <c r="W230" i="65"/>
  <c r="V230" i="65"/>
  <c r="U218" i="65"/>
  <c r="W218" i="65"/>
  <c r="V218" i="65"/>
  <c r="U202" i="65"/>
  <c r="W202" i="65"/>
  <c r="V202" i="65"/>
  <c r="U186" i="65"/>
  <c r="W186" i="65"/>
  <c r="V186" i="65"/>
  <c r="U170" i="65"/>
  <c r="W170" i="65"/>
  <c r="V170" i="65"/>
  <c r="U158" i="65"/>
  <c r="W158" i="65"/>
  <c r="V158" i="65"/>
  <c r="U142" i="65"/>
  <c r="W142" i="65"/>
  <c r="V142" i="65"/>
  <c r="W128" i="65"/>
  <c r="V128" i="65"/>
  <c r="U128" i="65"/>
  <c r="U118" i="65"/>
  <c r="W118" i="65"/>
  <c r="V118" i="65"/>
  <c r="U102" i="65"/>
  <c r="W102" i="65"/>
  <c r="V102" i="65"/>
  <c r="U90" i="65"/>
  <c r="W90" i="65"/>
  <c r="V90" i="65"/>
  <c r="U74" i="65"/>
  <c r="W74" i="65"/>
  <c r="V74" i="65"/>
  <c r="V63" i="65"/>
  <c r="W63" i="65"/>
  <c r="U63" i="65"/>
  <c r="V221" i="70"/>
  <c r="U221" i="70"/>
  <c r="W221" i="70"/>
  <c r="V157" i="70"/>
  <c r="U157" i="70"/>
  <c r="W157" i="70"/>
  <c r="U165" i="48"/>
  <c r="W165" i="48"/>
  <c r="V165" i="48"/>
  <c r="U69" i="48"/>
  <c r="W69" i="48"/>
  <c r="V69" i="48"/>
  <c r="V147" i="65"/>
  <c r="U147" i="65"/>
  <c r="W147" i="65"/>
  <c r="V95" i="65"/>
  <c r="U95" i="65"/>
  <c r="W95" i="65"/>
  <c r="W33" i="50"/>
  <c r="U33" i="50"/>
  <c r="V33" i="50"/>
  <c r="U21" i="50"/>
  <c r="V21" i="50"/>
  <c r="W21" i="50"/>
  <c r="H141" i="49"/>
  <c r="T141" i="49" s="1"/>
  <c r="T225" i="70"/>
  <c r="V161" i="70"/>
  <c r="W161" i="70"/>
  <c r="U161" i="70"/>
  <c r="V121" i="70"/>
  <c r="U121" i="70"/>
  <c r="W121" i="70"/>
  <c r="V105" i="70"/>
  <c r="U105" i="70"/>
  <c r="W105" i="70"/>
  <c r="V89" i="70"/>
  <c r="U89" i="70"/>
  <c r="W89" i="70"/>
  <c r="V73" i="70"/>
  <c r="U73" i="70"/>
  <c r="W73" i="70"/>
  <c r="V57" i="70"/>
  <c r="U57" i="70"/>
  <c r="W57" i="70"/>
  <c r="V41" i="70"/>
  <c r="U41" i="70"/>
  <c r="W41" i="70"/>
  <c r="V25" i="70"/>
  <c r="U25" i="70"/>
  <c r="W25" i="70"/>
  <c r="U226" i="67"/>
  <c r="W226" i="67"/>
  <c r="V226" i="67"/>
  <c r="V99" i="48"/>
  <c r="W99" i="48"/>
  <c r="U99" i="48"/>
  <c r="U102" i="67"/>
  <c r="W102" i="67"/>
  <c r="V102" i="67"/>
  <c r="H262" i="36"/>
  <c r="H262" i="68"/>
  <c r="H246" i="36"/>
  <c r="Q246" i="36" s="1"/>
  <c r="M246" i="69"/>
  <c r="H246" i="68"/>
  <c r="U21" i="48"/>
  <c r="W21" i="48"/>
  <c r="V21" i="48"/>
  <c r="U147" i="61"/>
  <c r="V147" i="61"/>
  <c r="W147" i="61"/>
  <c r="U123" i="61"/>
  <c r="V123" i="61"/>
  <c r="W123" i="61"/>
  <c r="V159" i="50"/>
  <c r="W159" i="50"/>
  <c r="U159" i="50"/>
  <c r="W173" i="65"/>
  <c r="V173" i="65"/>
  <c r="U173" i="65"/>
  <c r="V229" i="70"/>
  <c r="W229" i="70"/>
  <c r="U229" i="70"/>
  <c r="V165" i="70"/>
  <c r="W165" i="70"/>
  <c r="U165" i="70"/>
  <c r="W57" i="50"/>
  <c r="U57" i="50"/>
  <c r="V57" i="50"/>
  <c r="V39" i="50"/>
  <c r="W39" i="50"/>
  <c r="U39" i="50"/>
  <c r="U33" i="65"/>
  <c r="W33" i="65"/>
  <c r="V33" i="65"/>
  <c r="W115" i="70"/>
  <c r="V115" i="70"/>
  <c r="U115" i="70"/>
  <c r="W51" i="70"/>
  <c r="V51" i="70"/>
  <c r="U51" i="70"/>
  <c r="W245" i="67"/>
  <c r="V245" i="67"/>
  <c r="U245" i="67"/>
  <c r="U141" i="48"/>
  <c r="W141" i="48"/>
  <c r="V141" i="48"/>
  <c r="V123" i="48"/>
  <c r="U123" i="48"/>
  <c r="W123" i="48"/>
  <c r="U117" i="48"/>
  <c r="W117" i="48"/>
  <c r="V117" i="48"/>
  <c r="W171" i="68"/>
  <c r="U171" i="68"/>
  <c r="V171" i="68"/>
  <c r="W83" i="68"/>
  <c r="V83" i="68"/>
  <c r="U83" i="68"/>
  <c r="W43" i="68"/>
  <c r="U43" i="68"/>
  <c r="V43" i="68"/>
  <c r="R252" i="36"/>
  <c r="S252" i="36"/>
  <c r="R243" i="39"/>
  <c r="S243" i="39"/>
  <c r="H153" i="49"/>
  <c r="T153" i="49" s="1"/>
  <c r="T238" i="70"/>
  <c r="U236" i="70"/>
  <c r="W236" i="70"/>
  <c r="V236" i="70"/>
  <c r="S234" i="39"/>
  <c r="R234" i="39"/>
  <c r="U228" i="70"/>
  <c r="V228" i="70"/>
  <c r="W228" i="70"/>
  <c r="U219" i="70"/>
  <c r="W219" i="70"/>
  <c r="V219" i="70"/>
  <c r="W211" i="70"/>
  <c r="V211" i="70"/>
  <c r="U211" i="70"/>
  <c r="U203" i="70"/>
  <c r="W203" i="70"/>
  <c r="V203" i="70"/>
  <c r="W195" i="70"/>
  <c r="V195" i="70"/>
  <c r="U195" i="70"/>
  <c r="U187" i="70"/>
  <c r="W187" i="70"/>
  <c r="V187" i="70"/>
  <c r="W179" i="70"/>
  <c r="V179" i="70"/>
  <c r="U179" i="70"/>
  <c r="U171" i="70"/>
  <c r="W171" i="70"/>
  <c r="V171" i="70"/>
  <c r="W162" i="70"/>
  <c r="V162" i="70"/>
  <c r="U162" i="70"/>
  <c r="R159" i="39"/>
  <c r="S159" i="39"/>
  <c r="H154" i="36"/>
  <c r="Q154" i="36" s="1"/>
  <c r="H154" i="68"/>
  <c r="T154" i="68" s="1"/>
  <c r="R151" i="39"/>
  <c r="S151" i="39"/>
  <c r="H105" i="49"/>
  <c r="T105" i="49" s="1"/>
  <c r="T147" i="70"/>
  <c r="O124" i="69"/>
  <c r="N124" i="69"/>
  <c r="H122" i="36"/>
  <c r="Q122" i="36" s="1"/>
  <c r="H122" i="68"/>
  <c r="T122" i="68" s="1"/>
  <c r="H114" i="36"/>
  <c r="Q114" i="36" s="1"/>
  <c r="H114" i="68"/>
  <c r="T114" i="68" s="1"/>
  <c r="H106" i="36"/>
  <c r="Q106" i="36" s="1"/>
  <c r="H106" i="68"/>
  <c r="T106" i="68" s="1"/>
  <c r="O92" i="69"/>
  <c r="N92" i="69"/>
  <c r="H90" i="36"/>
  <c r="Q90" i="36" s="1"/>
  <c r="H90" i="68"/>
  <c r="T90" i="68" s="1"/>
  <c r="O76" i="69"/>
  <c r="N76" i="69"/>
  <c r="O68" i="69"/>
  <c r="N68" i="69"/>
  <c r="O60" i="69"/>
  <c r="N60" i="69"/>
  <c r="H58" i="36"/>
  <c r="Q58" i="36" s="1"/>
  <c r="H58" i="68"/>
  <c r="O44" i="69"/>
  <c r="N44" i="69"/>
  <c r="H42" i="36"/>
  <c r="Q42" i="36" s="1"/>
  <c r="H42" i="68"/>
  <c r="T42" i="68" s="1"/>
  <c r="H34" i="36"/>
  <c r="Q34" i="36" s="1"/>
  <c r="H34" i="68"/>
  <c r="T34" i="68" s="1"/>
  <c r="H26" i="36"/>
  <c r="Q26" i="36" s="1"/>
  <c r="H26" i="68"/>
  <c r="T26" i="68" s="1"/>
  <c r="O245" i="69"/>
  <c r="N245" i="69"/>
  <c r="U240" i="68"/>
  <c r="W240" i="68"/>
  <c r="V240" i="68"/>
  <c r="U216" i="68"/>
  <c r="W216" i="68"/>
  <c r="V216" i="68"/>
  <c r="U192" i="68"/>
  <c r="W192" i="68"/>
  <c r="V192" i="68"/>
  <c r="V169" i="68"/>
  <c r="U169" i="68"/>
  <c r="W169" i="68"/>
  <c r="U156" i="68"/>
  <c r="V156" i="68"/>
  <c r="W156" i="68"/>
  <c r="U136" i="68"/>
  <c r="W136" i="68"/>
  <c r="V136" i="68"/>
  <c r="U132" i="68"/>
  <c r="W132" i="68"/>
  <c r="V132" i="68"/>
  <c r="U104" i="68"/>
  <c r="W104" i="68"/>
  <c r="V104" i="68"/>
  <c r="U100" i="68"/>
  <c r="V100" i="68"/>
  <c r="W100" i="68"/>
  <c r="U96" i="68"/>
  <c r="W96" i="68"/>
  <c r="V96" i="68"/>
  <c r="U92" i="68"/>
  <c r="W92" i="68"/>
  <c r="V92" i="68"/>
  <c r="U88" i="68"/>
  <c r="W88" i="68"/>
  <c r="V88" i="68"/>
  <c r="U84" i="68"/>
  <c r="W84" i="68"/>
  <c r="V84" i="68"/>
  <c r="V41" i="68"/>
  <c r="U41" i="68"/>
  <c r="W41" i="68"/>
  <c r="W111" i="70"/>
  <c r="V111" i="70"/>
  <c r="U111" i="70"/>
  <c r="W47" i="70"/>
  <c r="V47" i="70"/>
  <c r="U47" i="70"/>
  <c r="S261" i="36"/>
  <c r="R261" i="36"/>
  <c r="S213" i="36"/>
  <c r="R213" i="36"/>
  <c r="R189" i="36"/>
  <c r="S189" i="36"/>
  <c r="S124" i="36"/>
  <c r="R124" i="36"/>
  <c r="S120" i="36"/>
  <c r="R120" i="36"/>
  <c r="S116" i="36"/>
  <c r="R116" i="36"/>
  <c r="S112" i="36"/>
  <c r="R112" i="36"/>
  <c r="S108" i="36"/>
  <c r="R108" i="36"/>
  <c r="S68" i="36"/>
  <c r="R68" i="36"/>
  <c r="R49" i="36"/>
  <c r="S49" i="36"/>
  <c r="S36" i="36"/>
  <c r="R36" i="36"/>
  <c r="S32" i="36"/>
  <c r="R32" i="36"/>
  <c r="S28" i="36"/>
  <c r="R28" i="36"/>
  <c r="W107" i="70"/>
  <c r="V107" i="70"/>
  <c r="U107" i="70"/>
  <c r="W43" i="70"/>
  <c r="V43" i="70"/>
  <c r="U43" i="70"/>
  <c r="W231" i="68"/>
  <c r="V231" i="68"/>
  <c r="U231" i="68"/>
  <c r="W199" i="68"/>
  <c r="V199" i="68"/>
  <c r="U199" i="68"/>
  <c r="W167" i="68"/>
  <c r="V167" i="68"/>
  <c r="U167" i="68"/>
  <c r="H99" i="34"/>
  <c r="T99" i="34" s="1"/>
  <c r="T135" i="68"/>
  <c r="W103" i="68"/>
  <c r="V103" i="68"/>
  <c r="U103" i="68"/>
  <c r="W71" i="68"/>
  <c r="V71" i="68"/>
  <c r="U71" i="68"/>
  <c r="W39" i="68"/>
  <c r="V39" i="68"/>
  <c r="U39" i="68"/>
  <c r="W259" i="70"/>
  <c r="V259" i="70"/>
  <c r="U259" i="70"/>
  <c r="V255" i="70"/>
  <c r="U255" i="70"/>
  <c r="W255" i="70"/>
  <c r="R251" i="39"/>
  <c r="S251" i="39"/>
  <c r="O264" i="69"/>
  <c r="N264" i="69"/>
  <c r="S264" i="36"/>
  <c r="R264" i="36"/>
  <c r="V241" i="68"/>
  <c r="U241" i="68"/>
  <c r="W241" i="68"/>
  <c r="V233" i="68"/>
  <c r="U233" i="68"/>
  <c r="W233" i="68"/>
  <c r="V201" i="68"/>
  <c r="U201" i="68"/>
  <c r="W201" i="68"/>
  <c r="V157" i="68"/>
  <c r="U157" i="68"/>
  <c r="W157" i="68"/>
  <c r="U80" i="68"/>
  <c r="W80" i="68"/>
  <c r="V80" i="68"/>
  <c r="U76" i="68"/>
  <c r="W76" i="68"/>
  <c r="V76" i="68"/>
  <c r="U72" i="68"/>
  <c r="W72" i="68"/>
  <c r="V72" i="68"/>
  <c r="U60" i="68"/>
  <c r="W60" i="68"/>
  <c r="V60" i="68"/>
  <c r="U56" i="68"/>
  <c r="W56" i="68"/>
  <c r="V56" i="68"/>
  <c r="V37" i="68"/>
  <c r="U37" i="68"/>
  <c r="W37" i="68"/>
  <c r="U24" i="68"/>
  <c r="W24" i="68"/>
  <c r="V24" i="68"/>
  <c r="Q21" i="36"/>
  <c r="U139" i="70"/>
  <c r="W139" i="70"/>
  <c r="V139" i="70"/>
  <c r="W71" i="70"/>
  <c r="V71" i="70"/>
  <c r="U71" i="70"/>
  <c r="W23" i="70"/>
  <c r="V23" i="70"/>
  <c r="U23" i="70"/>
  <c r="N263" i="69"/>
  <c r="O263" i="69"/>
  <c r="U260" i="70"/>
  <c r="V260" i="70"/>
  <c r="W260" i="70"/>
  <c r="N248" i="69"/>
  <c r="O248" i="69"/>
  <c r="N239" i="69"/>
  <c r="O239" i="69"/>
  <c r="N227" i="69"/>
  <c r="O227" i="69"/>
  <c r="O218" i="69"/>
  <c r="N218" i="69"/>
  <c r="N207" i="69"/>
  <c r="O207" i="69"/>
  <c r="N197" i="69"/>
  <c r="O197" i="69"/>
  <c r="O186" i="69"/>
  <c r="N186" i="69"/>
  <c r="O178" i="69"/>
  <c r="N178" i="69"/>
  <c r="O166" i="69"/>
  <c r="N166" i="69"/>
  <c r="N155" i="69"/>
  <c r="O155" i="69"/>
  <c r="N143" i="69"/>
  <c r="O143" i="69"/>
  <c r="N135" i="69"/>
  <c r="O135" i="69"/>
  <c r="O126" i="69"/>
  <c r="N126" i="69"/>
  <c r="O118" i="69"/>
  <c r="N118" i="69"/>
  <c r="N107" i="69"/>
  <c r="O107" i="69"/>
  <c r="O98" i="69"/>
  <c r="N98" i="69"/>
  <c r="O86" i="69"/>
  <c r="N86" i="69"/>
  <c r="N75" i="69"/>
  <c r="O75" i="69"/>
  <c r="O66" i="69"/>
  <c r="N66" i="69"/>
  <c r="N55" i="69"/>
  <c r="O55" i="69"/>
  <c r="N47" i="69"/>
  <c r="O47" i="69"/>
  <c r="O38" i="69"/>
  <c r="N38" i="69"/>
  <c r="N27" i="69"/>
  <c r="O27" i="69"/>
  <c r="W203" i="68"/>
  <c r="V203" i="68"/>
  <c r="U203" i="68"/>
  <c r="W155" i="68"/>
  <c r="V155" i="68"/>
  <c r="U155" i="68"/>
  <c r="W99" i="68"/>
  <c r="V99" i="68"/>
  <c r="U99" i="68"/>
  <c r="R256" i="36"/>
  <c r="S256" i="36"/>
  <c r="W242" i="70"/>
  <c r="V242" i="70"/>
  <c r="U242" i="70"/>
  <c r="R239" i="39"/>
  <c r="S239" i="39"/>
  <c r="U232" i="70"/>
  <c r="W232" i="70"/>
  <c r="V232" i="70"/>
  <c r="S230" i="39"/>
  <c r="R230" i="39"/>
  <c r="H226" i="36"/>
  <c r="Q226" i="36" s="1"/>
  <c r="H226" i="68"/>
  <c r="O220" i="69"/>
  <c r="N220" i="69"/>
  <c r="W218" i="70"/>
  <c r="V218" i="70"/>
  <c r="U218" i="70"/>
  <c r="O212" i="69"/>
  <c r="N212" i="69"/>
  <c r="H210" i="36"/>
  <c r="Q210" i="36" s="1"/>
  <c r="H210" i="68"/>
  <c r="T210" i="68" s="1"/>
  <c r="O204" i="69"/>
  <c r="N204" i="69"/>
  <c r="W202" i="70"/>
  <c r="V202" i="70"/>
  <c r="U202" i="70"/>
  <c r="O196" i="69"/>
  <c r="N196" i="69"/>
  <c r="H194" i="36"/>
  <c r="Q194" i="36" s="1"/>
  <c r="H194" i="68"/>
  <c r="T194" i="68" s="1"/>
  <c r="O188" i="69"/>
  <c r="N188" i="69"/>
  <c r="W186" i="70"/>
  <c r="V186" i="70"/>
  <c r="U186" i="70"/>
  <c r="O180" i="69"/>
  <c r="N180" i="69"/>
  <c r="H178" i="36"/>
  <c r="Q178" i="36" s="1"/>
  <c r="H178" i="68"/>
  <c r="T178" i="68" s="1"/>
  <c r="O172" i="69"/>
  <c r="N172" i="69"/>
  <c r="W170" i="70"/>
  <c r="V170" i="70"/>
  <c r="U170" i="70"/>
  <c r="H166" i="36"/>
  <c r="Q166" i="36" s="1"/>
  <c r="H166" i="68"/>
  <c r="T166" i="68" s="1"/>
  <c r="R163" i="39"/>
  <c r="S163" i="39"/>
  <c r="W158" i="70"/>
  <c r="V158" i="70"/>
  <c r="U158" i="70"/>
  <c r="R155" i="39"/>
  <c r="S155" i="39"/>
  <c r="O148" i="69"/>
  <c r="N148" i="69"/>
  <c r="H146" i="36"/>
  <c r="Q146" i="36" s="1"/>
  <c r="H146" i="68"/>
  <c r="T146" i="68" s="1"/>
  <c r="O140" i="69"/>
  <c r="N140" i="69"/>
  <c r="W138" i="70"/>
  <c r="V138" i="70"/>
  <c r="U138" i="70"/>
  <c r="W134" i="70"/>
  <c r="U134" i="70"/>
  <c r="V134" i="70"/>
  <c r="S130" i="39"/>
  <c r="R130" i="39"/>
  <c r="H87" i="49"/>
  <c r="T87" i="49" s="1"/>
  <c r="T126" i="70"/>
  <c r="O116" i="69"/>
  <c r="N116" i="69"/>
  <c r="O108" i="69"/>
  <c r="N108" i="69"/>
  <c r="O100" i="69"/>
  <c r="N100" i="69"/>
  <c r="H98" i="36"/>
  <c r="Q98" i="36" s="1"/>
  <c r="H98" i="68"/>
  <c r="T98" i="68" s="1"/>
  <c r="O84" i="69"/>
  <c r="N84" i="69"/>
  <c r="H82" i="36"/>
  <c r="Q82" i="36" s="1"/>
  <c r="H82" i="68"/>
  <c r="T82" i="68" s="1"/>
  <c r="H74" i="36"/>
  <c r="Q74" i="36" s="1"/>
  <c r="H74" i="68"/>
  <c r="T74" i="68" s="1"/>
  <c r="H66" i="36"/>
  <c r="Q66" i="36" s="1"/>
  <c r="H66" i="68"/>
  <c r="T66" i="68" s="1"/>
  <c r="O52" i="69"/>
  <c r="N52" i="69"/>
  <c r="H50" i="36"/>
  <c r="Q50" i="36" s="1"/>
  <c r="H50" i="68"/>
  <c r="T50" i="68" s="1"/>
  <c r="O36" i="69"/>
  <c r="N36" i="69"/>
  <c r="O28" i="69"/>
  <c r="N28" i="69"/>
  <c r="O253" i="69"/>
  <c r="N253" i="69"/>
  <c r="S249" i="36"/>
  <c r="R249" i="36"/>
  <c r="R232" i="36"/>
  <c r="S232" i="36"/>
  <c r="S225" i="36"/>
  <c r="R225" i="36"/>
  <c r="S217" i="36"/>
  <c r="R217" i="36"/>
  <c r="R208" i="36"/>
  <c r="S208" i="36"/>
  <c r="R200" i="36"/>
  <c r="S200" i="36"/>
  <c r="S193" i="36"/>
  <c r="R193" i="36"/>
  <c r="R185" i="36"/>
  <c r="S185" i="36"/>
  <c r="R165" i="36"/>
  <c r="S165" i="36"/>
  <c r="S144" i="36"/>
  <c r="R144" i="36"/>
  <c r="S140" i="36"/>
  <c r="R140" i="36"/>
  <c r="S128" i="36"/>
  <c r="R128" i="36"/>
  <c r="R61" i="36"/>
  <c r="S61" i="36"/>
  <c r="S48" i="36"/>
  <c r="R48" i="36"/>
  <c r="S44" i="36"/>
  <c r="R44" i="36"/>
  <c r="M222" i="69"/>
  <c r="M190" i="69"/>
  <c r="M142" i="69"/>
  <c r="M214" i="69"/>
  <c r="M182" i="69"/>
  <c r="M70" i="69"/>
  <c r="M26" i="69"/>
  <c r="M78" i="69"/>
  <c r="T245" i="68" l="1"/>
  <c r="N225" i="69"/>
  <c r="O119" i="69"/>
  <c r="T119" i="68"/>
  <c r="N30" i="64"/>
  <c r="R33" i="36"/>
  <c r="T173" i="68"/>
  <c r="V173" i="68" s="1"/>
  <c r="N151" i="69"/>
  <c r="O151" i="69"/>
  <c r="H174" i="47"/>
  <c r="S77" i="36"/>
  <c r="T173" i="50"/>
  <c r="W173" i="50" s="1"/>
  <c r="T173" i="48"/>
  <c r="V173" i="48" s="1"/>
  <c r="O231" i="69"/>
  <c r="N231" i="69"/>
  <c r="H174" i="50"/>
  <c r="O26" i="69"/>
  <c r="N26" i="69"/>
  <c r="S50" i="36"/>
  <c r="R50" i="36"/>
  <c r="S82" i="36"/>
  <c r="R82" i="36"/>
  <c r="S146" i="36"/>
  <c r="R146" i="36"/>
  <c r="R210" i="36"/>
  <c r="S210" i="36"/>
  <c r="H265" i="36"/>
  <c r="H266" i="36" s="1"/>
  <c r="W135" i="68"/>
  <c r="V135" i="68"/>
  <c r="U135" i="68"/>
  <c r="S26" i="36"/>
  <c r="R26" i="36"/>
  <c r="S42" i="36"/>
  <c r="R42" i="36"/>
  <c r="S58" i="36"/>
  <c r="R58" i="36"/>
  <c r="S90" i="36"/>
  <c r="R90" i="36"/>
  <c r="S106" i="36"/>
  <c r="R106" i="36"/>
  <c r="S122" i="36"/>
  <c r="R122" i="36"/>
  <c r="V105" i="49"/>
  <c r="W105" i="49"/>
  <c r="U105" i="49"/>
  <c r="S154" i="36"/>
  <c r="R154" i="36"/>
  <c r="V153" i="49"/>
  <c r="W153" i="49"/>
  <c r="U153" i="49"/>
  <c r="R246" i="36"/>
  <c r="S246" i="36"/>
  <c r="V225" i="70"/>
  <c r="W225" i="70"/>
  <c r="U225" i="70"/>
  <c r="O94" i="69"/>
  <c r="N94" i="69"/>
  <c r="U128" i="68"/>
  <c r="W128" i="68"/>
  <c r="V128" i="68"/>
  <c r="V225" i="68"/>
  <c r="U225" i="68"/>
  <c r="W225" i="68"/>
  <c r="W130" i="68"/>
  <c r="V130" i="68"/>
  <c r="U130" i="68"/>
  <c r="R202" i="36"/>
  <c r="S202" i="36"/>
  <c r="W218" i="68"/>
  <c r="V218" i="68"/>
  <c r="U218" i="68"/>
  <c r="W226" i="70"/>
  <c r="V226" i="70"/>
  <c r="U226" i="70"/>
  <c r="U264" i="68"/>
  <c r="W264" i="68"/>
  <c r="V264" i="68"/>
  <c r="W251" i="68"/>
  <c r="V251" i="68"/>
  <c r="U251" i="68"/>
  <c r="O255" i="69"/>
  <c r="N255" i="69"/>
  <c r="V129" i="34"/>
  <c r="U129" i="34"/>
  <c r="W129" i="34"/>
  <c r="W39" i="34"/>
  <c r="U39" i="34"/>
  <c r="V39" i="34"/>
  <c r="W111" i="34"/>
  <c r="U111" i="34"/>
  <c r="V111" i="34"/>
  <c r="V33" i="49"/>
  <c r="U33" i="49"/>
  <c r="W33" i="49"/>
  <c r="U159" i="49"/>
  <c r="V159" i="49"/>
  <c r="W159" i="49"/>
  <c r="O250" i="69"/>
  <c r="N250" i="69"/>
  <c r="U117" i="49"/>
  <c r="V117" i="49"/>
  <c r="W117" i="49"/>
  <c r="S30" i="36"/>
  <c r="R30" i="36"/>
  <c r="S110" i="36"/>
  <c r="R110" i="36"/>
  <c r="U111" i="49"/>
  <c r="V111" i="49"/>
  <c r="W111" i="49"/>
  <c r="W215" i="70"/>
  <c r="V215" i="70"/>
  <c r="U215" i="70"/>
  <c r="R230" i="36"/>
  <c r="S230" i="36"/>
  <c r="V81" i="34"/>
  <c r="U81" i="34"/>
  <c r="W81" i="34"/>
  <c r="O247" i="69"/>
  <c r="N247" i="69"/>
  <c r="U75" i="34"/>
  <c r="W75" i="34"/>
  <c r="V75" i="34"/>
  <c r="W135" i="34"/>
  <c r="U135" i="34"/>
  <c r="V135" i="34"/>
  <c r="S46" i="36"/>
  <c r="R46" i="36"/>
  <c r="S62" i="36"/>
  <c r="R62" i="36"/>
  <c r="S78" i="36"/>
  <c r="R78" i="36"/>
  <c r="S94" i="36"/>
  <c r="R94" i="36"/>
  <c r="R206" i="36"/>
  <c r="S206" i="36"/>
  <c r="W222" i="68"/>
  <c r="V222" i="68"/>
  <c r="U222" i="68"/>
  <c r="V197" i="70"/>
  <c r="W197" i="70"/>
  <c r="U197" i="70"/>
  <c r="U264" i="70"/>
  <c r="V264" i="70"/>
  <c r="W264" i="70"/>
  <c r="V49" i="70"/>
  <c r="U49" i="70"/>
  <c r="W49" i="70"/>
  <c r="O23" i="63"/>
  <c r="N23" i="63"/>
  <c r="W102" i="70"/>
  <c r="V102" i="70"/>
  <c r="U102" i="70"/>
  <c r="W99" i="49"/>
  <c r="V99" i="49"/>
  <c r="U99" i="49"/>
  <c r="R242" i="36"/>
  <c r="S242" i="36"/>
  <c r="W119" i="70"/>
  <c r="V119" i="70"/>
  <c r="U119" i="70"/>
  <c r="W259" i="68"/>
  <c r="V259" i="68"/>
  <c r="U259" i="68"/>
  <c r="W95" i="68"/>
  <c r="V95" i="68"/>
  <c r="U95" i="68"/>
  <c r="V33" i="68"/>
  <c r="U33" i="68"/>
  <c r="W33" i="68"/>
  <c r="W150" i="68"/>
  <c r="V150" i="68"/>
  <c r="U150" i="68"/>
  <c r="S162" i="36"/>
  <c r="R162" i="36"/>
  <c r="R198" i="36"/>
  <c r="S198" i="36"/>
  <c r="W214" i="68"/>
  <c r="V214" i="68"/>
  <c r="U214" i="68"/>
  <c r="V105" i="34"/>
  <c r="U105" i="34"/>
  <c r="W105" i="34"/>
  <c r="V27" i="50"/>
  <c r="U27" i="50"/>
  <c r="W27" i="50"/>
  <c r="O258" i="69"/>
  <c r="N258" i="69"/>
  <c r="V21" i="70"/>
  <c r="U21" i="70"/>
  <c r="W21" i="70"/>
  <c r="O264" i="63"/>
  <c r="N264" i="63"/>
  <c r="O214" i="69"/>
  <c r="N214" i="69"/>
  <c r="W50" i="68"/>
  <c r="V50" i="68"/>
  <c r="U50" i="68"/>
  <c r="O142" i="69"/>
  <c r="N142" i="69"/>
  <c r="S66" i="36"/>
  <c r="R66" i="36"/>
  <c r="S98" i="36"/>
  <c r="R98" i="36"/>
  <c r="U87" i="49"/>
  <c r="V87" i="49"/>
  <c r="W87" i="49"/>
  <c r="H147" i="34"/>
  <c r="T147" i="34" s="1"/>
  <c r="T226" i="68"/>
  <c r="O70" i="69"/>
  <c r="N70" i="69"/>
  <c r="O190" i="69"/>
  <c r="N190" i="69"/>
  <c r="W74" i="68"/>
  <c r="V74" i="68"/>
  <c r="U74" i="68"/>
  <c r="W178" i="68"/>
  <c r="V178" i="68"/>
  <c r="U178" i="68"/>
  <c r="R226" i="36"/>
  <c r="S226" i="36"/>
  <c r="U99" i="34"/>
  <c r="W99" i="34"/>
  <c r="V99" i="34"/>
  <c r="W34" i="68"/>
  <c r="V34" i="68"/>
  <c r="U34" i="68"/>
  <c r="W114" i="68"/>
  <c r="V114" i="68"/>
  <c r="U114" i="68"/>
  <c r="U141" i="49"/>
  <c r="W141" i="49"/>
  <c r="V141" i="49"/>
  <c r="O206" i="69"/>
  <c r="N206" i="69"/>
  <c r="V93" i="34"/>
  <c r="W93" i="34"/>
  <c r="U93" i="34"/>
  <c r="V141" i="34"/>
  <c r="W141" i="34"/>
  <c r="U141" i="34"/>
  <c r="S130" i="36"/>
  <c r="R130" i="36"/>
  <c r="W134" i="68"/>
  <c r="V134" i="68"/>
  <c r="U134" i="68"/>
  <c r="W170" i="68"/>
  <c r="V170" i="68"/>
  <c r="U170" i="68"/>
  <c r="R218" i="36"/>
  <c r="S218" i="36"/>
  <c r="W147" i="49"/>
  <c r="V147" i="49"/>
  <c r="U147" i="49"/>
  <c r="V21" i="68"/>
  <c r="U21" i="68"/>
  <c r="W21" i="68"/>
  <c r="W172" i="34"/>
  <c r="U172" i="34"/>
  <c r="V172" i="34"/>
  <c r="O251" i="69"/>
  <c r="N251" i="69"/>
  <c r="S255" i="36"/>
  <c r="R255" i="36"/>
  <c r="W123" i="70"/>
  <c r="V123" i="70"/>
  <c r="U123" i="70"/>
  <c r="W63" i="70"/>
  <c r="V63" i="70"/>
  <c r="U63" i="70"/>
  <c r="W58" i="70"/>
  <c r="V58" i="70"/>
  <c r="U58" i="70"/>
  <c r="W250" i="68"/>
  <c r="V250" i="68"/>
  <c r="U250" i="68"/>
  <c r="O234" i="69"/>
  <c r="N234" i="69"/>
  <c r="W22" i="68"/>
  <c r="V22" i="68"/>
  <c r="U22" i="68"/>
  <c r="W38" i="68"/>
  <c r="V38" i="68"/>
  <c r="U38" i="68"/>
  <c r="W54" i="68"/>
  <c r="V54" i="68"/>
  <c r="U54" i="68"/>
  <c r="W86" i="68"/>
  <c r="V86" i="68"/>
  <c r="U86" i="68"/>
  <c r="H69" i="34"/>
  <c r="T69" i="34" s="1"/>
  <c r="T102" i="68"/>
  <c r="W118" i="68"/>
  <c r="V118" i="68"/>
  <c r="U118" i="68"/>
  <c r="U128" i="70"/>
  <c r="W128" i="70"/>
  <c r="V128" i="70"/>
  <c r="U135" i="49"/>
  <c r="V135" i="49"/>
  <c r="W135" i="49"/>
  <c r="W247" i="68"/>
  <c r="V247" i="68"/>
  <c r="U247" i="68"/>
  <c r="W70" i="68"/>
  <c r="V70" i="68"/>
  <c r="U70" i="68"/>
  <c r="W174" i="68"/>
  <c r="V174" i="68"/>
  <c r="U174" i="68"/>
  <c r="R222" i="36"/>
  <c r="S222" i="36"/>
  <c r="V27" i="48"/>
  <c r="W27" i="48"/>
  <c r="U27" i="48"/>
  <c r="W123" i="49"/>
  <c r="U123" i="49"/>
  <c r="V123" i="49"/>
  <c r="O254" i="69"/>
  <c r="N254" i="69"/>
  <c r="W172" i="49"/>
  <c r="V172" i="49"/>
  <c r="U172" i="49"/>
  <c r="U39" i="49"/>
  <c r="V39" i="49"/>
  <c r="W39" i="49"/>
  <c r="O198" i="69"/>
  <c r="N198" i="69"/>
  <c r="V197" i="68"/>
  <c r="U197" i="68"/>
  <c r="W197" i="68"/>
  <c r="V69" i="49"/>
  <c r="U69" i="49"/>
  <c r="W69" i="49"/>
  <c r="W158" i="68"/>
  <c r="V158" i="68"/>
  <c r="U158" i="68"/>
  <c r="W75" i="49"/>
  <c r="V75" i="49"/>
  <c r="U75" i="49"/>
  <c r="O259" i="69"/>
  <c r="N259" i="69"/>
  <c r="W63" i="34"/>
  <c r="U63" i="34"/>
  <c r="V63" i="34"/>
  <c r="T27" i="34"/>
  <c r="V65" i="68"/>
  <c r="U65" i="68"/>
  <c r="W65" i="68"/>
  <c r="S150" i="36"/>
  <c r="R150" i="36"/>
  <c r="R214" i="36"/>
  <c r="S214" i="36"/>
  <c r="W258" i="68"/>
  <c r="V258" i="68"/>
  <c r="U258" i="68"/>
  <c r="V173" i="47"/>
  <c r="U173" i="47"/>
  <c r="W173" i="47"/>
  <c r="O182" i="69"/>
  <c r="N182" i="69"/>
  <c r="O222" i="69"/>
  <c r="N222" i="69"/>
  <c r="S74" i="36"/>
  <c r="R74" i="36"/>
  <c r="W166" i="68"/>
  <c r="V166" i="68"/>
  <c r="U166" i="68"/>
  <c r="S178" i="36"/>
  <c r="R178" i="36"/>
  <c r="W194" i="68"/>
  <c r="V194" i="68"/>
  <c r="U194" i="68"/>
  <c r="S34" i="36"/>
  <c r="R34" i="36"/>
  <c r="S114" i="36"/>
  <c r="R114" i="36"/>
  <c r="H165" i="34"/>
  <c r="T165" i="34" s="1"/>
  <c r="T246" i="68"/>
  <c r="O238" i="69"/>
  <c r="N238" i="69"/>
  <c r="S134" i="36"/>
  <c r="R134" i="36"/>
  <c r="W138" i="68"/>
  <c r="V138" i="68"/>
  <c r="U138" i="68"/>
  <c r="S170" i="36"/>
  <c r="R170" i="36"/>
  <c r="W186" i="68"/>
  <c r="V186" i="68"/>
  <c r="U186" i="68"/>
  <c r="H265" i="68"/>
  <c r="H266" i="68" s="1"/>
  <c r="S251" i="36"/>
  <c r="R251" i="36"/>
  <c r="V81" i="49"/>
  <c r="U81" i="49"/>
  <c r="W81" i="49"/>
  <c r="U32" i="68"/>
  <c r="W32" i="68"/>
  <c r="V32" i="68"/>
  <c r="W51" i="49"/>
  <c r="U51" i="49"/>
  <c r="V51" i="49"/>
  <c r="V245" i="68"/>
  <c r="U245" i="68"/>
  <c r="W245" i="68"/>
  <c r="U32" i="70"/>
  <c r="W32" i="70"/>
  <c r="V32" i="70"/>
  <c r="W45" i="49"/>
  <c r="U45" i="49"/>
  <c r="V45" i="49"/>
  <c r="R250" i="36"/>
  <c r="S250" i="36"/>
  <c r="O46" i="69"/>
  <c r="N46" i="69"/>
  <c r="S22" i="36"/>
  <c r="R22" i="36"/>
  <c r="S38" i="36"/>
  <c r="R38" i="36"/>
  <c r="S54" i="36"/>
  <c r="R54" i="36"/>
  <c r="S86" i="36"/>
  <c r="R86" i="36"/>
  <c r="S102" i="36"/>
  <c r="R102" i="36"/>
  <c r="S118" i="36"/>
  <c r="R118" i="36"/>
  <c r="U93" i="49"/>
  <c r="W93" i="49"/>
  <c r="V93" i="49"/>
  <c r="V207" i="70"/>
  <c r="U207" i="70"/>
  <c r="W207" i="70"/>
  <c r="U40" i="68"/>
  <c r="W40" i="68"/>
  <c r="V40" i="68"/>
  <c r="S247" i="36"/>
  <c r="R247" i="36"/>
  <c r="S70" i="36"/>
  <c r="R70" i="36"/>
  <c r="W142" i="68"/>
  <c r="V142" i="68"/>
  <c r="U142" i="68"/>
  <c r="S174" i="36"/>
  <c r="R174" i="36"/>
  <c r="W190" i="68"/>
  <c r="V190" i="68"/>
  <c r="U190" i="68"/>
  <c r="W234" i="68"/>
  <c r="V234" i="68"/>
  <c r="U234" i="68"/>
  <c r="W254" i="68"/>
  <c r="V254" i="68"/>
  <c r="U254" i="68"/>
  <c r="V33" i="70"/>
  <c r="U33" i="70"/>
  <c r="W33" i="70"/>
  <c r="V65" i="70"/>
  <c r="U65" i="70"/>
  <c r="W65" i="70"/>
  <c r="W246" i="70"/>
  <c r="U246" i="70"/>
  <c r="V246" i="70"/>
  <c r="U123" i="34"/>
  <c r="W123" i="34"/>
  <c r="V123" i="34"/>
  <c r="H87" i="34"/>
  <c r="T87" i="34" s="1"/>
  <c r="T126" i="68"/>
  <c r="S158" i="36"/>
  <c r="R158" i="36"/>
  <c r="S259" i="36"/>
  <c r="R259" i="36"/>
  <c r="W63" i="68"/>
  <c r="V63" i="68"/>
  <c r="U63" i="68"/>
  <c r="V57" i="34"/>
  <c r="U57" i="34"/>
  <c r="W57" i="34"/>
  <c r="W95" i="70"/>
  <c r="V95" i="70"/>
  <c r="U95" i="70"/>
  <c r="W182" i="68"/>
  <c r="V182" i="68"/>
  <c r="U182" i="68"/>
  <c r="H153" i="34"/>
  <c r="T153" i="34" s="1"/>
  <c r="T238" i="68"/>
  <c r="R258" i="36"/>
  <c r="S258" i="36"/>
  <c r="O78" i="69"/>
  <c r="N78" i="69"/>
  <c r="W66" i="68"/>
  <c r="V66" i="68"/>
  <c r="U66" i="68"/>
  <c r="W82" i="68"/>
  <c r="V82" i="68"/>
  <c r="U82" i="68"/>
  <c r="W98" i="68"/>
  <c r="V98" i="68"/>
  <c r="U98" i="68"/>
  <c r="W126" i="70"/>
  <c r="V126" i="70"/>
  <c r="U126" i="70"/>
  <c r="W146" i="68"/>
  <c r="V146" i="68"/>
  <c r="U146" i="68"/>
  <c r="S166" i="36"/>
  <c r="R166" i="36"/>
  <c r="R194" i="36"/>
  <c r="S194" i="36"/>
  <c r="W210" i="68"/>
  <c r="V210" i="68"/>
  <c r="U210" i="68"/>
  <c r="R21" i="36"/>
  <c r="S21" i="36"/>
  <c r="V117" i="34"/>
  <c r="W117" i="34"/>
  <c r="U117" i="34"/>
  <c r="W26" i="68"/>
  <c r="V26" i="68"/>
  <c r="U26" i="68"/>
  <c r="W42" i="68"/>
  <c r="V42" i="68"/>
  <c r="U42" i="68"/>
  <c r="H45" i="34"/>
  <c r="T45" i="34" s="1"/>
  <c r="T58" i="68"/>
  <c r="W90" i="68"/>
  <c r="V90" i="68"/>
  <c r="U90" i="68"/>
  <c r="W106" i="68"/>
  <c r="V106" i="68"/>
  <c r="U106" i="68"/>
  <c r="W122" i="68"/>
  <c r="V122" i="68"/>
  <c r="U122" i="68"/>
  <c r="W147" i="70"/>
  <c r="V147" i="70"/>
  <c r="U147" i="70"/>
  <c r="W154" i="68"/>
  <c r="V154" i="68"/>
  <c r="U154" i="68"/>
  <c r="W238" i="70"/>
  <c r="V238" i="70"/>
  <c r="U238" i="70"/>
  <c r="O246" i="69"/>
  <c r="N246" i="69"/>
  <c r="O150" i="69"/>
  <c r="N150" i="69"/>
  <c r="S138" i="36"/>
  <c r="R138" i="36"/>
  <c r="S186" i="36"/>
  <c r="R186" i="36"/>
  <c r="W202" i="68"/>
  <c r="V202" i="68"/>
  <c r="U202" i="68"/>
  <c r="W255" i="68"/>
  <c r="V255" i="68"/>
  <c r="U255" i="68"/>
  <c r="W207" i="68"/>
  <c r="V207" i="68"/>
  <c r="U207" i="68"/>
  <c r="T21" i="34"/>
  <c r="V49" i="68"/>
  <c r="U49" i="68"/>
  <c r="W49" i="68"/>
  <c r="U160" i="68"/>
  <c r="W160" i="68"/>
  <c r="V160" i="68"/>
  <c r="W159" i="34"/>
  <c r="U159" i="34"/>
  <c r="V159" i="34"/>
  <c r="H173" i="49"/>
  <c r="T173" i="49" s="1"/>
  <c r="T21" i="49"/>
  <c r="U40" i="70"/>
  <c r="W40" i="70"/>
  <c r="V40" i="70"/>
  <c r="V245" i="70"/>
  <c r="W245" i="70"/>
  <c r="U245" i="70"/>
  <c r="V173" i="70"/>
  <c r="U173" i="70"/>
  <c r="W173" i="70"/>
  <c r="O162" i="69"/>
  <c r="N162" i="69"/>
  <c r="W30" i="68"/>
  <c r="V30" i="68"/>
  <c r="U30" i="68"/>
  <c r="W110" i="68"/>
  <c r="V110" i="68"/>
  <c r="U110" i="68"/>
  <c r="U160" i="70"/>
  <c r="W160" i="70"/>
  <c r="V160" i="70"/>
  <c r="V129" i="49"/>
  <c r="W129" i="49"/>
  <c r="U129" i="49"/>
  <c r="W230" i="68"/>
  <c r="V230" i="68"/>
  <c r="U230" i="68"/>
  <c r="W123" i="68"/>
  <c r="U123" i="68"/>
  <c r="V123" i="68"/>
  <c r="V33" i="34"/>
  <c r="U33" i="34"/>
  <c r="W33" i="34"/>
  <c r="W119" i="68"/>
  <c r="V119" i="68"/>
  <c r="U119" i="68"/>
  <c r="W215" i="68"/>
  <c r="V215" i="68"/>
  <c r="U215" i="68"/>
  <c r="W46" i="68"/>
  <c r="V46" i="68"/>
  <c r="U46" i="68"/>
  <c r="W62" i="68"/>
  <c r="V62" i="68"/>
  <c r="U62" i="68"/>
  <c r="W78" i="68"/>
  <c r="V78" i="68"/>
  <c r="U78" i="68"/>
  <c r="W94" i="68"/>
  <c r="V94" i="68"/>
  <c r="U94" i="68"/>
  <c r="S142" i="36"/>
  <c r="R142" i="36"/>
  <c r="S190" i="36"/>
  <c r="R190" i="36"/>
  <c r="W206" i="68"/>
  <c r="V206" i="68"/>
  <c r="U206" i="68"/>
  <c r="R234" i="36"/>
  <c r="S234" i="36"/>
  <c r="R254" i="36"/>
  <c r="S254" i="36"/>
  <c r="T27" i="49"/>
  <c r="V57" i="49"/>
  <c r="W57" i="49"/>
  <c r="U57" i="49"/>
  <c r="U165" i="49"/>
  <c r="V165" i="49"/>
  <c r="W165" i="49"/>
  <c r="S126" i="36"/>
  <c r="R126" i="36"/>
  <c r="W135" i="70"/>
  <c r="V135" i="70"/>
  <c r="U135" i="70"/>
  <c r="W242" i="68"/>
  <c r="V242" i="68"/>
  <c r="U242" i="68"/>
  <c r="U51" i="34"/>
  <c r="W51" i="34"/>
  <c r="V51" i="34"/>
  <c r="U63" i="49"/>
  <c r="W63" i="49"/>
  <c r="V63" i="49"/>
  <c r="W162" i="68"/>
  <c r="V162" i="68"/>
  <c r="U162" i="68"/>
  <c r="S182" i="36"/>
  <c r="R182" i="36"/>
  <c r="W198" i="68"/>
  <c r="V198" i="68"/>
  <c r="U198" i="68"/>
  <c r="R238" i="36"/>
  <c r="S238" i="36"/>
  <c r="W147" i="68"/>
  <c r="U147" i="68"/>
  <c r="V147" i="68"/>
  <c r="W173" i="68" l="1"/>
  <c r="U173" i="68"/>
  <c r="V173" i="50"/>
  <c r="U173" i="50"/>
  <c r="W173" i="48"/>
  <c r="U173" i="48"/>
  <c r="H174" i="49"/>
  <c r="V165" i="34"/>
  <c r="W165" i="34"/>
  <c r="U165" i="34"/>
  <c r="V45" i="34"/>
  <c r="W45" i="34"/>
  <c r="U45" i="34"/>
  <c r="W87" i="34"/>
  <c r="U87" i="34"/>
  <c r="V87" i="34"/>
  <c r="W102" i="68"/>
  <c r="V102" i="68"/>
  <c r="U102" i="68"/>
  <c r="W226" i="68"/>
  <c r="V226" i="68"/>
  <c r="U226" i="68"/>
  <c r="V21" i="49"/>
  <c r="W21" i="49"/>
  <c r="U21" i="49"/>
  <c r="V153" i="34"/>
  <c r="U153" i="34"/>
  <c r="W153" i="34"/>
  <c r="H173" i="34"/>
  <c r="T173" i="34" s="1"/>
  <c r="W238" i="68"/>
  <c r="V238" i="68"/>
  <c r="U238" i="68"/>
  <c r="W246" i="68"/>
  <c r="V246" i="68"/>
  <c r="U246" i="68"/>
  <c r="U27" i="34"/>
  <c r="W27" i="34"/>
  <c r="V27" i="34"/>
  <c r="V69" i="34"/>
  <c r="W69" i="34"/>
  <c r="U69" i="34"/>
  <c r="U147" i="34"/>
  <c r="W147" i="34"/>
  <c r="V147" i="34"/>
  <c r="V21" i="34"/>
  <c r="W21" i="34"/>
  <c r="U21" i="34"/>
  <c r="W27" i="49"/>
  <c r="V27" i="49"/>
  <c r="U27" i="49"/>
  <c r="W173" i="49"/>
  <c r="V173" i="49"/>
  <c r="U173" i="49"/>
  <c r="W58" i="68"/>
  <c r="V58" i="68"/>
  <c r="U58" i="68"/>
  <c r="W126" i="68"/>
  <c r="V126" i="68"/>
  <c r="U126" i="68"/>
  <c r="H174" i="34" l="1"/>
  <c r="W173" i="34"/>
  <c r="U173" i="34"/>
  <c r="V173" i="34"/>
</calcChain>
</file>

<file path=xl/sharedStrings.xml><?xml version="1.0" encoding="utf-8"?>
<sst xmlns="http://schemas.openxmlformats.org/spreadsheetml/2006/main" count="15194" uniqueCount="986">
  <si>
    <t>International Monetary Fund</t>
  </si>
  <si>
    <t>i.</t>
  </si>
  <si>
    <t>ii.</t>
  </si>
  <si>
    <t>-</t>
  </si>
  <si>
    <t>Totals</t>
  </si>
  <si>
    <t>Declaring country</t>
  </si>
  <si>
    <t>Year</t>
  </si>
  <si>
    <t>Currency</t>
  </si>
  <si>
    <t>Scale</t>
  </si>
  <si>
    <t>Code</t>
  </si>
  <si>
    <t>No.</t>
  </si>
  <si>
    <t>Total Debt Securities</t>
  </si>
  <si>
    <t>Long-term Debt Securities</t>
  </si>
  <si>
    <t>Short-term Debt Securities</t>
  </si>
  <si>
    <t>AF</t>
  </si>
  <si>
    <t>Afghanistan, Islamic State of</t>
  </si>
  <si>
    <t>AL</t>
  </si>
  <si>
    <t>Albania</t>
  </si>
  <si>
    <t>DZ</t>
  </si>
  <si>
    <t>Algeria</t>
  </si>
  <si>
    <t>AS</t>
  </si>
  <si>
    <t>American Samoa</t>
  </si>
  <si>
    <t>AD</t>
  </si>
  <si>
    <t>Andorra</t>
  </si>
  <si>
    <t>AO</t>
  </si>
  <si>
    <t>Angola</t>
  </si>
  <si>
    <t>AI</t>
  </si>
  <si>
    <t>Anguilla</t>
  </si>
  <si>
    <t>AG</t>
  </si>
  <si>
    <t>Antigua and Barbuda</t>
  </si>
  <si>
    <t>AR</t>
  </si>
  <si>
    <t>Argentina</t>
  </si>
  <si>
    <t>AM</t>
  </si>
  <si>
    <t>Armenia</t>
  </si>
  <si>
    <t>AW</t>
  </si>
  <si>
    <t>Aruba</t>
  </si>
  <si>
    <t>AU</t>
  </si>
  <si>
    <t>Australia</t>
  </si>
  <si>
    <t>AT</t>
  </si>
  <si>
    <t>Austria</t>
  </si>
  <si>
    <t>AZ</t>
  </si>
  <si>
    <t>Azerbaijan</t>
  </si>
  <si>
    <t>BS</t>
  </si>
  <si>
    <t>Bahamas, The</t>
  </si>
  <si>
    <t>BH</t>
  </si>
  <si>
    <t xml:space="preserve">Bahrain </t>
  </si>
  <si>
    <t>BD</t>
  </si>
  <si>
    <t>Bangladesh</t>
  </si>
  <si>
    <t>BB</t>
  </si>
  <si>
    <t>Barbados</t>
  </si>
  <si>
    <t>BY</t>
  </si>
  <si>
    <t>Belarus</t>
  </si>
  <si>
    <t>BE</t>
  </si>
  <si>
    <t>Belgium</t>
  </si>
  <si>
    <t>BZ</t>
  </si>
  <si>
    <t>Belize</t>
  </si>
  <si>
    <t>BJ</t>
  </si>
  <si>
    <t>Benin</t>
  </si>
  <si>
    <t>BM</t>
  </si>
  <si>
    <t>Bermuda</t>
  </si>
  <si>
    <t>BT</t>
  </si>
  <si>
    <t>Bhutan</t>
  </si>
  <si>
    <t>BO</t>
  </si>
  <si>
    <t>Bolivia</t>
  </si>
  <si>
    <t>BA</t>
  </si>
  <si>
    <t xml:space="preserve">Bosnia and Herzegovina </t>
  </si>
  <si>
    <t>BW</t>
  </si>
  <si>
    <t>Botswana</t>
  </si>
  <si>
    <t>BR</t>
  </si>
  <si>
    <t>Brazil</t>
  </si>
  <si>
    <t>IO</t>
  </si>
  <si>
    <t>British Indian Ocean Territory</t>
  </si>
  <si>
    <t>BN</t>
  </si>
  <si>
    <t>Brunei Darussalam</t>
  </si>
  <si>
    <t>BG</t>
  </si>
  <si>
    <t>Bulgaria</t>
  </si>
  <si>
    <t>BF</t>
  </si>
  <si>
    <t>Burkina Faso</t>
  </si>
  <si>
    <t>BI</t>
  </si>
  <si>
    <t>Burundi</t>
  </si>
  <si>
    <t>KH</t>
  </si>
  <si>
    <t>Cambodia</t>
  </si>
  <si>
    <t>CM</t>
  </si>
  <si>
    <t>Cameroon</t>
  </si>
  <si>
    <t>CA</t>
  </si>
  <si>
    <t>Canada</t>
  </si>
  <si>
    <t>CV</t>
  </si>
  <si>
    <t>KY</t>
  </si>
  <si>
    <t>Cayman Islands</t>
  </si>
  <si>
    <t>CF</t>
  </si>
  <si>
    <t>Central African Republic</t>
  </si>
  <si>
    <t>TD</t>
  </si>
  <si>
    <t>Chad</t>
  </si>
  <si>
    <t>CL</t>
  </si>
  <si>
    <t>Chile</t>
  </si>
  <si>
    <t>CN</t>
  </si>
  <si>
    <t>CX</t>
  </si>
  <si>
    <t>Christmas Island</t>
  </si>
  <si>
    <t>CC</t>
  </si>
  <si>
    <t>Cocos (Keeling) Islands</t>
  </si>
  <si>
    <t>CO</t>
  </si>
  <si>
    <t>Colombia</t>
  </si>
  <si>
    <t>KM</t>
  </si>
  <si>
    <t>Comoros</t>
  </si>
  <si>
    <t>CD</t>
  </si>
  <si>
    <t>Congo, Dem. Rep. of</t>
  </si>
  <si>
    <t>CG</t>
  </si>
  <si>
    <t>Congo, Rep. of</t>
  </si>
  <si>
    <t>CK</t>
  </si>
  <si>
    <t>Cook Islands</t>
  </si>
  <si>
    <t>CR</t>
  </si>
  <si>
    <t>Costa Rica</t>
  </si>
  <si>
    <t>CI</t>
  </si>
  <si>
    <t>Côte d'Ivoire</t>
  </si>
  <si>
    <t>HR</t>
  </si>
  <si>
    <t>Croatia</t>
  </si>
  <si>
    <t>CU</t>
  </si>
  <si>
    <t>Cuba</t>
  </si>
  <si>
    <t>CY</t>
  </si>
  <si>
    <t>Cyprus</t>
  </si>
  <si>
    <t>CZ</t>
  </si>
  <si>
    <t>Czech Republic</t>
  </si>
  <si>
    <t>DK</t>
  </si>
  <si>
    <t>Denmark</t>
  </si>
  <si>
    <t>DJ</t>
  </si>
  <si>
    <t>Djibouti</t>
  </si>
  <si>
    <t>DM</t>
  </si>
  <si>
    <t>Dominica</t>
  </si>
  <si>
    <t>DO</t>
  </si>
  <si>
    <t>Dominican Republic</t>
  </si>
  <si>
    <t>EC</t>
  </si>
  <si>
    <t>Ecuador</t>
  </si>
  <si>
    <t>EG</t>
  </si>
  <si>
    <t>Egypt</t>
  </si>
  <si>
    <t>SV</t>
  </si>
  <si>
    <t>El Salvador</t>
  </si>
  <si>
    <t>GQ</t>
  </si>
  <si>
    <t>Equatorial Guinea</t>
  </si>
  <si>
    <t>ER</t>
  </si>
  <si>
    <t>Eritrea</t>
  </si>
  <si>
    <t>EE</t>
  </si>
  <si>
    <t>Estonia</t>
  </si>
  <si>
    <t>ET</t>
  </si>
  <si>
    <t>Ethiopia</t>
  </si>
  <si>
    <t>FK</t>
  </si>
  <si>
    <t xml:space="preserve">Falkland Islands (Malvinas) </t>
  </si>
  <si>
    <t>FO</t>
  </si>
  <si>
    <t>Faroe Islands</t>
  </si>
  <si>
    <t>FJ</t>
  </si>
  <si>
    <t>Fiji</t>
  </si>
  <si>
    <t>FI</t>
  </si>
  <si>
    <t>Finland</t>
  </si>
  <si>
    <t>FR</t>
  </si>
  <si>
    <t>France</t>
  </si>
  <si>
    <t>GF</t>
  </si>
  <si>
    <t>French Guiana</t>
  </si>
  <si>
    <t>PF</t>
  </si>
  <si>
    <t>French Polynesia</t>
  </si>
  <si>
    <t>TF</t>
  </si>
  <si>
    <t>French Southern Territories</t>
  </si>
  <si>
    <t>GA</t>
  </si>
  <si>
    <t>Gabon</t>
  </si>
  <si>
    <t>GM</t>
  </si>
  <si>
    <t>Gambia, The</t>
  </si>
  <si>
    <t>GE</t>
  </si>
  <si>
    <t>Georgia</t>
  </si>
  <si>
    <t>DE</t>
  </si>
  <si>
    <t>Germany</t>
  </si>
  <si>
    <t>GH</t>
  </si>
  <si>
    <t>Ghana</t>
  </si>
  <si>
    <t>GI</t>
  </si>
  <si>
    <t>Gibraltar</t>
  </si>
  <si>
    <t>GR</t>
  </si>
  <si>
    <t>Greece</t>
  </si>
  <si>
    <t>GL</t>
  </si>
  <si>
    <t>Greenland</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</si>
  <si>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</si>
  <si>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</si>
  <si>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</si>
  <si>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</si>
  <si>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</si>
  <si>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</si>
  <si>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</si>
  <si>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</si>
  <si>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</si>
  <si>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</si>
  <si>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</si>
  <si>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</si>
  <si>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</si>
  <si>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</si>
  <si>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</si>
  <si>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</si>
  <si>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</si>
  <si>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</si>
  <si>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</si>
  <si>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</si>
  <si>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</si>
  <si>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HU</t>
  </si>
  <si>
    <t>Hungary</t>
  </si>
  <si>
    <t>IS</t>
  </si>
  <si>
    <t>Iceland</t>
  </si>
  <si>
    <t>IN</t>
  </si>
  <si>
    <t>India</t>
  </si>
  <si>
    <t>ID</t>
  </si>
  <si>
    <t>Indonesia</t>
  </si>
  <si>
    <t>IR</t>
  </si>
  <si>
    <t>Iran, Islamic Republic of</t>
  </si>
  <si>
    <t>IQ</t>
  </si>
  <si>
    <t>Iraq</t>
  </si>
  <si>
    <t>IE</t>
  </si>
  <si>
    <t>Ireland</t>
  </si>
  <si>
    <t>IM</t>
  </si>
  <si>
    <t>Isle of Man</t>
  </si>
  <si>
    <t>IL</t>
  </si>
  <si>
    <t>Israel</t>
  </si>
  <si>
    <t>IT</t>
  </si>
  <si>
    <t>Italy</t>
  </si>
  <si>
    <t>JM</t>
  </si>
  <si>
    <t>Jamaica</t>
  </si>
  <si>
    <t>JP</t>
  </si>
  <si>
    <t>Japan</t>
  </si>
  <si>
    <t>JE</t>
  </si>
  <si>
    <t>Jersey</t>
  </si>
  <si>
    <t>JO</t>
  </si>
  <si>
    <t>Jordan</t>
  </si>
  <si>
    <t>KZ</t>
  </si>
  <si>
    <t>Kazakhstan</t>
  </si>
  <si>
    <t>KE</t>
  </si>
  <si>
    <t>Kenya</t>
  </si>
  <si>
    <t>KI</t>
  </si>
  <si>
    <t>Kiribati</t>
  </si>
  <si>
    <t>KP</t>
  </si>
  <si>
    <t>KR</t>
  </si>
  <si>
    <t>KW</t>
  </si>
  <si>
    <t>Kuwait</t>
  </si>
  <si>
    <t>KG</t>
  </si>
  <si>
    <t>Kyrgyz Republic</t>
  </si>
  <si>
    <t>LA</t>
  </si>
  <si>
    <t>Lao People's Democratic Republic</t>
  </si>
  <si>
    <t>LV</t>
  </si>
  <si>
    <t>Latvia</t>
  </si>
  <si>
    <t>LB</t>
  </si>
  <si>
    <t>Lebanon</t>
  </si>
  <si>
    <t>LS</t>
  </si>
  <si>
    <t>Lesotho</t>
  </si>
  <si>
    <t>LR</t>
  </si>
  <si>
    <t>Liberia</t>
  </si>
  <si>
    <t>LY</t>
  </si>
  <si>
    <t>Libya</t>
  </si>
  <si>
    <t>LI</t>
  </si>
  <si>
    <t>Liechtenstein</t>
  </si>
  <si>
    <t>LT</t>
  </si>
  <si>
    <t>Lithuania</t>
  </si>
  <si>
    <t>LU</t>
  </si>
  <si>
    <t>Luxembourg</t>
  </si>
  <si>
    <t>MO</t>
  </si>
  <si>
    <t>MK</t>
  </si>
  <si>
    <t>Macedonia, FYR</t>
  </si>
  <si>
    <t>MG</t>
  </si>
  <si>
    <t>Madagascar</t>
  </si>
  <si>
    <t>MW</t>
  </si>
  <si>
    <t>Malawi</t>
  </si>
  <si>
    <t>MY</t>
  </si>
  <si>
    <t>Malaysia</t>
  </si>
  <si>
    <t>MV</t>
  </si>
  <si>
    <t>Maldives</t>
  </si>
  <si>
    <t>ML</t>
  </si>
  <si>
    <t>Mali</t>
  </si>
  <si>
    <t>MT</t>
  </si>
  <si>
    <t>Malta</t>
  </si>
  <si>
    <t>MH</t>
  </si>
  <si>
    <t>Marshall Islands</t>
  </si>
  <si>
    <t>MQ</t>
  </si>
  <si>
    <t>Martinique</t>
  </si>
  <si>
    <t>MR</t>
  </si>
  <si>
    <t>Mauritania</t>
  </si>
  <si>
    <t>MU</t>
  </si>
  <si>
    <t>Mauritius</t>
  </si>
  <si>
    <t>YT</t>
  </si>
  <si>
    <t>Mayotte</t>
  </si>
  <si>
    <t>MX</t>
  </si>
  <si>
    <t>Mexico</t>
  </si>
  <si>
    <t>FM</t>
  </si>
  <si>
    <t>Micronesia, Federated States of</t>
  </si>
  <si>
    <t>MD</t>
  </si>
  <si>
    <t>Moldova</t>
  </si>
  <si>
    <t>MC</t>
  </si>
  <si>
    <t>Monaco</t>
  </si>
  <si>
    <t>MN</t>
  </si>
  <si>
    <t>Mongolia</t>
  </si>
  <si>
    <t>ME</t>
  </si>
  <si>
    <t>Montenegro, Republic of</t>
  </si>
  <si>
    <t>MS</t>
  </si>
  <si>
    <t>Montserrat</t>
  </si>
  <si>
    <t>MA</t>
  </si>
  <si>
    <t>Morocco</t>
  </si>
  <si>
    <t>MZ</t>
  </si>
  <si>
    <t>Mozambique</t>
  </si>
  <si>
    <t>MM</t>
  </si>
  <si>
    <t>Myanmar</t>
  </si>
  <si>
    <t>NA</t>
  </si>
  <si>
    <t>Namibia</t>
  </si>
  <si>
    <t>NR</t>
  </si>
  <si>
    <t>Nauru</t>
  </si>
  <si>
    <t>NP</t>
  </si>
  <si>
    <t>Nepal</t>
  </si>
  <si>
    <t>NL</t>
  </si>
  <si>
    <t>Netherlands</t>
  </si>
  <si>
    <t>NC</t>
  </si>
  <si>
    <t>New Caledonia</t>
  </si>
  <si>
    <t>NZ</t>
  </si>
  <si>
    <t>New Zealand</t>
  </si>
  <si>
    <t>NI</t>
  </si>
  <si>
    <t>Nicaragua</t>
  </si>
  <si>
    <t>NE</t>
  </si>
  <si>
    <t>Niger</t>
  </si>
  <si>
    <t>NG</t>
  </si>
  <si>
    <t>Nigeria</t>
  </si>
  <si>
    <t>NU</t>
  </si>
  <si>
    <t>Niue</t>
  </si>
  <si>
    <t>NF</t>
  </si>
  <si>
    <t>Norfolk Island</t>
  </si>
  <si>
    <t>NO</t>
  </si>
  <si>
    <t>Norway</t>
  </si>
  <si>
    <t>OM</t>
  </si>
  <si>
    <t>Oman</t>
  </si>
  <si>
    <t>PK</t>
  </si>
  <si>
    <t>Pakistan</t>
  </si>
  <si>
    <t>PW</t>
  </si>
  <si>
    <t>Palau</t>
  </si>
  <si>
    <t>PA</t>
  </si>
  <si>
    <t>Panama</t>
  </si>
  <si>
    <t>PG</t>
  </si>
  <si>
    <t>Papua New Guinea</t>
  </si>
  <si>
    <t>PY</t>
  </si>
  <si>
    <t>Paraguay</t>
  </si>
  <si>
    <t>PE</t>
  </si>
  <si>
    <t>Peru</t>
  </si>
  <si>
    <t>PH</t>
  </si>
  <si>
    <t>Philippines</t>
  </si>
  <si>
    <t>PN</t>
  </si>
  <si>
    <t xml:space="preserve">Pitcairn </t>
  </si>
  <si>
    <t>PL</t>
  </si>
  <si>
    <t>Poland</t>
  </si>
  <si>
    <t>PT</t>
  </si>
  <si>
    <t>Portugal</t>
  </si>
  <si>
    <t>PR</t>
  </si>
  <si>
    <t>Puerto Rico</t>
  </si>
  <si>
    <t>QA</t>
  </si>
  <si>
    <t>Qatar</t>
  </si>
  <si>
    <t>RE</t>
  </si>
  <si>
    <t>Réunion</t>
  </si>
  <si>
    <t>RO</t>
  </si>
  <si>
    <t>Romania</t>
  </si>
  <si>
    <t>RU</t>
  </si>
  <si>
    <t>Russian Federation</t>
  </si>
  <si>
    <t>RW</t>
  </si>
  <si>
    <t>Rwanda</t>
  </si>
  <si>
    <t>SH</t>
  </si>
  <si>
    <t>St. Helena</t>
  </si>
  <si>
    <t>KN</t>
  </si>
  <si>
    <t>St. Kitts and Nevis</t>
  </si>
  <si>
    <t>LC</t>
  </si>
  <si>
    <t>St. Lucia</t>
  </si>
  <si>
    <t>PM</t>
  </si>
  <si>
    <t>St. Pierre and Miquelon</t>
  </si>
  <si>
    <t>VC</t>
  </si>
  <si>
    <t>St. Vincent and the Grenadines</t>
  </si>
  <si>
    <t>WS</t>
  </si>
  <si>
    <t xml:space="preserve">Samoa </t>
  </si>
  <si>
    <t>SM</t>
  </si>
  <si>
    <t>San Marino</t>
  </si>
  <si>
    <t>ST</t>
  </si>
  <si>
    <t>São Tomé and Príncipe</t>
  </si>
  <si>
    <t>SA</t>
  </si>
  <si>
    <t>Saudi Arabia</t>
  </si>
  <si>
    <t>SN</t>
  </si>
  <si>
    <t>Senegal</t>
  </si>
  <si>
    <t>RS</t>
  </si>
  <si>
    <t>Serbia, Republic of</t>
  </si>
  <si>
    <t>SC</t>
  </si>
  <si>
    <t>Seychelles</t>
  </si>
  <si>
    <t>SL</t>
  </si>
  <si>
    <t>Sierra Leone</t>
  </si>
  <si>
    <t>SG</t>
  </si>
  <si>
    <t>Singapore</t>
  </si>
  <si>
    <t>SK</t>
  </si>
  <si>
    <t>Slovak Republic</t>
  </si>
  <si>
    <t>SI</t>
  </si>
  <si>
    <t>Slovenia</t>
  </si>
  <si>
    <t>SB</t>
  </si>
  <si>
    <t>Solomon Islands</t>
  </si>
  <si>
    <t>SO</t>
  </si>
  <si>
    <t>Somalia</t>
  </si>
  <si>
    <t>ZA</t>
  </si>
  <si>
    <t>South Africa</t>
  </si>
  <si>
    <t>ES</t>
  </si>
  <si>
    <t>Spain</t>
  </si>
  <si>
    <t>LK</t>
  </si>
  <si>
    <t>Sri Lanka</t>
  </si>
  <si>
    <t>SD</t>
  </si>
  <si>
    <t>Sudan</t>
  </si>
  <si>
    <t>SR</t>
  </si>
  <si>
    <t>Suriname</t>
  </si>
  <si>
    <t>SZ</t>
  </si>
  <si>
    <t>Swaziland</t>
  </si>
  <si>
    <t>SE</t>
  </si>
  <si>
    <t>Sweden</t>
  </si>
  <si>
    <t>CH</t>
  </si>
  <si>
    <t>Switzerland</t>
  </si>
  <si>
    <t>SY</t>
  </si>
  <si>
    <t>Syrian Arab Republic</t>
  </si>
  <si>
    <t>TW</t>
  </si>
  <si>
    <t>Taiwan Province of China</t>
  </si>
  <si>
    <t>TJ</t>
  </si>
  <si>
    <t>Tajikistan</t>
  </si>
  <si>
    <t>TZ</t>
  </si>
  <si>
    <t>Tanzania</t>
  </si>
  <si>
    <t>TH</t>
  </si>
  <si>
    <t>Thailand</t>
  </si>
  <si>
    <t>Timor-Leste</t>
  </si>
  <si>
    <t>TG</t>
  </si>
  <si>
    <t>Togo</t>
  </si>
  <si>
    <t>TK</t>
  </si>
  <si>
    <t xml:space="preserve">Tokelau </t>
  </si>
  <si>
    <t>TO</t>
  </si>
  <si>
    <t>Tonga</t>
  </si>
  <si>
    <t>TT</t>
  </si>
  <si>
    <t>Trinidad and Tobago</t>
  </si>
  <si>
    <t>TN</t>
  </si>
  <si>
    <t>Tunisia</t>
  </si>
  <si>
    <t>TR</t>
  </si>
  <si>
    <t>Turkey</t>
  </si>
  <si>
    <t>TM</t>
  </si>
  <si>
    <t>Turkmenistan</t>
  </si>
  <si>
    <t>TC</t>
  </si>
  <si>
    <t>Turks and Caicos Islands</t>
  </si>
  <si>
    <t>TV</t>
  </si>
  <si>
    <t>Tuvalu</t>
  </si>
  <si>
    <t>UG</t>
  </si>
  <si>
    <t>Uganda</t>
  </si>
  <si>
    <t>UA</t>
  </si>
  <si>
    <t>Ukraine</t>
  </si>
  <si>
    <t>AE</t>
  </si>
  <si>
    <t>United Arab Emirates</t>
  </si>
  <si>
    <t>GB</t>
  </si>
  <si>
    <t>United Kingdom</t>
  </si>
  <si>
    <t>US</t>
  </si>
  <si>
    <t>United States</t>
  </si>
  <si>
    <t>UM</t>
  </si>
  <si>
    <t>United States Minor Outlying Islands</t>
  </si>
  <si>
    <t>UY</t>
  </si>
  <si>
    <t>Uruguay</t>
  </si>
  <si>
    <t>UZ</t>
  </si>
  <si>
    <t>Uzbekistan</t>
  </si>
  <si>
    <t>VU</t>
  </si>
  <si>
    <t>Vanuatu</t>
  </si>
  <si>
    <t>VA</t>
  </si>
  <si>
    <t>Vatican  City State</t>
  </si>
  <si>
    <t>VE</t>
  </si>
  <si>
    <t>Venezuela, República Bolivariana de</t>
  </si>
  <si>
    <t>VN</t>
  </si>
  <si>
    <t>Vietnam</t>
  </si>
  <si>
    <t>VG</t>
  </si>
  <si>
    <t>Virgin Islands, British</t>
  </si>
  <si>
    <t>VI</t>
  </si>
  <si>
    <t>Virgin Islands, U.S.</t>
  </si>
  <si>
    <t>WF</t>
  </si>
  <si>
    <t>Wallis and Futuna Islands</t>
  </si>
  <si>
    <t>PS</t>
  </si>
  <si>
    <t>West Bank and Gaza Strip</t>
  </si>
  <si>
    <t>EH</t>
  </si>
  <si>
    <t>Western Sahara</t>
  </si>
  <si>
    <t>YE</t>
  </si>
  <si>
    <t>Yemen, Republic of</t>
  </si>
  <si>
    <t>ZM</t>
  </si>
  <si>
    <t>Zambia</t>
  </si>
  <si>
    <t>ZW</t>
  </si>
  <si>
    <t>Zimbabwe</t>
  </si>
  <si>
    <t>XX</t>
  </si>
  <si>
    <t>Total value of investment</t>
  </si>
  <si>
    <t>US Dollars</t>
  </si>
  <si>
    <t>US Dollar</t>
  </si>
  <si>
    <t>British Pound</t>
  </si>
  <si>
    <t>Japanese Yen</t>
  </si>
  <si>
    <t>Swiss Franc</t>
  </si>
  <si>
    <t>Other</t>
  </si>
  <si>
    <t>IMPORTANT! The CPIS compiler is only expected to report  data for sectors on an "as available" basis.</t>
  </si>
  <si>
    <t>General Government</t>
  </si>
  <si>
    <t>Euro</t>
  </si>
  <si>
    <t>What to fill out</t>
  </si>
  <si>
    <t>How to fill out the report forms</t>
  </si>
  <si>
    <t xml:space="preserve">Reporting unit </t>
  </si>
  <si>
    <t>Reporting currency</t>
  </si>
  <si>
    <t>Zero Values</t>
  </si>
  <si>
    <t>Zero values are observations actually collected, which are either zero (0) or below the level of relevance for the scale of the questionnaire (any data below the 0.5 unit).  They should not be confused with not available data.</t>
  </si>
  <si>
    <t>Not Available Data</t>
  </si>
  <si>
    <t>Not available or missing values are data, which are not collected, and refer to lack of data, but not that the data is “0”.</t>
  </si>
  <si>
    <t xml:space="preserve"> Rounding</t>
  </si>
  <si>
    <t>Rounding up to the next unit when decimals are equal to or larger than 0.5; otherwise they are rounded to zero (“0”).</t>
  </si>
  <si>
    <t>Confidential Data</t>
  </si>
  <si>
    <t>Confidential data should be reported with the symbol "c".</t>
  </si>
  <si>
    <t>No Links</t>
  </si>
  <si>
    <t>Do not link to other files in the template. Otherwise all the data will not be uploaded.</t>
  </si>
  <si>
    <t>What to check for</t>
  </si>
  <si>
    <t>Cross Checks</t>
  </si>
  <si>
    <t>Instructions to the Compiler</t>
  </si>
  <si>
    <t>Coordinated Portfolio Investment Survey (CPIS)</t>
  </si>
  <si>
    <t>BQ</t>
  </si>
  <si>
    <t>Bonaire Sint Eustatius and Saba</t>
  </si>
  <si>
    <t>CW</t>
  </si>
  <si>
    <t>Curacao</t>
  </si>
  <si>
    <t>SX</t>
  </si>
  <si>
    <t>Sint Maarten</t>
  </si>
  <si>
    <t xml:space="preserve">“Residual Disclosure” will appear if only a total or one of its components is reported as “c” confidential data making it possible to derive. </t>
  </si>
  <si>
    <t>Validation Checks</t>
  </si>
  <si>
    <t>Kosovo</t>
  </si>
  <si>
    <t>Other Financial Corporations</t>
  </si>
  <si>
    <t xml:space="preserve"> Insurance Corporations and Pension Funds </t>
  </si>
  <si>
    <t>Money Market Funds</t>
  </si>
  <si>
    <t>Nonfinancial Corporations</t>
  </si>
  <si>
    <t>Households</t>
  </si>
  <si>
    <t>NPISHs</t>
  </si>
  <si>
    <t xml:space="preserve"> </t>
  </si>
  <si>
    <t>1/ Data reported in this table should also be included in Table 1, as negative amounts.</t>
  </si>
  <si>
    <t>Deposit-taking Corporations except the Central Bank</t>
  </si>
  <si>
    <t>Reporting Economy</t>
  </si>
  <si>
    <t>Reporting Currency</t>
  </si>
  <si>
    <t xml:space="preserve">No. </t>
  </si>
  <si>
    <t>Codes</t>
  </si>
  <si>
    <t>Country Code:</t>
  </si>
  <si>
    <t>Currency Code:</t>
  </si>
  <si>
    <t>Timeseries code:</t>
  </si>
  <si>
    <t>PPP</t>
  </si>
  <si>
    <t>Sector PPP</t>
  </si>
  <si>
    <t>.A</t>
  </si>
  <si>
    <t>.C</t>
  </si>
  <si>
    <t>.D</t>
  </si>
  <si>
    <t>.F</t>
  </si>
  <si>
    <t>.T</t>
  </si>
  <si>
    <t>.G</t>
  </si>
  <si>
    <t>.N</t>
  </si>
  <si>
    <t>.P</t>
  </si>
  <si>
    <t>.8BA00</t>
  </si>
  <si>
    <t>.8BB00</t>
  </si>
  <si>
    <t>.8B999</t>
  </si>
  <si>
    <t>SS</t>
  </si>
  <si>
    <t>South Sudan</t>
  </si>
  <si>
    <t>China, P.R.: Mainland</t>
  </si>
  <si>
    <t>China, P.R.: Hong Kong</t>
  </si>
  <si>
    <t>All other economies combined (without sector detail)</t>
  </si>
  <si>
    <t>Note: Data are reported by the economy of holder.</t>
  </si>
  <si>
    <t>1/  The specified economies are those for which the IMF Executive Board endorsed mandatory financial stability assessments under the Financial Sector Assessment Program,</t>
  </si>
  <si>
    <t xml:space="preserve">   to be conducted every five years.</t>
  </si>
  <si>
    <t>2/  Reserve assets should not be included here but reported in the survey of the geographical distribution of Securities held as Foreign Exchange Reserves (SEFER).</t>
  </si>
  <si>
    <t>Note: Data are reported by the economy with the short or negative position.</t>
  </si>
  <si>
    <t>2/ Includes investment fund shares.</t>
  </si>
  <si>
    <t>3/ Based on original maturity. Long-term is greater than one year, and short-term is one year or less.</t>
  </si>
  <si>
    <t>1/  Reserve assets should not be included here but reported in the survey of the geographical distribution of Securities held as Foreign Exchange Reserves (SEFER).</t>
  </si>
  <si>
    <t>1/Includes investment fund shares.</t>
  </si>
  <si>
    <t>2/Reserve assets should not be included here but reported in the survey of the geographical distribution of Securities held as Foreign Exchange Reserves (SEFER).</t>
  </si>
  <si>
    <t>1/Reserve assets should not be included here but reported in the survey of the geographical distribution of Securities held as Foreign Exchange Reserves (SEFER).</t>
  </si>
  <si>
    <t>TOTAL HOLDINGS</t>
  </si>
  <si>
    <r>
      <t>Central Bank (CB)</t>
    </r>
    <r>
      <rPr>
        <b/>
        <vertAlign val="superscript"/>
        <sz val="8"/>
        <color rgb="FF0000CC"/>
        <rFont val="Arial"/>
        <family val="2"/>
      </rPr>
      <t xml:space="preserve"> 1</t>
    </r>
  </si>
  <si>
    <r>
      <t>EQUITY SECURITIES</t>
    </r>
    <r>
      <rPr>
        <b/>
        <vertAlign val="superscript"/>
        <sz val="8"/>
        <color rgb="FF0000CC"/>
        <rFont val="Arial"/>
        <family val="2"/>
      </rPr>
      <t>1</t>
    </r>
  </si>
  <si>
    <r>
      <t>Central Bank(CB)</t>
    </r>
    <r>
      <rPr>
        <b/>
        <vertAlign val="superscript"/>
        <sz val="8"/>
        <color rgb="FF0000CC"/>
        <rFont val="Arial"/>
        <family val="2"/>
      </rPr>
      <t>2</t>
    </r>
  </si>
  <si>
    <t>TOTAL DEBT SECURITIES</t>
  </si>
  <si>
    <r>
      <t>Central Bank(CB)</t>
    </r>
    <r>
      <rPr>
        <b/>
        <vertAlign val="superscript"/>
        <sz val="8"/>
        <color rgb="FF0000CC"/>
        <rFont val="Arial"/>
        <family val="2"/>
      </rPr>
      <t>1</t>
    </r>
  </si>
  <si>
    <t>DEBT SECURITIES LONG-TERM</t>
  </si>
  <si>
    <t>EQUITY SECURITIES</t>
  </si>
  <si>
    <t>DEBT SECURITIES SHORT-TERM</t>
  </si>
  <si>
    <t>1/  Required of all CPIS participants.</t>
  </si>
  <si>
    <t>2/  Includes investment fund shares.</t>
  </si>
  <si>
    <t xml:space="preserve">3/ Based on original maturity. Long-term is greater than one year, and short-term is one year or less. </t>
  </si>
  <si>
    <r>
      <t>Equity Securities</t>
    </r>
    <r>
      <rPr>
        <b/>
        <vertAlign val="superscript"/>
        <sz val="8"/>
        <color indexed="12"/>
        <rFont val="Tahoma"/>
        <family val="2"/>
      </rPr>
      <t>2</t>
    </r>
  </si>
  <si>
    <r>
      <t>Equity Securities</t>
    </r>
    <r>
      <rPr>
        <b/>
        <vertAlign val="superscript"/>
        <sz val="8"/>
        <color indexed="12"/>
        <rFont val="Tahoma"/>
        <family val="2"/>
      </rPr>
      <t>1</t>
    </r>
  </si>
  <si>
    <r>
      <t>Total Debt Securities</t>
    </r>
    <r>
      <rPr>
        <b/>
        <vertAlign val="superscript"/>
        <sz val="8"/>
        <color indexed="12"/>
        <rFont val="Tahoma"/>
        <family val="2"/>
      </rPr>
      <t>2</t>
    </r>
  </si>
  <si>
    <t>1/  Includes investment fund shares. The currency of denomination of equity and investment fund</t>
  </si>
  <si>
    <t>shares is generally the domestic currency of the economy in which the issuer is resident. However,</t>
  </si>
  <si>
    <t>when equity is issued in a currency other than the domestic currency, then that currency is the</t>
  </si>
  <si>
    <t>currency  of denomination.</t>
  </si>
  <si>
    <t>2/  Based on original maturity. Long-term is greater than one year, and short-term is one year or less.</t>
  </si>
  <si>
    <t>2/  Nonprofit Institutions Serving Households (NPISHs) may be combined with households.</t>
  </si>
  <si>
    <r>
      <t>Central Bank(CB)</t>
    </r>
    <r>
      <rPr>
        <b/>
        <vertAlign val="superscript"/>
        <sz val="8"/>
        <color indexed="12"/>
        <rFont val="Tahoma"/>
        <family val="2"/>
      </rPr>
      <t>2</t>
    </r>
  </si>
  <si>
    <t>1/  Includes investment fund shares.</t>
  </si>
  <si>
    <t>3/  Nonprofit Institutions Serving Households (NPISHs) may be combined with households.</t>
  </si>
  <si>
    <r>
      <t>NPISHs</t>
    </r>
    <r>
      <rPr>
        <b/>
        <vertAlign val="superscript"/>
        <sz val="8"/>
        <color indexed="12"/>
        <rFont val="Tahoma"/>
        <family val="2"/>
      </rPr>
      <t>3</t>
    </r>
  </si>
  <si>
    <r>
      <t>Central Bank(CB)</t>
    </r>
    <r>
      <rPr>
        <b/>
        <vertAlign val="superscript"/>
        <sz val="8"/>
        <color indexed="12"/>
        <rFont val="Tahoma"/>
        <family val="2"/>
      </rPr>
      <t>1</t>
    </r>
  </si>
  <si>
    <r>
      <t>NPISHs</t>
    </r>
    <r>
      <rPr>
        <b/>
        <vertAlign val="superscript"/>
        <sz val="8"/>
        <color indexed="12"/>
        <rFont val="Tahoma"/>
        <family val="2"/>
      </rPr>
      <t>2</t>
    </r>
  </si>
  <si>
    <t>2/Nonprofit Institutions Serving Households (NPISHs) may be combined with households.</t>
  </si>
  <si>
    <t>Note: Data are reported by the economy of issuer.</t>
  </si>
  <si>
    <t>TOTAL</t>
  </si>
  <si>
    <r>
      <t>EQUITY SECURITIES</t>
    </r>
    <r>
      <rPr>
        <b/>
        <vertAlign val="superscript"/>
        <sz val="8"/>
        <color indexed="12"/>
        <rFont val="Tahoma"/>
        <family val="2"/>
      </rPr>
      <t>1</t>
    </r>
  </si>
  <si>
    <r>
      <t>Equiity Securities</t>
    </r>
    <r>
      <rPr>
        <b/>
        <vertAlign val="superscript"/>
        <sz val="8"/>
        <color indexed="12"/>
        <rFont val="Tahoma"/>
        <family val="2"/>
      </rPr>
      <t>1</t>
    </r>
  </si>
  <si>
    <t>Indicator</t>
  </si>
  <si>
    <t>Sector</t>
  </si>
  <si>
    <t>Partner Sector</t>
  </si>
  <si>
    <t>Of Which Currency</t>
  </si>
  <si>
    <t>Cross-check Total value of investment</t>
  </si>
  <si>
    <t>.J</t>
  </si>
  <si>
    <t>Maturity</t>
  </si>
  <si>
    <t>.8BA000.A</t>
  </si>
  <si>
    <t>.8BB000.A</t>
  </si>
  <si>
    <t>.8B9999.A</t>
  </si>
  <si>
    <t>.A.</t>
  </si>
  <si>
    <t>.L.</t>
  </si>
  <si>
    <t>.S.</t>
  </si>
  <si>
    <t>P.A</t>
  </si>
  <si>
    <t>Q.A</t>
  </si>
  <si>
    <t>R.A</t>
  </si>
  <si>
    <t>S.A</t>
  </si>
  <si>
    <t>T.A</t>
  </si>
  <si>
    <t>U.A</t>
  </si>
  <si>
    <t>.R</t>
  </si>
  <si>
    <t>.H</t>
  </si>
  <si>
    <t>.S</t>
  </si>
  <si>
    <t>.8BA000.L</t>
  </si>
  <si>
    <t>.8BB000.L</t>
  </si>
  <si>
    <t>.8B9999.L</t>
  </si>
  <si>
    <t>.8BA00N.A</t>
  </si>
  <si>
    <t>.8BB00N.A</t>
  </si>
  <si>
    <t>.8B999N.A</t>
  </si>
  <si>
    <t xml:space="preserve">Reference Date: </t>
  </si>
  <si>
    <t>.512</t>
  </si>
  <si>
    <t>.914</t>
  </si>
  <si>
    <t>.612</t>
  </si>
  <si>
    <t>.859</t>
  </si>
  <si>
    <t>.171</t>
  </si>
  <si>
    <t>.614</t>
  </si>
  <si>
    <t>.312</t>
  </si>
  <si>
    <t>.311</t>
  </si>
  <si>
    <t>.213</t>
  </si>
  <si>
    <t>.911</t>
  </si>
  <si>
    <t>.314</t>
  </si>
  <si>
    <t>.193</t>
  </si>
  <si>
    <t>.122</t>
  </si>
  <si>
    <t>.912</t>
  </si>
  <si>
    <t>.313</t>
  </si>
  <si>
    <t>.419</t>
  </si>
  <si>
    <t>.513</t>
  </si>
  <si>
    <t>.316</t>
  </si>
  <si>
    <t>.913</t>
  </si>
  <si>
    <t>.124</t>
  </si>
  <si>
    <t>.339</t>
  </si>
  <si>
    <t>.638</t>
  </si>
  <si>
    <t>.319</t>
  </si>
  <si>
    <t>.514</t>
  </si>
  <si>
    <t>.218</t>
  </si>
  <si>
    <t>.357</t>
  </si>
  <si>
    <t>.963</t>
  </si>
  <si>
    <t>.616</t>
  </si>
  <si>
    <t>.223</t>
  </si>
  <si>
    <t>.585</t>
  </si>
  <si>
    <t>.516</t>
  </si>
  <si>
    <t>.918</t>
  </si>
  <si>
    <t>.748</t>
  </si>
  <si>
    <t>.618</t>
  </si>
  <si>
    <t>.522</t>
  </si>
  <si>
    <t>.622</t>
  </si>
  <si>
    <t>.156</t>
  </si>
  <si>
    <t>.624</t>
  </si>
  <si>
    <t>.377</t>
  </si>
  <si>
    <t>.626</t>
  </si>
  <si>
    <t>.628</t>
  </si>
  <si>
    <t>.228</t>
  </si>
  <si>
    <t>.924</t>
  </si>
  <si>
    <t>.814</t>
  </si>
  <si>
    <t>.865</t>
  </si>
  <si>
    <t>.233</t>
  </si>
  <si>
    <t>.632</t>
  </si>
  <si>
    <t>.636</t>
  </si>
  <si>
    <t>.634</t>
  </si>
  <si>
    <t>.815</t>
  </si>
  <si>
    <t>.238</t>
  </si>
  <si>
    <t>.662</t>
  </si>
  <si>
    <t>.960</t>
  </si>
  <si>
    <t>.928</t>
  </si>
  <si>
    <t>.354</t>
  </si>
  <si>
    <t>.423</t>
  </si>
  <si>
    <t>.935</t>
  </si>
  <si>
    <t>.128</t>
  </si>
  <si>
    <t>.611</t>
  </si>
  <si>
    <t>.321</t>
  </si>
  <si>
    <t>.243</t>
  </si>
  <si>
    <t>.248</t>
  </si>
  <si>
    <t>.469</t>
  </si>
  <si>
    <t>.253</t>
  </si>
  <si>
    <t>.642</t>
  </si>
  <si>
    <t>.643</t>
  </si>
  <si>
    <t>.939</t>
  </si>
  <si>
    <t>.644</t>
  </si>
  <si>
    <t>.323</t>
  </si>
  <si>
    <t>.816</t>
  </si>
  <si>
    <t>.819</t>
  </si>
  <si>
    <t>.172</t>
  </si>
  <si>
    <t>.132</t>
  </si>
  <si>
    <t>.333</t>
  </si>
  <si>
    <t>.887</t>
  </si>
  <si>
    <t>.876</t>
  </si>
  <si>
    <t>.646</t>
  </si>
  <si>
    <t>.648</t>
  </si>
  <si>
    <t>.915</t>
  </si>
  <si>
    <t>.134</t>
  </si>
  <si>
    <t>.652</t>
  </si>
  <si>
    <t>.823</t>
  </si>
  <si>
    <t>.174</t>
  </si>
  <si>
    <t>.326</t>
  </si>
  <si>
    <t>.328</t>
  </si>
  <si>
    <t>.329</t>
  </si>
  <si>
    <t>.829</t>
  </si>
  <si>
    <t>.258</t>
  </si>
  <si>
    <t>.113</t>
  </si>
  <si>
    <t>.656</t>
  </si>
  <si>
    <t>.654</t>
  </si>
  <si>
    <t>.336</t>
  </si>
  <si>
    <t>.263</t>
  </si>
  <si>
    <t>.268</t>
  </si>
  <si>
    <t>.532</t>
  </si>
  <si>
    <t>.944</t>
  </si>
  <si>
    <t>.176</t>
  </si>
  <si>
    <t>.534</t>
  </si>
  <si>
    <t>.536</t>
  </si>
  <si>
    <t>.429</t>
  </si>
  <si>
    <t>.433</t>
  </si>
  <si>
    <t>.178</t>
  </si>
  <si>
    <t>.118</t>
  </si>
  <si>
    <t>.436</t>
  </si>
  <si>
    <t>.136</t>
  </si>
  <si>
    <t>.343</t>
  </si>
  <si>
    <t>.158</t>
  </si>
  <si>
    <t>.117</t>
  </si>
  <si>
    <t>.439</t>
  </si>
  <si>
    <t>.916</t>
  </si>
  <si>
    <t>.664</t>
  </si>
  <si>
    <t>.826</t>
  </si>
  <si>
    <t>.954</t>
  </si>
  <si>
    <t>.542</t>
  </si>
  <si>
    <t>.967</t>
  </si>
  <si>
    <t>.443</t>
  </si>
  <si>
    <t>.917</t>
  </si>
  <si>
    <t>.544</t>
  </si>
  <si>
    <t>.941</t>
  </si>
  <si>
    <t>.446</t>
  </si>
  <si>
    <t>.666</t>
  </si>
  <si>
    <t>.668</t>
  </si>
  <si>
    <t>.672</t>
  </si>
  <si>
    <t>.147</t>
  </si>
  <si>
    <t>.946</t>
  </si>
  <si>
    <t>.137</t>
  </si>
  <si>
    <t>.546</t>
  </si>
  <si>
    <t>.962</t>
  </si>
  <si>
    <t>.674</t>
  </si>
  <si>
    <t>.676</t>
  </si>
  <si>
    <t>.548</t>
  </si>
  <si>
    <t>.556</t>
  </si>
  <si>
    <t>.678</t>
  </si>
  <si>
    <t>.181</t>
  </si>
  <si>
    <t>.867</t>
  </si>
  <si>
    <t>.349</t>
  </si>
  <si>
    <t>.682</t>
  </si>
  <si>
    <t>.684</t>
  </si>
  <si>
    <t>.920</t>
  </si>
  <si>
    <t>.273</t>
  </si>
  <si>
    <t>.868</t>
  </si>
  <si>
    <t>.921</t>
  </si>
  <si>
    <t>.183</t>
  </si>
  <si>
    <t>.948</t>
  </si>
  <si>
    <t>.943</t>
  </si>
  <si>
    <t>.351</t>
  </si>
  <si>
    <t>.686</t>
  </si>
  <si>
    <t>.688</t>
  </si>
  <si>
    <t>.518</t>
  </si>
  <si>
    <t>.728</t>
  </si>
  <si>
    <t>.836</t>
  </si>
  <si>
    <t>.558</t>
  </si>
  <si>
    <t>.138</t>
  </si>
  <si>
    <t>.839</t>
  </si>
  <si>
    <t>.196</t>
  </si>
  <si>
    <t>.278</t>
  </si>
  <si>
    <t>.692</t>
  </si>
  <si>
    <t>.694</t>
  </si>
  <si>
    <t>.851</t>
  </si>
  <si>
    <t>.849</t>
  </si>
  <si>
    <t>.142</t>
  </si>
  <si>
    <t>.449</t>
  </si>
  <si>
    <t>.564</t>
  </si>
  <si>
    <t>.565</t>
  </si>
  <si>
    <t>.283</t>
  </si>
  <si>
    <t>.853</t>
  </si>
  <si>
    <t>.288</t>
  </si>
  <si>
    <t>.293</t>
  </si>
  <si>
    <t>.566</t>
  </si>
  <si>
    <t>.863</t>
  </si>
  <si>
    <t>.964</t>
  </si>
  <si>
    <t>.182</t>
  </si>
  <si>
    <t>.359</t>
  </si>
  <si>
    <t>.453</t>
  </si>
  <si>
    <t>.696</t>
  </si>
  <si>
    <t>.968</t>
  </si>
  <si>
    <t>.922</t>
  </si>
  <si>
    <t>.714</t>
  </si>
  <si>
    <t>.856</t>
  </si>
  <si>
    <t>.361</t>
  </si>
  <si>
    <t>.362</t>
  </si>
  <si>
    <t>.363</t>
  </si>
  <si>
    <t>.364</t>
  </si>
  <si>
    <t>.862</t>
  </si>
  <si>
    <t>.135</t>
  </si>
  <si>
    <t>.716</t>
  </si>
  <si>
    <t>.456</t>
  </si>
  <si>
    <t>.722</t>
  </si>
  <si>
    <t>.942</t>
  </si>
  <si>
    <t>.718</t>
  </si>
  <si>
    <t>.724</t>
  </si>
  <si>
    <t>.576</t>
  </si>
  <si>
    <t>.352</t>
  </si>
  <si>
    <t>.936</t>
  </si>
  <si>
    <t>.961</t>
  </si>
  <si>
    <t>.813</t>
  </si>
  <si>
    <t>.726</t>
  </si>
  <si>
    <t>.199</t>
  </si>
  <si>
    <t>.733</t>
  </si>
  <si>
    <t>.184</t>
  </si>
  <si>
    <t>.524</t>
  </si>
  <si>
    <t>.732</t>
  </si>
  <si>
    <t>.366</t>
  </si>
  <si>
    <t>.734</t>
  </si>
  <si>
    <t>.144</t>
  </si>
  <si>
    <t>.146</t>
  </si>
  <si>
    <t>.463</t>
  </si>
  <si>
    <t>.528</t>
  </si>
  <si>
    <t>.923</t>
  </si>
  <si>
    <t>.738</t>
  </si>
  <si>
    <t>.578</t>
  </si>
  <si>
    <t>.742</t>
  </si>
  <si>
    <t>.818</t>
  </si>
  <si>
    <t>.866</t>
  </si>
  <si>
    <t>.369</t>
  </si>
  <si>
    <t>.744</t>
  </si>
  <si>
    <t>.186</t>
  </si>
  <si>
    <t>.537</t>
  </si>
  <si>
    <t>.381</t>
  </si>
  <si>
    <t>.869</t>
  </si>
  <si>
    <t>.746</t>
  </si>
  <si>
    <t>.926</t>
  </si>
  <si>
    <t>.466</t>
  </si>
  <si>
    <t>.112</t>
  </si>
  <si>
    <t>.111</t>
  </si>
  <si>
    <t>.298</t>
  </si>
  <si>
    <t>.927</t>
  </si>
  <si>
    <t>.846</t>
  </si>
  <si>
    <t>.187</t>
  </si>
  <si>
    <t>.299</t>
  </si>
  <si>
    <t>.582</t>
  </si>
  <si>
    <t>.371</t>
  </si>
  <si>
    <t>.373</t>
  </si>
  <si>
    <t>.857</t>
  </si>
  <si>
    <t>.487</t>
  </si>
  <si>
    <t>.793</t>
  </si>
  <si>
    <t>.474</t>
  </si>
  <si>
    <t>.754</t>
  </si>
  <si>
    <t>.698</t>
  </si>
  <si>
    <t>.983</t>
  </si>
  <si>
    <t>.091</t>
  </si>
  <si>
    <t>.001</t>
  </si>
  <si>
    <t>IMPORTANT! The data in this table must be reported with the negative sign.</t>
  </si>
  <si>
    <t>Unit</t>
  </si>
  <si>
    <t>Thousand</t>
  </si>
  <si>
    <t>Million</t>
  </si>
  <si>
    <t>Billion</t>
  </si>
  <si>
    <t>Trillion</t>
  </si>
  <si>
    <t>Euros</t>
  </si>
  <si>
    <t>377PI6_2018S1</t>
  </si>
  <si>
    <t>ReportFormControl</t>
  </si>
  <si>
    <t>Calculated total value of investment</t>
  </si>
  <si>
    <t>Cross-check Total value of investment (SUM(21:263)-264)</t>
  </si>
  <si>
    <t>Cross-checks Total Value of Investment (SUM(21:263)-264)</t>
  </si>
  <si>
    <t xml:space="preserve">Table 2: CPIS: Portfolio Investment Assets by Currency of Denomination of the Securities Held: Encouraged </t>
  </si>
  <si>
    <t>Table 3: CPIS: Total Portfolio Investment Assets by Sector of Resident Holder: Encouraged</t>
  </si>
  <si>
    <t>Table 3.1: CPIS: Total Portfolio Investment Assets (Equity Securities) by Sector of Resident Holder: Encouraged</t>
  </si>
  <si>
    <t>Table 3.2: CPIS: Total Portfolio Investment Assets (Total Debt Securities) by Sector of Resident Holder: Encouraged</t>
  </si>
  <si>
    <t>Table 4: CPIS: Reported Portfolio Investment Liabilities by Economy of Nonresident Holder: Encouraged</t>
  </si>
  <si>
    <r>
      <t>Table 7: Portfolio Investment Assets, Short or Negative Positions: Encouraged</t>
    </r>
    <r>
      <rPr>
        <b/>
        <vertAlign val="superscript"/>
        <sz val="12"/>
        <color indexed="12"/>
        <rFont val="Tahoma"/>
        <family val="2"/>
      </rPr>
      <t>1</t>
    </r>
  </si>
  <si>
    <t>NFCs, Households, and NPISHs *</t>
  </si>
  <si>
    <t>Economy and Sector 
of Nonresident Issuer</t>
  </si>
  <si>
    <t>* NFCs= Nonfinancial Corporations, NPISHs= Non-profit Institutions Serving Households</t>
  </si>
  <si>
    <t>International Organizations (Total only)</t>
  </si>
  <si>
    <t>Not Specified (including Confidential)</t>
  </si>
  <si>
    <r>
      <t xml:space="preserve">Residual Disclosure </t>
    </r>
    <r>
      <rPr>
        <sz val="8"/>
        <color indexed="12"/>
        <rFont val="Tahoma"/>
        <family val="2"/>
      </rPr>
      <t>(Confidential value may be deducted through reported data)</t>
    </r>
  </si>
  <si>
    <r>
      <t xml:space="preserve">Cross-check: Calculated Total Debt Securities S-T </t>
    </r>
    <r>
      <rPr>
        <sz val="8"/>
        <color indexed="12"/>
        <rFont val="Tahoma"/>
        <family val="2"/>
      </rPr>
      <t>(H=I+J+K+O+P)</t>
    </r>
  </si>
  <si>
    <r>
      <t xml:space="preserve">Cross-check:  Calculated OFCs </t>
    </r>
    <r>
      <rPr>
        <sz val="8"/>
        <color indexed="12"/>
        <rFont val="Tahoma"/>
        <family val="2"/>
      </rPr>
      <t>(K=L+M+N)</t>
    </r>
  </si>
  <si>
    <r>
      <t xml:space="preserve">Cross-check: Calculated Total Debt Securities L-T </t>
    </r>
    <r>
      <rPr>
        <sz val="8"/>
        <color indexed="12"/>
        <rFont val="Tahoma"/>
        <family val="2"/>
      </rPr>
      <t>(H=I+J+K+O+P)</t>
    </r>
  </si>
  <si>
    <r>
      <t xml:space="preserve">Cross-check: Calculated Total Debt Securities </t>
    </r>
    <r>
      <rPr>
        <sz val="8"/>
        <color indexed="12"/>
        <rFont val="Tahoma"/>
        <family val="2"/>
      </rPr>
      <t>(H=I+J+K+O+P)</t>
    </r>
  </si>
  <si>
    <r>
      <t xml:space="preserve">Cross-check: Calculated Total Equity Securities </t>
    </r>
    <r>
      <rPr>
        <sz val="8"/>
        <color indexed="12"/>
        <rFont val="Tahoma"/>
        <family val="2"/>
      </rPr>
      <t>(H=I+J+K+O+P)</t>
    </r>
  </si>
  <si>
    <r>
      <t xml:space="preserve">Cross-check: Calculated Total Holdings </t>
    </r>
    <r>
      <rPr>
        <sz val="8"/>
        <color indexed="12"/>
        <rFont val="Tahoma"/>
        <family val="2"/>
      </rPr>
      <t>(H=I+J+K+O+P)</t>
    </r>
  </si>
  <si>
    <r>
      <t>Residual Disclosure</t>
    </r>
    <r>
      <rPr>
        <sz val="8"/>
        <color indexed="12"/>
        <rFont val="Tahoma"/>
        <family val="2"/>
      </rPr>
      <t xml:space="preserve"> (Confidential value may be deducted through reported data)</t>
    </r>
  </si>
  <si>
    <r>
      <t xml:space="preserve">Cross-Check: Calculated Total 
</t>
    </r>
    <r>
      <rPr>
        <sz val="8"/>
        <color indexed="12"/>
        <rFont val="Tahoma"/>
        <family val="2"/>
      </rPr>
      <t>(H = I + J)</t>
    </r>
  </si>
  <si>
    <r>
      <t xml:space="preserve">Cross-Check: Calculated Total Debt Securities 
</t>
    </r>
    <r>
      <rPr>
        <sz val="8"/>
        <color indexed="12"/>
        <rFont val="Tahoma"/>
        <family val="2"/>
      </rPr>
      <t>(J = K + L)</t>
    </r>
  </si>
  <si>
    <r>
      <t xml:space="preserve">Cross-check: Debt Securities S-T </t>
    </r>
    <r>
      <rPr>
        <sz val="8"/>
        <color indexed="12"/>
        <rFont val="Tahoma"/>
        <family val="2"/>
      </rPr>
      <t>(H=I+J+K+O+P)</t>
    </r>
  </si>
  <si>
    <r>
      <t xml:space="preserve">Cross-check: Calculated OFCs
</t>
    </r>
    <r>
      <rPr>
        <sz val="8"/>
        <color indexed="12"/>
        <rFont val="Tahoma"/>
        <family val="2"/>
      </rPr>
      <t>(K=L+M+N)</t>
    </r>
  </si>
  <si>
    <r>
      <t xml:space="preserve">Cross-check: Calculated NFCs, Households and NPISHs </t>
    </r>
    <r>
      <rPr>
        <sz val="8"/>
        <color indexed="12"/>
        <rFont val="Tahoma"/>
        <family val="2"/>
      </rPr>
      <t>(P=Q+R+S)</t>
    </r>
  </si>
  <si>
    <r>
      <t xml:space="preserve">Cross-check: Debt Securities L-T </t>
    </r>
    <r>
      <rPr>
        <sz val="8"/>
        <color indexed="12"/>
        <rFont val="Tahoma"/>
        <family val="2"/>
      </rPr>
      <t>(H=I+J+K+O+P)</t>
    </r>
  </si>
  <si>
    <t>DEBT SECURITIES</t>
  </si>
  <si>
    <r>
      <t xml:space="preserve">Cross-check: Debt Securities </t>
    </r>
    <r>
      <rPr>
        <sz val="8"/>
        <color indexed="12"/>
        <rFont val="Tahoma"/>
        <family val="2"/>
      </rPr>
      <t>(H=I+J+K+O+P)</t>
    </r>
  </si>
  <si>
    <r>
      <t xml:space="preserve">Cross-check: Equity Securities </t>
    </r>
    <r>
      <rPr>
        <sz val="8"/>
        <color indexed="12"/>
        <rFont val="Tahoma"/>
        <family val="2"/>
      </rPr>
      <t>(H=I+J+K+O+P)</t>
    </r>
  </si>
  <si>
    <r>
      <t xml:space="preserve">Cross-check: Total Holdings </t>
    </r>
    <r>
      <rPr>
        <sz val="8"/>
        <color indexed="12"/>
        <rFont val="Tahoma"/>
        <family val="2"/>
      </rPr>
      <t>(H=I+J+K+O+P)</t>
    </r>
  </si>
  <si>
    <t>TOTAL ASSETS</t>
  </si>
  <si>
    <t>TOTAL LIABILITIES</t>
  </si>
  <si>
    <t>Table 5: CPIS: Total Portfolio Investment Assets by Sector of Nonresident Issuer: Encouraged</t>
  </si>
  <si>
    <t>Table 5.1: CPIS: Portfolio Investment Assets (Total Equity Securities) by Sector of Nonresident Issuer: Encouraged</t>
  </si>
  <si>
    <t>Table 5.2: CPIS: Portfolio Investment Assets (Total Debt Securities) by Sector of Nonresident Issuer: Encouraged</t>
  </si>
  <si>
    <t>Table 5.2.1: CPIS: Portfolio Investment Assets (Debt Securities, Long-Term) by Sector of Nonresident Issuer: Encouraged</t>
  </si>
  <si>
    <t>Table 5.2.2: CPIS: Portfolio Investment Assets (Debt-Securities, Short-Term) by Sector of Nonresident Issuer: Encouraged</t>
  </si>
  <si>
    <t>Financial Corporations</t>
  </si>
  <si>
    <t xml:space="preserve">          Deposit Taking Corporations</t>
  </si>
  <si>
    <t xml:space="preserve">          Other Financial Corporations</t>
  </si>
  <si>
    <t>.K</t>
  </si>
  <si>
    <t>.B</t>
  </si>
  <si>
    <t>China, P.R.: Macao</t>
  </si>
  <si>
    <r>
      <t>Table 6: CPIS: Portfolio Investment Assets (Total Holdings) by Sector of Resident Holder, and Economy and Sector of Nonresident Issuer for Specified Economies:</t>
    </r>
    <r>
      <rPr>
        <b/>
        <vertAlign val="superscript"/>
        <sz val="12"/>
        <color rgb="FF0000CC"/>
        <rFont val="Tahoma"/>
        <family val="2"/>
      </rPr>
      <t>1</t>
    </r>
    <r>
      <rPr>
        <b/>
        <sz val="12"/>
        <color rgb="FF0000CC"/>
        <rFont val="Tahoma"/>
        <family val="2"/>
      </rPr>
      <t xml:space="preserve"> Encouraged</t>
    </r>
  </si>
  <si>
    <r>
      <t>Table 6.1: CPIS: Portfolio Investment Assets (Equity Securities) by Sector of Resident Holder, and Economy and Sector of Nonresident Issuer for Specified Economies:</t>
    </r>
    <r>
      <rPr>
        <b/>
        <vertAlign val="superscript"/>
        <sz val="12"/>
        <color rgb="FF0000CC"/>
        <rFont val="Tahoma"/>
        <family val="2"/>
      </rPr>
      <t>1</t>
    </r>
    <r>
      <rPr>
        <b/>
        <sz val="12"/>
        <color rgb="FF0000CC"/>
        <rFont val="Tahoma"/>
        <family val="2"/>
      </rPr>
      <t xml:space="preserve"> Encouraged</t>
    </r>
  </si>
  <si>
    <r>
      <t>Table 6.2: CPIS: Portfolio Investment Assets (Total Debt Securities) by Sector of Resident Holder, and Economy and Sector of Nonresident Issuer for Specified Economies:</t>
    </r>
    <r>
      <rPr>
        <b/>
        <vertAlign val="superscript"/>
        <sz val="12"/>
        <color rgb="FF0000CC"/>
        <rFont val="Tahoma"/>
        <family val="2"/>
      </rPr>
      <t>1</t>
    </r>
    <r>
      <rPr>
        <b/>
        <sz val="12"/>
        <color rgb="FF0000CC"/>
        <rFont val="Tahoma"/>
        <family val="2"/>
      </rPr>
      <t xml:space="preserve"> Encouraged</t>
    </r>
  </si>
  <si>
    <r>
      <t>Table 6.2.1: CPIS: Portfolio Investment Assets (Debt Securities, Long-Term) by Sector of Resident Holder, and Economy and Sector of Nonresident Issuer for Specified Economies:</t>
    </r>
    <r>
      <rPr>
        <b/>
        <vertAlign val="superscript"/>
        <sz val="12"/>
        <color rgb="FF0000CC"/>
        <rFont val="Tahoma"/>
        <family val="2"/>
      </rPr>
      <t xml:space="preserve">1 </t>
    </r>
    <r>
      <rPr>
        <b/>
        <sz val="12"/>
        <color rgb="FF0000CC"/>
        <rFont val="Tahoma"/>
        <family val="2"/>
      </rPr>
      <t>Encouraged</t>
    </r>
  </si>
  <si>
    <r>
      <t>Table 6.2.2: CPIS: Portfolio Investment Assets (Debt Securities, Short-Term) by Sector of Resident Holder, and Economy and Sector of Nonresident Issuer for Specified Economies:</t>
    </r>
    <r>
      <rPr>
        <b/>
        <vertAlign val="superscript"/>
        <sz val="12"/>
        <color rgb="FF0000CC"/>
        <rFont val="Tahoma"/>
        <family val="2"/>
      </rPr>
      <t xml:space="preserve">1 </t>
    </r>
    <r>
      <rPr>
        <b/>
        <sz val="12"/>
        <color rgb="FF0000CC"/>
        <rFont val="Tahoma"/>
        <family val="2"/>
      </rPr>
      <t>Encouraged</t>
    </r>
  </si>
  <si>
    <t>Economy of 
Nonresident Issuer</t>
  </si>
  <si>
    <t>Economy of nonresident issuer</t>
  </si>
  <si>
    <t>Currency of denomination of the Securities Held</t>
  </si>
  <si>
    <t>Economy of Nonresident Holder</t>
  </si>
  <si>
    <t>Economy of Nonresident Issuer</t>
  </si>
  <si>
    <t>_X</t>
  </si>
  <si>
    <t>Data Reported by Holder</t>
  </si>
  <si>
    <r>
      <t xml:space="preserve">Table 1: CPIS: Total Portfolio Investment Assets: Core </t>
    </r>
    <r>
      <rPr>
        <b/>
        <vertAlign val="superscript"/>
        <sz val="12"/>
        <color rgb="FF0000FF"/>
        <rFont val="Tahoma"/>
        <family val="2"/>
      </rPr>
      <t>1</t>
    </r>
  </si>
  <si>
    <t>Sector of Resident Holder (Data Reported by Holder)</t>
  </si>
  <si>
    <t xml:space="preserve"> Sector of Nonresident Issuer (Data reported by Holder)</t>
  </si>
  <si>
    <t xml:space="preserve"> Sector of Resident Holder (Data reported by Holder)</t>
  </si>
  <si>
    <t>Data Reported by Issuer</t>
  </si>
  <si>
    <t>.031</t>
  </si>
  <si>
    <t>Nonfinancial Corporations, Households, and NPISHs</t>
  </si>
  <si>
    <t>International Organizations</t>
  </si>
  <si>
    <t>iii.</t>
  </si>
  <si>
    <t>iv.</t>
  </si>
  <si>
    <t>The concepts and principles underlying the collection and compilation of positions on portfolio investment (equity and investment fund shares, and long- and short-term debt securities) in the CPIS are identified in:</t>
  </si>
  <si>
    <t>Please also see:</t>
  </si>
  <si>
    <t>The IMF’s Balance of Payments and International Investment Position Manual, sixth edition (BPM6)</t>
  </si>
  <si>
    <t>The Coordinated Portfolio Investment Survey Guide (second edition, 2002)</t>
  </si>
  <si>
    <t>The CPIS Frequently Asked Questions (FAQs)</t>
  </si>
  <si>
    <t>The collection methods for the survey, as well as other practical issues are outlined in:</t>
  </si>
  <si>
    <t>The core items include a breakdown of portfolio investment positions by instrument (equity and investment fund shares, and long- and short-term debt securities); and with the securities geographically allocated by the economy of residence of the issuer, by type of security.</t>
  </si>
  <si>
    <t>Core Items</t>
  </si>
  <si>
    <t>Encouraged Data (Assets)</t>
  </si>
  <si>
    <t>Encouraged Data (Liabilities)</t>
  </si>
  <si>
    <t>The CPIS also collects as an encouraged item, portfolio investment liabilities.</t>
  </si>
  <si>
    <t>The sheets with the geographical breakdown include a line for "Not specified (including Confidential)". This line refers to data that cannot be allocated for confidentiality reasons and holdings against unknown/unspecified counterparts.</t>
  </si>
  <si>
    <t>i) currency of denomination of the securities held; 
ii) a breakdown by the institutional sector of the resident holder; 
iii) a breakdown by the institutional sector of the nonresident issuer (of the security);
iv) a breakdown by institutional sector of the resident holder cross-classified by the institutional sector of the nonresident issuer for specified economies; and 
v) the separate reporting of short or negative positions.</t>
  </si>
  <si>
    <t>The report forms contain cross-checks for each instrument that has components, and are provided for consistency checks only, and will not be updated in our database.</t>
  </si>
  <si>
    <t>Table 3.2.1: CPIS: Portfolio Investment Assets (Debt Securities, Long-Term) by Sector of Resident Holder: Encouraged</t>
  </si>
  <si>
    <t>Table 3.2.2: CPIS: Portfolio Investment Assets (Debt-Securities, Short-Term) by Sector of Resident Holder: Encouraged</t>
  </si>
  <si>
    <t>.925</t>
  </si>
  <si>
    <t>.374</t>
  </si>
  <si>
    <t>XK</t>
  </si>
  <si>
    <t>Cabo Verde</t>
  </si>
  <si>
    <t>For questions regarding this survey, please send an email to cpis@imf.org.</t>
  </si>
  <si>
    <t>v1.0</t>
  </si>
  <si>
    <t>V3</t>
  </si>
  <si>
    <t>TL</t>
  </si>
  <si>
    <t>Domestic Currency</t>
  </si>
  <si>
    <t>Korea, Democratic People's Republic of (North Korea)</t>
  </si>
  <si>
    <t>Korea, Republic of (South Korea)</t>
  </si>
  <si>
    <r>
      <t>Equiity Securities</t>
    </r>
    <r>
      <rPr>
        <b/>
        <vertAlign val="superscript"/>
        <sz val="8"/>
        <color indexed="12"/>
        <rFont val="Tahoma"/>
        <family val="2"/>
      </rPr>
      <t>2</t>
    </r>
  </si>
  <si>
    <r>
      <t>Total Debt Securities</t>
    </r>
    <r>
      <rPr>
        <b/>
        <vertAlign val="superscript"/>
        <sz val="8"/>
        <color indexed="12"/>
        <rFont val="Tahoma"/>
        <family val="2"/>
      </rPr>
      <t>3</t>
    </r>
  </si>
  <si>
    <t>The preferred reporting unit is Million.</t>
  </si>
  <si>
    <t xml:space="preserve">The reporting currency is either Domestic currency, Euros or USD. </t>
  </si>
  <si>
    <t>For new data, the totals are the sum of related components. 
For revised data, there are no aggregation formulas. These totals are provided as they exist in our database.</t>
  </si>
  <si>
    <t>Chinese Renminbi</t>
  </si>
  <si>
    <t>Australian Dollar</t>
  </si>
  <si>
    <t>Canadian Dollar</t>
  </si>
  <si>
    <t>Cross-checks Total Value of Investment (SUM(21:29) - 30)</t>
  </si>
  <si>
    <t>V.A</t>
  </si>
  <si>
    <t>W.A</t>
  </si>
  <si>
    <t>X.A</t>
  </si>
  <si>
    <t>3/ May include non-zero values for one or more of the listed currencies if reporting systems at the time</t>
  </si>
  <si>
    <t>of collection could not separately identify the currency detail.</t>
  </si>
  <si>
    <r>
      <t>Other</t>
    </r>
    <r>
      <rPr>
        <vertAlign val="superscript"/>
        <sz val="8"/>
        <color indexed="8"/>
        <rFont val="Tahoma"/>
        <family val="2"/>
      </rPr>
      <t>3</t>
    </r>
  </si>
  <si>
    <t>377</t>
  </si>
  <si>
    <t>2018S1</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</si>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</sst>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86" x14ac:knownFonts="1">
    <font>
      <sz val="10"/>
      <name val="Times New Roman"/>
      <family val="2"/>
    </font>
    <font>
      <sz val="10"/>
      <color theme="1"/>
      <name val="Arial"/>
      <family val="2"/>
    </font>
    <font>
      <u/>
      <sz val="10"/>
      <color indexed="12"/>
      <name val="Times New Roman"/>
      <family val="1"/>
    </font>
    <font>
      <sz val="8"/>
      <name val="Tahoma"/>
      <family val="2"/>
    </font>
    <font>
      <sz val="8"/>
      <color indexed="8"/>
      <name val="Tahoma"/>
      <family val="2"/>
    </font>
    <font>
      <b/>
      <sz val="10"/>
      <color indexed="8"/>
      <name val="Tahoma"/>
      <family val="2"/>
    </font>
    <font>
      <sz val="10"/>
      <color indexed="8"/>
      <name val="Tahoma"/>
      <family val="2"/>
    </font>
    <font>
      <b/>
      <sz val="11"/>
      <color indexed="12"/>
      <name val="Tahoma"/>
      <family val="2"/>
    </font>
    <font>
      <b/>
      <sz val="8"/>
      <color indexed="12"/>
      <name val="Tahoma"/>
      <family val="2"/>
    </font>
    <font>
      <b/>
      <sz val="10"/>
      <color indexed="12"/>
      <name val="Tahoma"/>
      <family val="2"/>
    </font>
    <font>
      <b/>
      <sz val="8"/>
      <name val="Tahoma"/>
      <family val="2"/>
    </font>
    <font>
      <sz val="10"/>
      <name val="Tahoma"/>
      <family val="2"/>
    </font>
    <font>
      <b/>
      <sz val="8"/>
      <color indexed="8"/>
      <name val="Tahoma"/>
      <family val="2"/>
    </font>
    <font>
      <b/>
      <sz val="10"/>
      <name val="Tahoma"/>
      <family val="2"/>
    </font>
    <font>
      <sz val="8"/>
      <color indexed="10"/>
      <name val="Tahoma"/>
      <family val="2"/>
    </font>
    <font>
      <sz val="8"/>
      <color indexed="12"/>
      <name val="Tahoma"/>
      <family val="2"/>
    </font>
    <font>
      <b/>
      <i/>
      <sz val="8"/>
      <color indexed="12"/>
      <name val="Tahoma"/>
      <family val="2"/>
    </font>
    <font>
      <sz val="10"/>
      <color indexed="12"/>
      <name val="Tahoma"/>
      <family val="2"/>
    </font>
    <font>
      <sz val="10"/>
      <color indexed="10"/>
      <name val="Tahoma"/>
      <family val="2"/>
    </font>
    <font>
      <sz val="8"/>
      <color indexed="50"/>
      <name val="Tahoma"/>
      <family val="2"/>
    </font>
    <font>
      <b/>
      <sz val="10"/>
      <color indexed="17"/>
      <name val="Tahoma"/>
      <family val="2"/>
    </font>
    <font>
      <b/>
      <sz val="8"/>
      <color indexed="17"/>
      <name val="Tahoma"/>
      <family val="2"/>
    </font>
    <font>
      <b/>
      <sz val="11"/>
      <name val="Tahoma"/>
      <family val="2"/>
    </font>
    <font>
      <b/>
      <sz val="12"/>
      <name val="Tahoma"/>
      <family val="2"/>
    </font>
    <font>
      <b/>
      <u/>
      <sz val="11"/>
      <name val="Tahoma"/>
      <family val="2"/>
    </font>
    <font>
      <sz val="11"/>
      <color indexed="8"/>
      <name val="Calibri"/>
      <family val="2"/>
    </font>
    <font>
      <sz val="11"/>
      <color indexed="9"/>
      <name val="Calibri"/>
      <family val="2"/>
    </font>
    <font>
      <b/>
      <sz val="11"/>
      <color indexed="9"/>
      <name val="Calibri"/>
      <family val="2"/>
    </font>
    <font>
      <b/>
      <sz val="11"/>
      <color indexed="8"/>
      <name val="Calibri"/>
      <family val="2"/>
    </font>
    <font>
      <b/>
      <sz val="12"/>
      <color indexed="8"/>
      <name val="Arial"/>
      <family val="2"/>
    </font>
    <font>
      <b/>
      <sz val="9"/>
      <color indexed="8"/>
      <name val="Arial"/>
      <family val="2"/>
    </font>
    <font>
      <b/>
      <vertAlign val="superscript"/>
      <sz val="8"/>
      <color indexed="12"/>
      <name val="Tahoma"/>
      <family val="2"/>
    </font>
    <font>
      <b/>
      <u/>
      <sz val="11"/>
      <color indexed="12"/>
      <name val="Tahoma"/>
      <family val="2"/>
    </font>
    <font>
      <sz val="11"/>
      <color theme="1"/>
      <name val="Calibri"/>
      <family val="2"/>
      <scheme val="minor"/>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0"/>
      <color theme="1"/>
      <name val="Calibri"/>
      <family val="2"/>
      <scheme val="minor"/>
    </font>
    <font>
      <b/>
      <sz val="10"/>
      <color rgb="FF0000CC"/>
      <name val="Arial"/>
      <family val="2"/>
    </font>
    <font>
      <b/>
      <sz val="10"/>
      <color rgb="FF008000"/>
      <name val="Arial"/>
      <family val="2"/>
    </font>
    <font>
      <b/>
      <sz val="12"/>
      <color rgb="FF0000CC"/>
      <name val="Tahoma"/>
      <family val="2"/>
    </font>
    <font>
      <b/>
      <sz val="10"/>
      <color rgb="FF0000CC"/>
      <name val="Times New Roman"/>
      <family val="1"/>
    </font>
    <font>
      <sz val="8"/>
      <color rgb="FF0000CC"/>
      <name val="Arial"/>
      <family val="2"/>
    </font>
    <font>
      <b/>
      <sz val="8"/>
      <color rgb="FF0000CC"/>
      <name val="Arial"/>
      <family val="2"/>
    </font>
    <font>
      <sz val="10"/>
      <color rgb="FF0000CC"/>
      <name val="Times New Roman"/>
      <family val="1"/>
    </font>
    <font>
      <sz val="10"/>
      <color rgb="FFFF0000"/>
      <name val="Tahoma"/>
      <family val="2"/>
    </font>
    <font>
      <sz val="10"/>
      <color rgb="FF0000CC"/>
      <name val="Arial"/>
      <family val="2"/>
    </font>
    <font>
      <sz val="8"/>
      <color rgb="FF000000"/>
      <name val="Tahoma"/>
      <family val="2"/>
    </font>
    <font>
      <sz val="10"/>
      <color rgb="FFFF0000"/>
      <name val="Times New Roman"/>
      <family val="1"/>
    </font>
    <font>
      <b/>
      <sz val="12"/>
      <color rgb="FF0000CC"/>
      <name val="Times New Roman"/>
      <family val="1"/>
    </font>
    <font>
      <b/>
      <vertAlign val="superscript"/>
      <sz val="8"/>
      <color rgb="FF0000CC"/>
      <name val="Arial"/>
      <family val="2"/>
    </font>
    <font>
      <sz val="10"/>
      <color theme="0" tint="-0.24994659260841701"/>
      <name val="Tahoma"/>
      <family val="2"/>
    </font>
    <font>
      <b/>
      <sz val="18"/>
      <color theme="7" tint="-0.24994659260841701"/>
      <name val="Arial"/>
      <family val="2"/>
    </font>
    <font>
      <sz val="8"/>
      <color theme="1"/>
      <name val="Tahoma"/>
      <family val="2"/>
    </font>
    <font>
      <b/>
      <sz val="12"/>
      <color rgb="FF0000CC"/>
      <name val="Arial"/>
      <family val="2"/>
    </font>
    <font>
      <b/>
      <sz val="12"/>
      <color indexed="12"/>
      <name val="Tahoma"/>
      <family val="2"/>
    </font>
    <font>
      <b/>
      <vertAlign val="superscript"/>
      <sz val="12"/>
      <color indexed="12"/>
      <name val="Tahoma"/>
      <family val="2"/>
    </font>
    <font>
      <sz val="12"/>
      <color indexed="8"/>
      <name val="Tahoma"/>
      <family val="2"/>
    </font>
    <font>
      <b/>
      <sz val="12"/>
      <color indexed="8"/>
      <name val="Tahoma"/>
      <family val="2"/>
    </font>
    <font>
      <b/>
      <sz val="12"/>
      <color rgb="FF0000FF"/>
      <name val="Tahoma"/>
      <family val="2"/>
    </font>
    <font>
      <sz val="12"/>
      <name val="Times New Roman"/>
      <family val="1"/>
    </font>
    <font>
      <b/>
      <sz val="14"/>
      <color rgb="FF0000CC"/>
      <name val="Tahoma"/>
      <family val="2"/>
    </font>
    <font>
      <sz val="12"/>
      <color indexed="12"/>
      <name val="Tahoma"/>
      <family val="2"/>
    </font>
    <font>
      <sz val="12"/>
      <name val="Tahoma"/>
      <family val="2"/>
    </font>
    <font>
      <b/>
      <vertAlign val="superscript"/>
      <sz val="12"/>
      <color rgb="FF0000CC"/>
      <name val="Tahoma"/>
      <family val="2"/>
    </font>
    <font>
      <u/>
      <sz val="10"/>
      <name val="Tahoma"/>
      <family val="2"/>
    </font>
    <font>
      <b/>
      <sz val="10"/>
      <name val="Times New Roman"/>
      <family val="1"/>
    </font>
    <font>
      <b/>
      <sz val="10"/>
      <color rgb="FFFF0000"/>
      <name val="Tahoma"/>
      <family val="2"/>
    </font>
    <font>
      <b/>
      <i/>
      <sz val="8"/>
      <color rgb="FF0000CC"/>
      <name val="Arial"/>
      <family val="2"/>
    </font>
    <font>
      <b/>
      <i/>
      <sz val="8"/>
      <color indexed="12"/>
      <name val="Arial"/>
      <family val="2"/>
    </font>
    <font>
      <b/>
      <sz val="8"/>
      <color rgb="FF0000FF"/>
      <name val="Tahoma"/>
      <family val="2"/>
    </font>
    <font>
      <b/>
      <vertAlign val="superscript"/>
      <sz val="12"/>
      <color rgb="FF0000FF"/>
      <name val="Tahoma"/>
      <family val="2"/>
    </font>
    <font>
      <b/>
      <sz val="10"/>
      <color indexed="10"/>
      <name val="Tahoma"/>
      <family val="2"/>
    </font>
    <font>
      <b/>
      <sz val="8"/>
      <color rgb="FF0000CC"/>
      <name val="Times New Roman"/>
      <family val="1"/>
    </font>
    <font>
      <u/>
      <sz val="12"/>
      <color indexed="12"/>
      <name val="Times New Roman"/>
      <family val="1"/>
    </font>
    <font>
      <vertAlign val="superscript"/>
      <sz val="8"/>
      <color indexed="8"/>
      <name val="Tahoma"/>
      <family val="2"/>
    </font>
    <font>
      <sz val="10"/>
      <name val="Times New Roman"/>
      <family val="2"/>
    </font>
  </fonts>
  <fills count="46">
    <fill>
      <patternFill patternType="none"/>
    </fill>
    <fill>
      <patternFill patternType="gray125"/>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
      <patternFill patternType="solid">
        <fgColor theme="7" tint="0.59996337778862885"/>
        <bgColor indexed="64"/>
      </patternFill>
    </fill>
    <fill>
      <patternFill patternType="solid">
        <fgColor theme="2" tint="-0.24994659260841701"/>
        <bgColor indexed="64"/>
      </patternFill>
    </fill>
    <fill>
      <patternFill patternType="solid">
        <fgColor rgb="FFC5BE97"/>
        <bgColor indexed="64"/>
      </patternFill>
    </fill>
    <fill>
      <patternFill patternType="solid">
        <fgColor indexed="31"/>
        <bgColor indexed="64"/>
      </patternFill>
    </fill>
    <fill>
      <patternFill patternType="solid">
        <fgColor indexed="27"/>
        <bgColor indexed="64"/>
      </patternFill>
    </fill>
    <fill>
      <patternFill patternType="solid">
        <fgColor rgb="FF99FFCC"/>
        <bgColor indexed="64"/>
      </patternFill>
    </fill>
  </fills>
  <borders count="84">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indexed="22"/>
      </top>
      <bottom style="thin">
        <color indexed="22"/>
      </bottom>
      <diagonal/>
    </border>
    <border>
      <left style="thin">
        <color auto="1"/>
      </left>
      <right style="thin">
        <color auto="1"/>
      </right>
      <top/>
      <bottom style="thin">
        <color indexed="22"/>
      </bottom>
      <diagonal/>
    </border>
    <border>
      <left style="thin">
        <color auto="1"/>
      </left>
      <right/>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diagonal/>
    </border>
    <border>
      <left style="thin">
        <color auto="1"/>
      </left>
      <right style="thin">
        <color auto="1"/>
      </right>
      <top style="thin">
        <color indexed="22"/>
      </top>
      <bottom/>
      <diagonal/>
    </border>
    <border>
      <left/>
      <right style="medium">
        <color auto="1"/>
      </right>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double">
        <color auto="1"/>
      </left>
      <right/>
      <top style="double">
        <color auto="1"/>
      </top>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top style="thin">
        <color indexed="8"/>
      </top>
      <bottom/>
      <diagonal/>
    </border>
    <border>
      <left style="thin">
        <color auto="1"/>
      </left>
      <right/>
      <top style="thin">
        <color auto="1"/>
      </top>
      <bottom/>
      <diagonal/>
    </border>
    <border>
      <left style="thin">
        <color auto="1"/>
      </left>
      <right style="medium">
        <color auto="1"/>
      </right>
      <top/>
      <bottom/>
      <diagonal/>
    </border>
    <border>
      <left style="medium">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indexed="9"/>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auto="1"/>
      </left>
      <right/>
      <top/>
      <bottom/>
      <diagonal/>
    </border>
    <border>
      <left/>
      <right style="double">
        <color auto="1"/>
      </right>
      <top/>
      <bottom/>
      <diagonal/>
    </border>
    <border>
      <left/>
      <right/>
      <top style="double">
        <color auto="1"/>
      </top>
      <bottom/>
      <diagonal/>
    </border>
    <border>
      <left style="double">
        <color auto="1"/>
      </left>
      <right style="double">
        <color auto="1"/>
      </right>
      <top/>
      <bottom style="thin">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style="medium">
        <color auto="1"/>
      </left>
      <right style="medium">
        <color auto="1"/>
      </right>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right style="medium">
        <color auto="1"/>
      </right>
      <top style="medium">
        <color auto="1"/>
      </top>
      <bottom/>
      <diagonal/>
    </border>
    <border>
      <left style="thin">
        <color auto="1"/>
      </left>
      <right/>
      <top style="medium">
        <color auto="1"/>
      </top>
      <bottom style="medium">
        <color auto="1"/>
      </bottom>
      <diagonal/>
    </border>
    <border>
      <left/>
      <right/>
      <top/>
      <bottom style="double">
        <color auto="1"/>
      </bottom>
      <diagonal/>
    </border>
    <border>
      <left/>
      <right style="double">
        <color auto="1"/>
      </right>
      <top/>
      <bottom style="double">
        <color auto="1"/>
      </bottom>
      <diagonal/>
    </border>
    <border>
      <left style="thin">
        <color auto="1"/>
      </left>
      <right/>
      <top style="thin">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style="thin">
        <color indexed="22"/>
      </top>
      <bottom style="thin">
        <color indexed="22"/>
      </bottom>
      <diagonal/>
    </border>
    <border>
      <left/>
      <right/>
      <top style="thin">
        <color indexed="22"/>
      </top>
      <bottom style="thin">
        <color indexed="22"/>
      </bottom>
      <diagonal/>
    </border>
    <border>
      <left style="thin">
        <color auto="1"/>
      </left>
      <right style="thin">
        <color auto="1"/>
      </right>
      <top style="thin">
        <color auto="1"/>
      </top>
      <bottom style="thin">
        <color indexed="22"/>
      </bottom>
      <diagonal/>
    </border>
    <border>
      <left/>
      <right style="thin">
        <color auto="1"/>
      </right>
      <top style="thin">
        <color indexed="22"/>
      </top>
      <bottom style="thin">
        <color indexed="22"/>
      </bottom>
      <diagonal/>
    </border>
    <border>
      <left/>
      <right style="thin">
        <color auto="1"/>
      </right>
      <top style="thin">
        <color indexed="22"/>
      </top>
      <bottom/>
      <diagonal/>
    </border>
    <border>
      <left style="thin">
        <color auto="1"/>
      </left>
      <right/>
      <top style="thin">
        <color indexed="22"/>
      </top>
      <bottom/>
      <diagonal/>
    </border>
    <border>
      <left style="thin">
        <color auto="1"/>
      </left>
      <right/>
      <top/>
      <bottom style="thin">
        <color indexed="22"/>
      </bottom>
      <diagonal/>
    </border>
    <border>
      <left/>
      <right/>
      <top style="thin">
        <color indexed="22"/>
      </top>
      <bottom/>
      <diagonal/>
    </border>
    <border>
      <left style="thin">
        <color auto="1"/>
      </left>
      <right/>
      <top style="thin">
        <color auto="1"/>
      </top>
      <bottom style="thin">
        <color indexed="22"/>
      </bottom>
      <diagonal/>
    </border>
    <border>
      <left/>
      <right/>
      <top style="thin">
        <color auto="1"/>
      </top>
      <bottom style="thin">
        <color indexed="22"/>
      </bottom>
      <diagonal/>
    </border>
    <border>
      <left style="thin">
        <color auto="1"/>
      </left>
      <right style="double">
        <color auto="1"/>
      </right>
      <top/>
      <bottom style="thin">
        <color auto="1"/>
      </bottom>
      <diagonal/>
    </border>
    <border>
      <left/>
      <right/>
      <top/>
      <bottom style="thin">
        <color indexed="8"/>
      </bottom>
      <diagonal/>
    </border>
    <border>
      <left/>
      <right/>
      <top style="thin">
        <color auto="1"/>
      </top>
      <bottom style="thin">
        <color indexed="8"/>
      </bottom>
      <diagonal/>
    </border>
    <border>
      <left/>
      <right style="thin">
        <color auto="1"/>
      </right>
      <top/>
      <bottom style="thin">
        <color indexed="22"/>
      </bottom>
      <diagonal/>
    </border>
    <border>
      <left/>
      <right/>
      <top/>
      <bottom style="thin">
        <color indexed="22"/>
      </bottom>
      <diagonal/>
    </border>
    <border>
      <left style="medium">
        <color auto="1"/>
      </left>
      <right style="medium">
        <color auto="1"/>
      </right>
      <top style="medium">
        <color auto="1"/>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bottom style="medium">
        <color auto="1"/>
      </bottom>
      <diagonal/>
    </border>
    <border>
      <left style="medium">
        <color auto="1"/>
      </left>
      <right/>
      <top style="medium">
        <color auto="1"/>
      </top>
      <bottom style="medium">
        <color auto="1"/>
      </bottom>
      <diagonal/>
    </border>
    <border diagonalUp="1" diagonalDown="1">
      <left style="thin">
        <color auto="1"/>
      </left>
      <right style="thin">
        <color auto="1"/>
      </right>
      <top style="thin">
        <color auto="1"/>
      </top>
      <bottom style="thin">
        <color auto="1"/>
      </bottom>
      <diagonal style="thin">
        <color auto="1"/>
      </diagonal>
    </border>
    <border>
      <left style="medium">
        <color auto="1"/>
      </left>
      <right style="thin">
        <color auto="1"/>
      </right>
      <top style="thin">
        <color auto="1"/>
      </top>
      <bottom style="thin">
        <color auto="1"/>
      </bottom>
      <diagonal/>
    </border>
    <border>
      <left style="thin">
        <color auto="1"/>
      </left>
      <right style="double">
        <color auto="1"/>
      </right>
      <top style="double">
        <color auto="1"/>
      </top>
      <bottom/>
      <diagonal/>
    </border>
    <border>
      <left style="double">
        <color auto="1"/>
      </left>
      <right style="thin">
        <color auto="1"/>
      </right>
      <top style="double">
        <color auto="1"/>
      </top>
      <bottom/>
      <diagonal/>
    </border>
    <border>
      <left style="double">
        <color auto="1"/>
      </left>
      <right style="thin">
        <color auto="1"/>
      </right>
      <top/>
      <bottom style="thin">
        <color auto="1"/>
      </bottom>
      <diagonal/>
    </border>
    <border>
      <left style="medium">
        <color auto="1"/>
      </left>
      <right style="thin">
        <color auto="1"/>
      </right>
      <top style="thin">
        <color auto="1"/>
      </top>
      <bottom/>
      <diagonal/>
    </border>
  </borders>
  <cellStyleXfs count="51">
    <xf numFmtId="0" fontId="0" fillId="0" borderId="0">
      <alignment vertical="top"/>
    </xf>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27" fillId="28" borderId="2"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protection locked="0"/>
    </xf>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85" fillId="0" borderId="0">
      <alignment vertical="top"/>
    </xf>
    <xf numFmtId="0" fontId="85" fillId="0" borderId="0">
      <alignment vertical="top"/>
    </xf>
    <xf numFmtId="0" fontId="33" fillId="0" borderId="0"/>
    <xf numFmtId="0" fontId="85" fillId="0" borderId="0"/>
    <xf numFmtId="0" fontId="85" fillId="32" borderId="7" applyNumberFormat="0" applyFont="0" applyAlignment="0" applyProtection="0"/>
    <xf numFmtId="0" fontId="44" fillId="27" borderId="8" applyNumberFormat="0" applyAlignment="0" applyProtection="0"/>
    <xf numFmtId="0" fontId="45" fillId="0" borderId="0" applyNumberFormat="0" applyFill="0" applyBorder="0" applyAlignment="0" applyProtection="0"/>
    <xf numFmtId="0" fontId="28" fillId="0" borderId="9" applyNumberFormat="0" applyFill="0" applyAlignment="0" applyProtection="0"/>
  </cellStyleXfs>
  <cellXfs count="710">
    <xf numFmtId="0" fontId="0" fillId="0" borderId="0" xfId="0" applyAlignment="1"/>
    <xf numFmtId="0" fontId="4" fillId="0" borderId="0" xfId="0" applyFont="1" applyBorder="1" applyAlignment="1" applyProtection="1"/>
    <xf numFmtId="0" fontId="5" fillId="33" borderId="0" xfId="0" applyFont="1" applyFill="1" applyBorder="1" applyAlignment="1" applyProtection="1">
      <alignment horizontal="centerContinuous" vertical="center" wrapText="1"/>
    </xf>
    <xf numFmtId="0" fontId="4" fillId="0" borderId="0" xfId="0" applyFont="1" applyFill="1" applyBorder="1" applyAlignment="1" applyProtection="1"/>
    <xf numFmtId="0" fontId="12" fillId="0" borderId="0" xfId="0" applyFont="1" applyBorder="1" applyAlignment="1" applyProtection="1"/>
    <xf numFmtId="0" fontId="4" fillId="0" borderId="0" xfId="0" applyFont="1" applyFill="1" applyBorder="1" applyAlignment="1" applyProtection="1">
      <alignment horizontal="right"/>
    </xf>
    <xf numFmtId="0" fontId="4" fillId="33" borderId="0" xfId="0" applyFont="1" applyFill="1" applyBorder="1" applyAlignment="1" applyProtection="1"/>
    <xf numFmtId="3" fontId="4" fillId="33" borderId="0" xfId="0" applyNumberFormat="1" applyFont="1" applyFill="1" applyBorder="1" applyAlignment="1" applyProtection="1"/>
    <xf numFmtId="0" fontId="12" fillId="33" borderId="0" xfId="0" applyFont="1" applyFill="1" applyBorder="1" applyAlignment="1" applyProtection="1"/>
    <xf numFmtId="3" fontId="12" fillId="33" borderId="0" xfId="0" applyNumberFormat="1" applyFont="1" applyFill="1" applyBorder="1" applyAlignment="1" applyProtection="1"/>
    <xf numFmtId="0" fontId="5" fillId="33" borderId="10" xfId="0" applyFont="1" applyFill="1" applyBorder="1" applyAlignment="1" applyProtection="1"/>
    <xf numFmtId="3" fontId="5" fillId="33" borderId="10" xfId="0" applyNumberFormat="1" applyFont="1" applyFill="1" applyBorder="1" applyAlignment="1" applyProtection="1"/>
    <xf numFmtId="0" fontId="5" fillId="33" borderId="11" xfId="0" applyFont="1" applyFill="1" applyBorder="1" applyAlignment="1" applyProtection="1"/>
    <xf numFmtId="0" fontId="4" fillId="0" borderId="12" xfId="0" applyFont="1" applyBorder="1" applyAlignment="1" applyProtection="1">
      <alignment horizontal="right"/>
    </xf>
    <xf numFmtId="0" fontId="3" fillId="0" borderId="12" xfId="46" applyFont="1" applyBorder="1" applyProtection="1"/>
    <xf numFmtId="49" fontId="3" fillId="0" borderId="12" xfId="0" applyNumberFormat="1" applyFont="1" applyBorder="1" applyAlignment="1" applyProtection="1"/>
    <xf numFmtId="0" fontId="4" fillId="0" borderId="13" xfId="0" applyFont="1" applyBorder="1" applyAlignment="1" applyProtection="1">
      <alignment horizontal="right"/>
    </xf>
    <xf numFmtId="0" fontId="3" fillId="0" borderId="13" xfId="46" applyFont="1" applyBorder="1" applyProtection="1"/>
    <xf numFmtId="0" fontId="3" fillId="33" borderId="10" xfId="46" applyFont="1" applyFill="1" applyBorder="1" applyProtection="1"/>
    <xf numFmtId="3" fontId="5" fillId="33" borderId="0" xfId="0" applyNumberFormat="1" applyFont="1" applyFill="1" applyBorder="1" applyAlignment="1" applyProtection="1"/>
    <xf numFmtId="0" fontId="5" fillId="0" borderId="14" xfId="0" applyFont="1" applyFill="1" applyBorder="1" applyAlignment="1" applyProtection="1">
      <alignment horizontal="right"/>
    </xf>
    <xf numFmtId="0" fontId="5" fillId="0" borderId="0" xfId="0" applyFont="1" applyFill="1" applyBorder="1" applyAlignment="1" applyProtection="1"/>
    <xf numFmtId="3" fontId="5" fillId="0" borderId="0" xfId="0" applyNumberFormat="1" applyFont="1" applyFill="1" applyBorder="1" applyAlignment="1" applyProtection="1"/>
    <xf numFmtId="0" fontId="12" fillId="33" borderId="0" xfId="0" applyFont="1" applyFill="1" applyBorder="1" applyAlignment="1" applyProtection="1">
      <alignment horizontal="centerContinuous" vertical="center" wrapText="1"/>
    </xf>
    <xf numFmtId="0" fontId="12" fillId="33" borderId="15" xfId="0" applyFont="1" applyFill="1" applyBorder="1" applyAlignment="1" applyProtection="1"/>
    <xf numFmtId="3" fontId="12" fillId="33" borderId="15" xfId="0" applyNumberFormat="1" applyFont="1" applyFill="1" applyBorder="1" applyAlignment="1" applyProtection="1"/>
    <xf numFmtId="0" fontId="12" fillId="33" borderId="16" xfId="0" applyFont="1" applyFill="1" applyBorder="1" applyAlignment="1" applyProtection="1"/>
    <xf numFmtId="0" fontId="5" fillId="33" borderId="17" xfId="0" applyFont="1" applyFill="1" applyBorder="1" applyAlignment="1" applyProtection="1">
      <alignment horizontal="right"/>
    </xf>
    <xf numFmtId="0" fontId="12" fillId="33" borderId="0" xfId="0" applyFont="1" applyFill="1" applyBorder="1" applyAlignment="1" applyProtection="1">
      <alignment horizontal="right"/>
    </xf>
    <xf numFmtId="0" fontId="12" fillId="33" borderId="14" xfId="0" applyFont="1" applyFill="1" applyBorder="1" applyAlignment="1" applyProtection="1">
      <alignment horizontal="right"/>
    </xf>
    <xf numFmtId="0" fontId="12" fillId="33" borderId="18" xfId="0" applyFont="1" applyFill="1" applyBorder="1" applyAlignment="1" applyProtection="1"/>
    <xf numFmtId="3" fontId="5" fillId="33" borderId="15" xfId="0" applyNumberFormat="1" applyFont="1" applyFill="1" applyBorder="1" applyAlignment="1" applyProtection="1">
      <alignment horizontal="centerContinuous" vertical="center"/>
    </xf>
    <xf numFmtId="0" fontId="5" fillId="33" borderId="15" xfId="0" applyFont="1" applyFill="1" applyBorder="1" applyAlignment="1" applyProtection="1">
      <alignment horizontal="centerContinuous" vertical="center"/>
    </xf>
    <xf numFmtId="0" fontId="4" fillId="0" borderId="12" xfId="0" applyFont="1" applyBorder="1" applyAlignment="1" applyProtection="1"/>
    <xf numFmtId="0" fontId="4" fillId="0" borderId="19" xfId="0" applyFont="1" applyBorder="1" applyAlignment="1" applyProtection="1"/>
    <xf numFmtId="0" fontId="13" fillId="33" borderId="20" xfId="0" applyFont="1" applyFill="1" applyBorder="1" applyAlignment="1" applyProtection="1">
      <alignment horizontal="centerContinuous"/>
    </xf>
    <xf numFmtId="0" fontId="11" fillId="33" borderId="21" xfId="0" applyFont="1" applyFill="1" applyBorder="1" applyAlignment="1" applyProtection="1">
      <alignment horizontal="left"/>
    </xf>
    <xf numFmtId="0" fontId="11" fillId="33" borderId="20" xfId="0" applyFont="1" applyFill="1" applyBorder="1" applyAlignment="1" applyProtection="1">
      <alignment horizontal="left"/>
    </xf>
    <xf numFmtId="0" fontId="11" fillId="33" borderId="0" xfId="0" applyFont="1" applyFill="1" applyBorder="1" applyAlignment="1" applyProtection="1">
      <alignment horizontal="right" vertical="top"/>
    </xf>
    <xf numFmtId="0" fontId="11" fillId="33" borderId="22" xfId="0" applyFont="1" applyFill="1" applyBorder="1" applyAlignment="1" applyProtection="1">
      <alignment horizontal="left"/>
    </xf>
    <xf numFmtId="0" fontId="11" fillId="33" borderId="23" xfId="0" applyFont="1" applyFill="1" applyBorder="1" applyAlignment="1" applyProtection="1">
      <alignment horizontal="left"/>
    </xf>
    <xf numFmtId="0" fontId="11" fillId="33" borderId="24" xfId="0" applyFont="1" applyFill="1" applyBorder="1" applyAlignment="1" applyProtection="1">
      <alignment horizontal="left"/>
    </xf>
    <xf numFmtId="0" fontId="5" fillId="32" borderId="0" xfId="0" applyFont="1" applyFill="1" applyBorder="1" applyAlignment="1" applyProtection="1"/>
    <xf numFmtId="3" fontId="5" fillId="32" borderId="0" xfId="0" applyNumberFormat="1" applyFont="1" applyFill="1" applyBorder="1" applyAlignment="1" applyProtection="1"/>
    <xf numFmtId="3" fontId="9" fillId="32" borderId="15" xfId="0" applyNumberFormat="1" applyFont="1" applyFill="1" applyBorder="1" applyAlignment="1" applyProtection="1"/>
    <xf numFmtId="3" fontId="17" fillId="32" borderId="0" xfId="0" applyNumberFormat="1" applyFont="1" applyFill="1" applyBorder="1" applyAlignment="1" applyProtection="1"/>
    <xf numFmtId="0" fontId="17" fillId="32" borderId="15" xfId="0" applyFont="1" applyFill="1" applyBorder="1" applyAlignment="1" applyProtection="1"/>
    <xf numFmtId="0" fontId="17" fillId="32" borderId="0" xfId="0" applyFont="1" applyFill="1" applyBorder="1" applyAlignment="1" applyProtection="1"/>
    <xf numFmtId="3" fontId="17" fillId="32" borderId="15" xfId="0" applyNumberFormat="1" applyFont="1" applyFill="1" applyBorder="1" applyAlignment="1" applyProtection="1"/>
    <xf numFmtId="0" fontId="17" fillId="32" borderId="10" xfId="0" applyFont="1" applyFill="1" applyBorder="1" applyAlignment="1" applyProtection="1"/>
    <xf numFmtId="0" fontId="4" fillId="32" borderId="10" xfId="0" applyFont="1" applyFill="1" applyBorder="1" applyAlignment="1" applyProtection="1"/>
    <xf numFmtId="3" fontId="9" fillId="32" borderId="0" xfId="0" applyNumberFormat="1" applyFont="1" applyFill="1" applyBorder="1" applyAlignment="1" applyProtection="1"/>
    <xf numFmtId="0" fontId="5" fillId="32" borderId="15" xfId="0" applyFont="1" applyFill="1" applyBorder="1" applyAlignment="1" applyProtection="1"/>
    <xf numFmtId="0" fontId="5" fillId="32" borderId="18" xfId="0" applyFont="1" applyFill="1" applyBorder="1" applyAlignment="1" applyProtection="1"/>
    <xf numFmtId="0" fontId="11" fillId="0" borderId="0" xfId="0" applyFont="1" applyFill="1" applyBorder="1" applyAlignment="1" applyProtection="1">
      <alignment horizontal="left"/>
    </xf>
    <xf numFmtId="0" fontId="6" fillId="34" borderId="0" xfId="0" applyFont="1" applyFill="1" applyBorder="1" applyAlignment="1" applyProtection="1"/>
    <xf numFmtId="0" fontId="4" fillId="34" borderId="0" xfId="0" applyFont="1" applyFill="1" applyBorder="1" applyAlignment="1" applyProtection="1"/>
    <xf numFmtId="0" fontId="19" fillId="0" borderId="0" xfId="0" applyFont="1" applyFill="1" applyBorder="1" applyAlignment="1" applyProtection="1"/>
    <xf numFmtId="0" fontId="8" fillId="33" borderId="0" xfId="0" applyFont="1" applyFill="1" applyBorder="1" applyAlignment="1" applyProtection="1">
      <alignment horizontal="center" wrapText="1"/>
    </xf>
    <xf numFmtId="0" fontId="8" fillId="33" borderId="25" xfId="0" applyFont="1" applyFill="1" applyBorder="1" applyAlignment="1" applyProtection="1">
      <alignment horizontal="center" wrapText="1"/>
    </xf>
    <xf numFmtId="0" fontId="16" fillId="33" borderId="26" xfId="0" applyFont="1" applyFill="1" applyBorder="1" applyAlignment="1" applyProtection="1">
      <alignment horizontal="centerContinuous" vertical="center" wrapText="1"/>
    </xf>
    <xf numFmtId="0" fontId="8" fillId="33" borderId="26" xfId="0" applyFont="1" applyFill="1" applyBorder="1" applyAlignment="1" applyProtection="1">
      <alignment horizontal="centerContinuous" vertical="center" wrapText="1"/>
    </xf>
    <xf numFmtId="0" fontId="8" fillId="33" borderId="27" xfId="0" applyFont="1" applyFill="1" applyBorder="1" applyAlignment="1" applyProtection="1">
      <alignment horizontal="centerContinuous" vertical="center" wrapText="1"/>
    </xf>
    <xf numFmtId="0" fontId="8" fillId="33" borderId="25" xfId="0" applyFont="1" applyFill="1" applyBorder="1" applyAlignment="1" applyProtection="1">
      <alignment horizontal="centerContinuous" vertical="center" wrapText="1"/>
    </xf>
    <xf numFmtId="0" fontId="10" fillId="33" borderId="28" xfId="0" applyFont="1" applyFill="1" applyBorder="1" applyAlignment="1" applyProtection="1">
      <alignment horizontal="center" wrapText="1"/>
    </xf>
    <xf numFmtId="0" fontId="20" fillId="32" borderId="0" xfId="0" applyFont="1" applyFill="1" applyBorder="1" applyAlignment="1" applyProtection="1"/>
    <xf numFmtId="3" fontId="20" fillId="32" borderId="0" xfId="0" applyNumberFormat="1" applyFont="1" applyFill="1" applyBorder="1" applyAlignment="1" applyProtection="1"/>
    <xf numFmtId="0" fontId="20" fillId="32" borderId="15" xfId="0" applyNumberFormat="1" applyFont="1" applyFill="1" applyBorder="1" applyAlignment="1" applyProtection="1">
      <alignment horizontal="left"/>
    </xf>
    <xf numFmtId="0" fontId="21" fillId="32" borderId="0" xfId="0" applyFont="1" applyFill="1" applyBorder="1" applyAlignment="1" applyProtection="1"/>
    <xf numFmtId="0" fontId="8" fillId="35" borderId="29" xfId="0" applyFont="1" applyFill="1" applyBorder="1" applyAlignment="1" applyProtection="1">
      <alignment horizontal="left" wrapText="1"/>
    </xf>
    <xf numFmtId="0" fontId="12" fillId="34" borderId="0" xfId="0" applyFont="1" applyFill="1" applyBorder="1" applyAlignment="1" applyProtection="1"/>
    <xf numFmtId="3" fontId="4" fillId="35" borderId="29" xfId="0" applyNumberFormat="1" applyFont="1" applyFill="1" applyBorder="1" applyAlignment="1" applyProtection="1">
      <alignment horizontal="right"/>
    </xf>
    <xf numFmtId="0" fontId="3" fillId="0" borderId="29" xfId="46" applyFont="1" applyBorder="1" applyProtection="1"/>
    <xf numFmtId="0" fontId="3" fillId="35" borderId="30" xfId="46" applyFont="1" applyFill="1" applyBorder="1" applyProtection="1"/>
    <xf numFmtId="0" fontId="4" fillId="0" borderId="29" xfId="0" applyFont="1" applyFill="1" applyBorder="1" applyAlignment="1" applyProtection="1"/>
    <xf numFmtId="0" fontId="15" fillId="33" borderId="28" xfId="0" applyFont="1" applyFill="1" applyBorder="1" applyAlignment="1" applyProtection="1"/>
    <xf numFmtId="3" fontId="15" fillId="33" borderId="28" xfId="0" applyNumberFormat="1" applyFont="1" applyFill="1" applyBorder="1" applyAlignment="1" applyProtection="1"/>
    <xf numFmtId="0" fontId="15" fillId="32" borderId="0" xfId="0" applyFont="1" applyFill="1" applyBorder="1" applyAlignment="1" applyProtection="1"/>
    <xf numFmtId="0" fontId="9" fillId="32" borderId="0" xfId="0" applyFont="1" applyFill="1" applyBorder="1" applyAlignment="1" applyProtection="1">
      <alignment horizontal="left"/>
    </xf>
    <xf numFmtId="3" fontId="8" fillId="32" borderId="0" xfId="0" applyNumberFormat="1" applyFont="1" applyFill="1" applyBorder="1" applyAlignment="1" applyProtection="1"/>
    <xf numFmtId="3" fontId="15" fillId="32" borderId="0" xfId="0" applyNumberFormat="1" applyFont="1" applyFill="1" applyBorder="1" applyAlignment="1" applyProtection="1"/>
    <xf numFmtId="0" fontId="15" fillId="32" borderId="0" xfId="0" applyFont="1" applyFill="1" applyBorder="1" applyAlignment="1" applyProtection="1">
      <alignment horizontal="left"/>
    </xf>
    <xf numFmtId="0" fontId="15" fillId="32" borderId="0" xfId="0" applyNumberFormat="1" applyFont="1" applyFill="1" applyBorder="1" applyAlignment="1" applyProtection="1">
      <alignment horizontal="left"/>
    </xf>
    <xf numFmtId="0" fontId="17" fillId="32" borderId="0" xfId="0" applyFont="1" applyFill="1" applyBorder="1" applyAlignment="1" applyProtection="1">
      <alignment horizontal="left"/>
    </xf>
    <xf numFmtId="3" fontId="9" fillId="32" borderId="0" xfId="0" applyNumberFormat="1" applyFont="1" applyFill="1" applyBorder="1" applyAlignment="1" applyProtection="1">
      <alignment horizontal="left"/>
    </xf>
    <xf numFmtId="0" fontId="4" fillId="0" borderId="31" xfId="0" applyFont="1" applyFill="1" applyBorder="1" applyAlignment="1" applyProtection="1"/>
    <xf numFmtId="0" fontId="5" fillId="32" borderId="10" xfId="0" applyFont="1" applyFill="1" applyBorder="1" applyAlignment="1" applyProtection="1"/>
    <xf numFmtId="0" fontId="15" fillId="33" borderId="16" xfId="0" applyFont="1" applyFill="1" applyBorder="1" applyAlignment="1" applyProtection="1">
      <alignment horizontal="right"/>
    </xf>
    <xf numFmtId="0" fontId="4" fillId="35" borderId="29" xfId="0" applyFont="1" applyFill="1" applyBorder="1" applyAlignment="1" applyProtection="1">
      <alignment horizontal="right"/>
    </xf>
    <xf numFmtId="0" fontId="15" fillId="33" borderId="32" xfId="0" applyFont="1" applyFill="1" applyBorder="1" applyAlignment="1" applyProtection="1"/>
    <xf numFmtId="0" fontId="4" fillId="33" borderId="10" xfId="0" applyFont="1" applyFill="1" applyBorder="1" applyAlignment="1" applyProtection="1">
      <alignment wrapText="1"/>
    </xf>
    <xf numFmtId="0" fontId="4" fillId="33" borderId="11" xfId="0" applyFont="1" applyFill="1" applyBorder="1" applyAlignment="1" applyProtection="1">
      <alignment wrapText="1"/>
    </xf>
    <xf numFmtId="0" fontId="11" fillId="0" borderId="0" xfId="0" applyFont="1" applyFill="1" applyBorder="1" applyAlignment="1" applyProtection="1">
      <alignment horizontal="left" wrapText="1"/>
    </xf>
    <xf numFmtId="0" fontId="11" fillId="33" borderId="0" xfId="0" quotePrefix="1" applyFont="1" applyFill="1" applyBorder="1" applyAlignment="1" applyProtection="1">
      <alignment horizontal="left" vertical="top" wrapText="1"/>
    </xf>
    <xf numFmtId="0" fontId="11" fillId="33" borderId="20" xfId="0" applyFont="1" applyFill="1" applyBorder="1" applyAlignment="1" applyProtection="1">
      <alignment horizontal="left" wrapText="1"/>
    </xf>
    <xf numFmtId="0" fontId="13" fillId="33" borderId="21" xfId="0" applyFont="1" applyFill="1" applyBorder="1" applyAlignment="1" applyProtection="1">
      <alignment horizontal="centerContinuous"/>
    </xf>
    <xf numFmtId="0" fontId="11" fillId="33" borderId="21" xfId="0" applyFont="1" applyFill="1" applyBorder="1" applyAlignment="1" applyProtection="1">
      <alignment horizontal="left" wrapText="1"/>
    </xf>
    <xf numFmtId="0" fontId="11" fillId="33" borderId="33" xfId="0" applyFont="1" applyFill="1" applyBorder="1" applyAlignment="1" applyProtection="1">
      <alignment horizontal="left"/>
    </xf>
    <xf numFmtId="0" fontId="11" fillId="33" borderId="34" xfId="0" applyFont="1" applyFill="1" applyBorder="1" applyAlignment="1" applyProtection="1">
      <alignment horizontal="left" wrapText="1"/>
    </xf>
    <xf numFmtId="0" fontId="11" fillId="33" borderId="32" xfId="0" applyFont="1" applyFill="1" applyBorder="1" applyAlignment="1" applyProtection="1">
      <alignment horizontal="right" vertical="top" wrapText="1"/>
    </xf>
    <xf numFmtId="0" fontId="11" fillId="33" borderId="28" xfId="0" applyFont="1" applyFill="1" applyBorder="1" applyAlignment="1" applyProtection="1">
      <alignment horizontal="left" vertical="top" wrapText="1"/>
    </xf>
    <xf numFmtId="0" fontId="11" fillId="33" borderId="35" xfId="0" applyFont="1" applyFill="1" applyBorder="1" applyAlignment="1" applyProtection="1">
      <alignment horizontal="left" vertical="top"/>
    </xf>
    <xf numFmtId="0" fontId="11" fillId="33" borderId="30" xfId="0" applyFont="1" applyFill="1" applyBorder="1" applyAlignment="1" applyProtection="1">
      <alignment horizontal="left" vertical="top"/>
    </xf>
    <xf numFmtId="0" fontId="11" fillId="33" borderId="29" xfId="0" applyFont="1" applyFill="1" applyBorder="1" applyAlignment="1" applyProtection="1">
      <alignment horizontal="left" vertical="top"/>
    </xf>
    <xf numFmtId="0" fontId="11" fillId="33" borderId="35" xfId="0" applyFont="1" applyFill="1" applyBorder="1" applyAlignment="1" applyProtection="1">
      <alignment horizontal="right" vertical="top"/>
    </xf>
    <xf numFmtId="0" fontId="11" fillId="33" borderId="36" xfId="0" applyFont="1" applyFill="1" applyBorder="1" applyAlignment="1" applyProtection="1">
      <alignment horizontal="left" vertical="top" wrapText="1"/>
    </xf>
    <xf numFmtId="0" fontId="11" fillId="33" borderId="34" xfId="0" applyFont="1" applyFill="1" applyBorder="1" applyAlignment="1" applyProtection="1">
      <alignment horizontal="left"/>
    </xf>
    <xf numFmtId="0" fontId="11" fillId="33" borderId="30" xfId="0" applyFont="1" applyFill="1" applyBorder="1" applyAlignment="1" applyProtection="1">
      <alignment horizontal="right" vertical="top"/>
    </xf>
    <xf numFmtId="0" fontId="11" fillId="33" borderId="10" xfId="0" applyFont="1" applyFill="1" applyBorder="1" applyAlignment="1" applyProtection="1">
      <alignment horizontal="right" vertical="top"/>
    </xf>
    <xf numFmtId="0" fontId="11" fillId="33" borderId="36" xfId="0" applyFont="1" applyFill="1" applyBorder="1" applyAlignment="1" applyProtection="1">
      <alignment horizontal="left" vertical="top"/>
    </xf>
    <xf numFmtId="0" fontId="11" fillId="33" borderId="11" xfId="0" applyFont="1" applyFill="1" applyBorder="1" applyAlignment="1" applyProtection="1">
      <alignment horizontal="left" vertical="top"/>
    </xf>
    <xf numFmtId="0" fontId="11" fillId="0" borderId="18" xfId="0" applyFont="1" applyFill="1" applyBorder="1" applyAlignment="1" applyProtection="1">
      <alignment vertical="top"/>
    </xf>
    <xf numFmtId="0" fontId="11" fillId="33" borderId="18" xfId="0" applyFont="1" applyFill="1" applyBorder="1" applyAlignment="1" applyProtection="1">
      <alignment horizontal="left" vertical="top" wrapText="1"/>
    </xf>
    <xf numFmtId="0" fontId="11" fillId="33" borderId="37" xfId="0" applyFont="1" applyFill="1" applyBorder="1" applyAlignment="1" applyProtection="1">
      <alignment horizontal="left" vertical="top" wrapText="1"/>
    </xf>
    <xf numFmtId="0" fontId="11" fillId="33" borderId="11" xfId="0" applyFont="1" applyFill="1" applyBorder="1" applyAlignment="1" applyProtection="1">
      <alignment horizontal="left" vertical="top" wrapText="1"/>
    </xf>
    <xf numFmtId="0" fontId="11" fillId="33" borderId="38" xfId="0" applyFont="1" applyFill="1" applyBorder="1" applyAlignment="1" applyProtection="1">
      <alignment horizontal="left" vertical="top"/>
    </xf>
    <xf numFmtId="0" fontId="11" fillId="33" borderId="16" xfId="0" applyFont="1" applyFill="1" applyBorder="1" applyAlignment="1" applyProtection="1">
      <alignment horizontal="left" vertical="top"/>
    </xf>
    <xf numFmtId="0" fontId="11" fillId="33" borderId="14" xfId="0" applyFont="1" applyFill="1" applyBorder="1" applyAlignment="1" applyProtection="1">
      <alignment horizontal="left" vertical="top"/>
    </xf>
    <xf numFmtId="0" fontId="11" fillId="33" borderId="39" xfId="0" applyFont="1" applyFill="1" applyBorder="1" applyAlignment="1" applyProtection="1">
      <alignment horizontal="left" vertical="top"/>
    </xf>
    <xf numFmtId="0" fontId="11" fillId="33" borderId="32" xfId="0" applyFont="1" applyFill="1" applyBorder="1" applyAlignment="1" applyProtection="1">
      <alignment horizontal="left" vertical="top"/>
    </xf>
    <xf numFmtId="0" fontId="4" fillId="0" borderId="35" xfId="0" applyFont="1" applyFill="1" applyBorder="1" applyAlignment="1" applyProtection="1">
      <alignment horizontal="right" wrapText="1"/>
    </xf>
    <xf numFmtId="0" fontId="4" fillId="0" borderId="30" xfId="0" applyFont="1" applyFill="1" applyBorder="1" applyAlignment="1" applyProtection="1">
      <alignment horizontal="right" wrapText="1"/>
    </xf>
    <xf numFmtId="0" fontId="4" fillId="0" borderId="36" xfId="0" applyFont="1" applyFill="1" applyBorder="1" applyAlignment="1" applyProtection="1">
      <alignment horizontal="right" wrapText="1"/>
    </xf>
    <xf numFmtId="0" fontId="3" fillId="0" borderId="19" xfId="46" applyFont="1" applyBorder="1" applyProtection="1"/>
    <xf numFmtId="0" fontId="10" fillId="33" borderId="0" xfId="0" applyFont="1" applyFill="1" applyAlignment="1" applyProtection="1">
      <alignment horizontal="centerContinuous" vertical="center" wrapText="1"/>
    </xf>
    <xf numFmtId="0" fontId="13" fillId="33" borderId="15" xfId="0" applyFont="1" applyFill="1" applyBorder="1" applyAlignment="1" applyProtection="1">
      <alignment horizontal="centerContinuous" vertical="center"/>
    </xf>
    <xf numFmtId="0" fontId="4" fillId="0" borderId="16" xfId="0" applyFont="1" applyFill="1" applyBorder="1" applyAlignment="1" applyProtection="1"/>
    <xf numFmtId="0" fontId="4" fillId="0" borderId="39" xfId="0" applyFont="1" applyFill="1" applyBorder="1" applyAlignment="1" applyProtection="1"/>
    <xf numFmtId="3" fontId="20" fillId="34" borderId="0" xfId="0" applyNumberFormat="1" applyFont="1" applyFill="1" applyBorder="1" applyAlignment="1" applyProtection="1"/>
    <xf numFmtId="0" fontId="8" fillId="33" borderId="40" xfId="0" applyFont="1" applyFill="1" applyBorder="1" applyAlignment="1" applyProtection="1">
      <alignment horizontal="center" wrapText="1"/>
    </xf>
    <xf numFmtId="0" fontId="8" fillId="33" borderId="41" xfId="0" applyFont="1" applyFill="1" applyBorder="1" applyAlignment="1" applyProtection="1">
      <alignment horizontal="center" wrapText="1"/>
    </xf>
    <xf numFmtId="0" fontId="7" fillId="33" borderId="17" xfId="0" applyFont="1" applyFill="1" applyBorder="1" applyAlignment="1" applyProtection="1">
      <alignment horizontal="centerContinuous" vertical="center" wrapText="1"/>
    </xf>
    <xf numFmtId="0" fontId="32" fillId="33" borderId="0" xfId="0" applyFont="1" applyFill="1" applyBorder="1" applyAlignment="1" applyProtection="1">
      <alignment horizontal="centerContinuous" vertical="center" wrapText="1"/>
    </xf>
    <xf numFmtId="0" fontId="21" fillId="32" borderId="39" xfId="0" applyFont="1" applyFill="1" applyBorder="1" applyAlignment="1" applyProtection="1"/>
    <xf numFmtId="0" fontId="15" fillId="32" borderId="15" xfId="0" applyFont="1" applyFill="1" applyBorder="1" applyAlignment="1" applyProtection="1"/>
    <xf numFmtId="0" fontId="15" fillId="32" borderId="15" xfId="0" applyFont="1" applyFill="1" applyBorder="1" applyAlignment="1" applyProtection="1">
      <alignment horizontal="right"/>
    </xf>
    <xf numFmtId="0" fontId="15" fillId="32" borderId="16" xfId="0" applyFont="1" applyFill="1" applyBorder="1" applyAlignment="1" applyProtection="1"/>
    <xf numFmtId="0" fontId="17" fillId="33" borderId="0" xfId="0" applyFont="1" applyFill="1" applyBorder="1" applyAlignment="1" applyProtection="1">
      <alignment horizontal="center" textRotation="90" wrapText="1"/>
    </xf>
    <xf numFmtId="49" fontId="4" fillId="0" borderId="0" xfId="0" applyNumberFormat="1" applyFont="1" applyFill="1" applyBorder="1" applyAlignment="1" applyProtection="1"/>
    <xf numFmtId="49" fontId="4" fillId="0" borderId="39" xfId="0" applyNumberFormat="1" applyFont="1" applyFill="1" applyBorder="1" applyAlignment="1" applyProtection="1"/>
    <xf numFmtId="49" fontId="4" fillId="0" borderId="29" xfId="0" applyNumberFormat="1" applyFont="1" applyFill="1" applyBorder="1" applyAlignment="1" applyProtection="1"/>
    <xf numFmtId="3" fontId="8" fillId="32" borderId="0" xfId="0" quotePrefix="1" applyNumberFormat="1" applyFont="1" applyFill="1" applyBorder="1" applyAlignment="1" applyProtection="1">
      <alignment horizontal="left"/>
    </xf>
    <xf numFmtId="0" fontId="3" fillId="34" borderId="0" xfId="0" applyFont="1" applyFill="1" applyBorder="1" applyAlignment="1" applyProtection="1"/>
    <xf numFmtId="0" fontId="8" fillId="33" borderId="38" xfId="0" applyFont="1" applyFill="1" applyBorder="1" applyAlignment="1" applyProtection="1">
      <alignment horizontal="center" wrapText="1"/>
    </xf>
    <xf numFmtId="0" fontId="12" fillId="0" borderId="29" xfId="0" applyFont="1" applyFill="1" applyBorder="1" applyAlignment="1" applyProtection="1"/>
    <xf numFmtId="0" fontId="12" fillId="0" borderId="29" xfId="0" applyFont="1" applyFill="1" applyBorder="1" applyAlignment="1" applyProtection="1">
      <alignment horizontal="right"/>
    </xf>
    <xf numFmtId="0" fontId="8" fillId="0" borderId="29" xfId="0" applyFont="1" applyFill="1" applyBorder="1" applyAlignment="1" applyProtection="1">
      <alignment horizontal="right" wrapText="1"/>
    </xf>
    <xf numFmtId="0" fontId="4" fillId="0" borderId="29" xfId="0" applyFont="1" applyBorder="1" applyAlignment="1" applyProtection="1"/>
    <xf numFmtId="0" fontId="12" fillId="0" borderId="29" xfId="0" applyFont="1" applyBorder="1" applyAlignment="1" applyProtection="1"/>
    <xf numFmtId="0" fontId="8" fillId="33" borderId="42" xfId="0" applyFont="1" applyFill="1" applyBorder="1" applyAlignment="1" applyProtection="1">
      <alignment horizontal="center" wrapText="1"/>
    </xf>
    <xf numFmtId="0" fontId="8" fillId="33" borderId="29" xfId="0" applyFont="1" applyFill="1" applyBorder="1" applyAlignment="1" applyProtection="1">
      <alignment textRotation="90" wrapText="1"/>
    </xf>
    <xf numFmtId="0" fontId="10" fillId="33" borderId="29" xfId="0" applyFont="1" applyFill="1" applyBorder="1" applyAlignment="1" applyProtection="1">
      <alignment horizontal="center" wrapText="1"/>
    </xf>
    <xf numFmtId="0" fontId="8" fillId="0" borderId="29" xfId="0" applyFont="1" applyFill="1" applyBorder="1" applyAlignment="1" applyProtection="1">
      <alignment horizontal="center" vertical="center" wrapText="1"/>
    </xf>
    <xf numFmtId="0" fontId="8" fillId="33" borderId="39" xfId="0" applyFont="1" applyFill="1" applyBorder="1" applyAlignment="1" applyProtection="1">
      <alignment horizontal="center" wrapText="1"/>
    </xf>
    <xf numFmtId="0" fontId="4" fillId="0" borderId="13" xfId="0" applyFont="1" applyBorder="1" applyAlignment="1" applyProtection="1"/>
    <xf numFmtId="0" fontId="4" fillId="35" borderId="13" xfId="0" applyNumberFormat="1" applyFont="1" applyFill="1" applyBorder="1" applyAlignment="1" applyProtection="1">
      <alignment wrapText="1"/>
    </xf>
    <xf numFmtId="0" fontId="8" fillId="0" borderId="29" xfId="0" applyFont="1" applyFill="1" applyBorder="1" applyAlignment="1" applyProtection="1">
      <alignment wrapText="1"/>
    </xf>
    <xf numFmtId="0" fontId="0" fillId="0" borderId="29" xfId="0" applyBorder="1" applyAlignment="1" applyProtection="1">
      <alignment wrapText="1"/>
    </xf>
    <xf numFmtId="0" fontId="17" fillId="0" borderId="29" xfId="0" applyFont="1" applyFill="1" applyBorder="1" applyAlignment="1" applyProtection="1">
      <alignment textRotation="90" wrapText="1"/>
    </xf>
    <xf numFmtId="0" fontId="0" fillId="0" borderId="29" xfId="0" applyFill="1" applyBorder="1" applyAlignment="1" applyProtection="1">
      <alignment wrapText="1"/>
    </xf>
    <xf numFmtId="0" fontId="3" fillId="0" borderId="12" xfId="46" applyFont="1" applyFill="1" applyBorder="1" applyProtection="1"/>
    <xf numFmtId="0" fontId="9" fillId="32" borderId="32" xfId="0" applyFont="1" applyFill="1" applyBorder="1" applyAlignment="1" applyProtection="1">
      <alignment horizontal="left"/>
    </xf>
    <xf numFmtId="0" fontId="17" fillId="32" borderId="16" xfId="0" applyFont="1" applyFill="1" applyBorder="1" applyAlignment="1" applyProtection="1"/>
    <xf numFmtId="0" fontId="15" fillId="32" borderId="14" xfId="0" applyFont="1" applyFill="1" applyBorder="1" applyAlignment="1" applyProtection="1">
      <alignment horizontal="left"/>
    </xf>
    <xf numFmtId="0" fontId="17" fillId="32" borderId="14" xfId="0" applyFont="1" applyFill="1" applyBorder="1" applyAlignment="1" applyProtection="1">
      <alignment horizontal="left"/>
    </xf>
    <xf numFmtId="3" fontId="9" fillId="32" borderId="17" xfId="0" applyNumberFormat="1" applyFont="1" applyFill="1" applyBorder="1" applyAlignment="1" applyProtection="1">
      <alignment horizontal="left"/>
    </xf>
    <xf numFmtId="0" fontId="0" fillId="0" borderId="38" xfId="0" applyFill="1" applyBorder="1" applyAlignment="1" applyProtection="1">
      <alignment wrapText="1"/>
    </xf>
    <xf numFmtId="0" fontId="8" fillId="0" borderId="29" xfId="0" applyFont="1" applyFill="1" applyBorder="1" applyAlignment="1" applyProtection="1">
      <alignment horizontal="right" vertical="top" wrapText="1"/>
    </xf>
    <xf numFmtId="0" fontId="8" fillId="33" borderId="14" xfId="0" applyFont="1" applyFill="1" applyBorder="1" applyAlignment="1" applyProtection="1">
      <alignment horizontal="right" vertical="top" wrapText="1"/>
    </xf>
    <xf numFmtId="0" fontId="8" fillId="0" borderId="14" xfId="0" applyFont="1" applyFill="1" applyBorder="1" applyAlignment="1" applyProtection="1">
      <alignment horizontal="right" vertical="top" wrapText="1"/>
    </xf>
    <xf numFmtId="0" fontId="20" fillId="32" borderId="0" xfId="0" applyNumberFormat="1" applyFont="1" applyFill="1" applyBorder="1" applyAlignment="1" applyProtection="1">
      <alignment horizontal="left"/>
    </xf>
    <xf numFmtId="0" fontId="8" fillId="33" borderId="29" xfId="0" applyFont="1" applyFill="1" applyBorder="1" applyAlignment="1" applyProtection="1">
      <alignment horizontal="right" wrapText="1"/>
    </xf>
    <xf numFmtId="0" fontId="12" fillId="0" borderId="39" xfId="0" applyFont="1" applyFill="1" applyBorder="1" applyAlignment="1" applyProtection="1">
      <alignment horizontal="right"/>
    </xf>
    <xf numFmtId="0" fontId="8" fillId="33" borderId="39" xfId="0" applyFont="1" applyFill="1" applyBorder="1" applyAlignment="1" applyProtection="1">
      <alignment horizontal="right" wrapText="1"/>
    </xf>
    <xf numFmtId="0" fontId="12" fillId="0" borderId="39" xfId="0" applyFont="1" applyBorder="1" applyAlignment="1" applyProtection="1"/>
    <xf numFmtId="0" fontId="8" fillId="0" borderId="14" xfId="0" applyFont="1" applyFill="1" applyBorder="1" applyAlignment="1" applyProtection="1">
      <alignment horizontal="right" wrapText="1"/>
    </xf>
    <xf numFmtId="0" fontId="8" fillId="0" borderId="29" xfId="0" applyFont="1" applyFill="1" applyBorder="1" applyAlignment="1" applyProtection="1">
      <alignment horizontal="right" vertical="center" wrapText="1"/>
    </xf>
    <xf numFmtId="3" fontId="8" fillId="0" borderId="29" xfId="0" applyNumberFormat="1" applyFont="1" applyFill="1" applyBorder="1" applyAlignment="1" applyProtection="1">
      <alignment horizontal="center" wrapText="1"/>
    </xf>
    <xf numFmtId="0" fontId="8" fillId="0" borderId="17" xfId="0" applyFont="1" applyFill="1" applyBorder="1" applyAlignment="1" applyProtection="1">
      <alignment horizontal="right" wrapText="1"/>
    </xf>
    <xf numFmtId="0" fontId="8" fillId="0" borderId="38" xfId="0" applyFont="1" applyFill="1" applyBorder="1" applyAlignment="1" applyProtection="1">
      <alignment horizontal="right" wrapText="1"/>
    </xf>
    <xf numFmtId="0" fontId="8" fillId="0" borderId="17" xfId="0" applyFont="1" applyFill="1" applyBorder="1" applyAlignment="1" applyProtection="1">
      <alignment horizontal="right" vertical="top" wrapText="1"/>
    </xf>
    <xf numFmtId="0" fontId="8" fillId="0" borderId="38" xfId="0" applyFont="1" applyFill="1" applyBorder="1" applyAlignment="1" applyProtection="1">
      <alignment horizontal="right" vertical="top" wrapText="1"/>
    </xf>
    <xf numFmtId="0" fontId="8" fillId="33" borderId="17" xfId="0" applyFont="1" applyFill="1" applyBorder="1" applyAlignment="1" applyProtection="1">
      <alignment horizontal="right" wrapText="1"/>
    </xf>
    <xf numFmtId="0" fontId="8" fillId="33" borderId="38" xfId="0" applyFont="1" applyFill="1" applyBorder="1" applyAlignment="1" applyProtection="1">
      <alignment horizontal="right" wrapText="1"/>
    </xf>
    <xf numFmtId="0" fontId="8" fillId="33" borderId="35" xfId="0" applyFont="1" applyFill="1" applyBorder="1" applyAlignment="1" applyProtection="1">
      <alignment horizontal="right" wrapText="1"/>
    </xf>
    <xf numFmtId="3" fontId="9" fillId="32" borderId="10" xfId="0" applyNumberFormat="1" applyFont="1" applyFill="1" applyBorder="1" applyAlignment="1" applyProtection="1">
      <alignment horizontal="left"/>
    </xf>
    <xf numFmtId="0" fontId="3" fillId="0" borderId="0" xfId="0" quotePrefix="1" applyFont="1" applyFill="1" applyBorder="1" applyAlignment="1" applyProtection="1"/>
    <xf numFmtId="0" fontId="8" fillId="0" borderId="29" xfId="0" applyFont="1" applyFill="1" applyBorder="1" applyAlignment="1" applyProtection="1">
      <alignment horizontal="center" wrapText="1"/>
    </xf>
    <xf numFmtId="0" fontId="12" fillId="0" borderId="38" xfId="0" applyFont="1" applyFill="1" applyBorder="1" applyAlignment="1" applyProtection="1">
      <alignment horizontal="right"/>
    </xf>
    <xf numFmtId="0" fontId="3" fillId="36" borderId="0" xfId="0" applyFont="1" applyFill="1" applyBorder="1" applyAlignment="1" applyProtection="1"/>
    <xf numFmtId="3" fontId="20" fillId="34" borderId="10" xfId="0" applyNumberFormat="1" applyFont="1" applyFill="1" applyBorder="1" applyAlignment="1" applyProtection="1"/>
    <xf numFmtId="3" fontId="8" fillId="32" borderId="10" xfId="0" applyNumberFormat="1" applyFont="1" applyFill="1" applyBorder="1" applyAlignment="1" applyProtection="1"/>
    <xf numFmtId="3" fontId="15" fillId="32" borderId="10" xfId="0" applyNumberFormat="1" applyFont="1" applyFill="1" applyBorder="1" applyAlignment="1" applyProtection="1"/>
    <xf numFmtId="3" fontId="9" fillId="32" borderId="10" xfId="0" applyNumberFormat="1" applyFont="1" applyFill="1" applyBorder="1" applyAlignment="1" applyProtection="1"/>
    <xf numFmtId="3" fontId="20" fillId="32" borderId="10" xfId="0" applyNumberFormat="1" applyFont="1" applyFill="1" applyBorder="1" applyAlignment="1" applyProtection="1"/>
    <xf numFmtId="0" fontId="9" fillId="32" borderId="15" xfId="0" applyFont="1" applyFill="1" applyBorder="1" applyAlignment="1" applyProtection="1">
      <alignment horizontal="left"/>
    </xf>
    <xf numFmtId="0" fontId="8" fillId="37" borderId="29" xfId="0" applyFont="1" applyFill="1" applyBorder="1" applyAlignment="1" applyProtection="1">
      <alignment wrapText="1"/>
    </xf>
    <xf numFmtId="0" fontId="11" fillId="33" borderId="29" xfId="0" applyFont="1" applyFill="1" applyBorder="1" applyAlignment="1" applyProtection="1">
      <alignment horizontal="left" vertical="top" wrapText="1"/>
    </xf>
    <xf numFmtId="0" fontId="4" fillId="0" borderId="19" xfId="0" applyFont="1" applyBorder="1" applyAlignment="1" applyProtection="1">
      <alignment horizontal="left" vertical="top" wrapText="1"/>
    </xf>
    <xf numFmtId="0" fontId="11" fillId="33" borderId="0" xfId="0" applyFont="1" applyFill="1" applyBorder="1" applyAlignment="1" applyProtection="1">
      <alignment horizontal="left" vertical="top"/>
    </xf>
    <xf numFmtId="0" fontId="11" fillId="33" borderId="18" xfId="0" applyFont="1" applyFill="1" applyBorder="1" applyAlignment="1" applyProtection="1">
      <alignment horizontal="left" vertical="top"/>
    </xf>
    <xf numFmtId="0" fontId="11" fillId="33" borderId="0" xfId="0" applyFont="1" applyFill="1" applyBorder="1" applyAlignment="1" applyProtection="1">
      <alignment horizontal="left" vertical="top" wrapText="1"/>
    </xf>
    <xf numFmtId="0" fontId="22" fillId="33" borderId="0" xfId="0" applyFont="1" applyFill="1" applyBorder="1" applyAlignment="1" applyProtection="1">
      <alignment horizontal="center"/>
    </xf>
    <xf numFmtId="0" fontId="8" fillId="37" borderId="0" xfId="0" applyFont="1" applyFill="1" applyBorder="1" applyAlignment="1" applyProtection="1">
      <alignment horizontal="center" wrapText="1"/>
    </xf>
    <xf numFmtId="0" fontId="8" fillId="37" borderId="10" xfId="0" applyFont="1" applyFill="1" applyBorder="1" applyAlignment="1" applyProtection="1">
      <alignment horizontal="center" wrapText="1"/>
    </xf>
    <xf numFmtId="0" fontId="8" fillId="37" borderId="43" xfId="0" applyFont="1" applyFill="1" applyBorder="1" applyAlignment="1" applyProtection="1">
      <alignment horizontal="center" wrapText="1"/>
    </xf>
    <xf numFmtId="0" fontId="8" fillId="37" borderId="11" xfId="0" applyFont="1" applyFill="1" applyBorder="1" applyAlignment="1" applyProtection="1">
      <alignment horizontal="center" wrapText="1"/>
    </xf>
    <xf numFmtId="0" fontId="8" fillId="33" borderId="14" xfId="0" applyFont="1" applyFill="1" applyBorder="1" applyAlignment="1" applyProtection="1">
      <alignment horizontal="center" wrapText="1"/>
    </xf>
    <xf numFmtId="49" fontId="0" fillId="0" borderId="0" xfId="0" quotePrefix="1" applyNumberFormat="1" applyFont="1" applyAlignment="1" applyProtection="1"/>
    <xf numFmtId="49" fontId="0" fillId="0" borderId="0" xfId="0" applyNumberFormat="1" applyFont="1" applyAlignment="1" applyProtection="1"/>
    <xf numFmtId="49" fontId="0" fillId="0" borderId="0" xfId="0" applyNumberFormat="1" applyFont="1" applyAlignment="1" applyProtection="1"/>
    <xf numFmtId="49" fontId="0" fillId="0" borderId="0" xfId="0" quotePrefix="1" applyNumberFormat="1" applyFont="1" applyAlignment="1" applyProtection="1"/>
    <xf numFmtId="49" fontId="0" fillId="0" borderId="0" xfId="0" applyNumberFormat="1" applyAlignment="1" applyProtection="1"/>
    <xf numFmtId="0" fontId="4" fillId="33" borderId="0" xfId="0" applyNumberFormat="1" applyFont="1" applyFill="1" applyBorder="1" applyAlignment="1" applyProtection="1">
      <alignment horizontal="right"/>
    </xf>
    <xf numFmtId="0" fontId="4" fillId="33" borderId="0" xfId="0" applyFont="1" applyFill="1" applyBorder="1" applyAlignment="1" applyProtection="1">
      <alignment wrapText="1"/>
    </xf>
    <xf numFmtId="49" fontId="0" fillId="0" borderId="0" xfId="0" quotePrefix="1" applyNumberFormat="1" applyFont="1" applyFill="1" applyAlignment="1" applyProtection="1"/>
    <xf numFmtId="49" fontId="0" fillId="0" borderId="0" xfId="0" applyNumberFormat="1" applyFont="1" applyFill="1" applyAlignment="1" applyProtection="1"/>
    <xf numFmtId="0" fontId="0" fillId="0" borderId="29" xfId="0" applyFill="1" applyBorder="1" applyAlignment="1" applyProtection="1"/>
    <xf numFmtId="4" fontId="4" fillId="0" borderId="0" xfId="0" applyNumberFormat="1" applyFont="1" applyFill="1" applyBorder="1" applyAlignment="1" applyProtection="1">
      <alignment horizontal="right"/>
    </xf>
    <xf numFmtId="0" fontId="0" fillId="0" borderId="0" xfId="0" applyAlignment="1" applyProtection="1"/>
    <xf numFmtId="0" fontId="49" fillId="0" borderId="10" xfId="0" applyNumberFormat="1" applyFont="1" applyFill="1" applyBorder="1" applyAlignment="1" applyProtection="1">
      <alignment vertical="top"/>
    </xf>
    <xf numFmtId="0" fontId="47" fillId="0" borderId="0" xfId="0" applyNumberFormat="1" applyFont="1" applyFill="1" applyBorder="1" applyAlignment="1" applyProtection="1">
      <alignment vertical="top"/>
    </xf>
    <xf numFmtId="0" fontId="0" fillId="0" borderId="0" xfId="0" applyAlignment="1" applyProtection="1">
      <alignment wrapText="1"/>
    </xf>
    <xf numFmtId="0" fontId="29" fillId="0" borderId="0" xfId="0" applyNumberFormat="1" applyFont="1" applyFill="1" applyBorder="1" applyAlignment="1" applyProtection="1">
      <alignment vertical="top"/>
    </xf>
    <xf numFmtId="0" fontId="48" fillId="0" borderId="0" xfId="0" applyNumberFormat="1" applyFont="1" applyFill="1" applyBorder="1" applyAlignment="1" applyProtection="1">
      <alignment vertical="top"/>
    </xf>
    <xf numFmtId="0" fontId="30" fillId="0" borderId="0" xfId="0" applyNumberFormat="1" applyFont="1" applyFill="1" applyBorder="1" applyAlignment="1" applyProtection="1">
      <alignment vertical="top"/>
    </xf>
    <xf numFmtId="0" fontId="50" fillId="0" borderId="44" xfId="0" applyFont="1" applyBorder="1" applyAlignment="1" applyProtection="1">
      <alignment horizontal="center" vertical="center"/>
    </xf>
    <xf numFmtId="0" fontId="50" fillId="0" borderId="44" xfId="0" applyFont="1" applyBorder="1" applyAlignment="1" applyProtection="1">
      <alignment horizontal="center" vertical="center" wrapText="1"/>
    </xf>
    <xf numFmtId="0" fontId="51" fillId="37" borderId="45" xfId="0" applyNumberFormat="1" applyFont="1" applyFill="1" applyBorder="1" applyAlignment="1" applyProtection="1">
      <alignment vertical="top"/>
    </xf>
    <xf numFmtId="0" fontId="51" fillId="37" borderId="46" xfId="0" applyNumberFormat="1" applyFont="1" applyFill="1" applyBorder="1" applyAlignment="1" applyProtection="1">
      <alignment vertical="top"/>
    </xf>
    <xf numFmtId="0" fontId="52" fillId="37" borderId="46" xfId="0" applyNumberFormat="1" applyFont="1" applyFill="1" applyBorder="1" applyAlignment="1" applyProtection="1">
      <alignment vertical="top"/>
    </xf>
    <xf numFmtId="0" fontId="53" fillId="0" borderId="47" xfId="0" applyFont="1" applyBorder="1" applyAlignment="1" applyProtection="1"/>
    <xf numFmtId="0" fontId="50" fillId="0" borderId="47" xfId="0" applyFont="1" applyBorder="1" applyAlignment="1" applyProtection="1">
      <alignment horizontal="center" vertical="center"/>
    </xf>
    <xf numFmtId="0" fontId="51" fillId="37" borderId="21" xfId="0" applyNumberFormat="1" applyFont="1" applyFill="1" applyBorder="1" applyAlignment="1" applyProtection="1">
      <alignment vertical="top"/>
    </xf>
    <xf numFmtId="0" fontId="52" fillId="37" borderId="48" xfId="0" applyNumberFormat="1" applyFont="1" applyFill="1" applyBorder="1" applyAlignment="1" applyProtection="1">
      <alignment vertical="top"/>
    </xf>
    <xf numFmtId="0" fontId="52" fillId="37" borderId="49" xfId="0" applyNumberFormat="1" applyFont="1" applyFill="1" applyBorder="1" applyAlignment="1" applyProtection="1">
      <alignment vertical="top"/>
    </xf>
    <xf numFmtId="0" fontId="50" fillId="0" borderId="47" xfId="0" applyFont="1" applyBorder="1" applyAlignment="1" applyProtection="1">
      <alignment horizontal="center" vertical="center" textRotation="90"/>
    </xf>
    <xf numFmtId="0" fontId="52" fillId="37" borderId="50" xfId="0" applyNumberFormat="1" applyFont="1" applyFill="1" applyBorder="1" applyAlignment="1" applyProtection="1">
      <alignment horizontal="center" vertical="center" wrapText="1"/>
    </xf>
    <xf numFmtId="0" fontId="52" fillId="37" borderId="10" xfId="0" applyNumberFormat="1" applyFont="1" applyFill="1" applyBorder="1" applyAlignment="1" applyProtection="1">
      <alignment horizontal="center" vertical="center" wrapText="1"/>
    </xf>
    <xf numFmtId="0" fontId="52" fillId="37" borderId="51" xfId="0" applyNumberFormat="1" applyFont="1" applyFill="1" applyBorder="1" applyAlignment="1" applyProtection="1">
      <alignment horizontal="center" vertical="center" wrapText="1"/>
    </xf>
    <xf numFmtId="0" fontId="53" fillId="0" borderId="29" xfId="0" applyFont="1" applyFill="1" applyBorder="1" applyAlignment="1" applyProtection="1"/>
    <xf numFmtId="0" fontId="50" fillId="0" borderId="29" xfId="0" applyFont="1" applyFill="1" applyBorder="1" applyAlignment="1" applyProtection="1">
      <alignment horizontal="center" vertical="center" textRotation="90"/>
    </xf>
    <xf numFmtId="0" fontId="52" fillId="0" borderId="29" xfId="0" applyNumberFormat="1" applyFont="1" applyFill="1" applyBorder="1" applyAlignment="1" applyProtection="1">
      <alignment horizontal="center" vertical="center" wrapText="1"/>
    </xf>
    <xf numFmtId="0" fontId="47" fillId="0" borderId="44" xfId="0" applyNumberFormat="1" applyFont="1" applyFill="1" applyBorder="1" applyAlignment="1" applyProtection="1">
      <alignment horizontal="center" vertical="center"/>
    </xf>
    <xf numFmtId="0" fontId="51" fillId="37" borderId="52" xfId="0" applyNumberFormat="1" applyFont="1" applyFill="1" applyBorder="1" applyAlignment="1" applyProtection="1">
      <alignment vertical="top"/>
    </xf>
    <xf numFmtId="0" fontId="52" fillId="37" borderId="47" xfId="0" applyNumberFormat="1" applyFont="1" applyFill="1" applyBorder="1" applyAlignment="1" applyProtection="1">
      <alignment horizontal="center" vertical="center" wrapText="1"/>
    </xf>
    <xf numFmtId="0" fontId="52" fillId="37" borderId="0" xfId="0" applyNumberFormat="1" applyFont="1" applyFill="1" applyBorder="1" applyAlignment="1" applyProtection="1">
      <alignment horizontal="center" vertical="center" wrapText="1"/>
    </xf>
    <xf numFmtId="0" fontId="52" fillId="37" borderId="20" xfId="0" applyNumberFormat="1" applyFont="1" applyFill="1" applyBorder="1" applyAlignment="1" applyProtection="1">
      <alignment horizontal="center" vertical="center" wrapText="1"/>
    </xf>
    <xf numFmtId="0" fontId="50" fillId="0" borderId="29" xfId="0" applyFont="1" applyFill="1" applyBorder="1" applyAlignment="1" applyProtection="1">
      <alignment horizontal="center" vertical="center" wrapText="1"/>
    </xf>
    <xf numFmtId="0" fontId="0" fillId="0" borderId="0" xfId="0" applyFill="1" applyAlignment="1" applyProtection="1"/>
    <xf numFmtId="0" fontId="4" fillId="0" borderId="39" xfId="0" applyNumberFormat="1" applyFont="1" applyFill="1" applyBorder="1" applyAlignment="1" applyProtection="1">
      <alignment horizontal="left"/>
    </xf>
    <xf numFmtId="0" fontId="3" fillId="0" borderId="14" xfId="0" applyFont="1" applyBorder="1" applyAlignment="1" applyProtection="1"/>
    <xf numFmtId="0" fontId="3" fillId="0" borderId="39" xfId="0" applyFont="1" applyFill="1" applyBorder="1" applyAlignment="1" applyProtection="1">
      <alignment vertical="center" wrapText="1"/>
    </xf>
    <xf numFmtId="0" fontId="3" fillId="0" borderId="38" xfId="0" applyFont="1" applyFill="1" applyBorder="1" applyAlignment="1" applyProtection="1">
      <alignment vertical="center" wrapText="1"/>
    </xf>
    <xf numFmtId="0" fontId="3" fillId="0" borderId="17" xfId="0" applyFont="1" applyBorder="1" applyAlignment="1" applyProtection="1"/>
    <xf numFmtId="0" fontId="3" fillId="0" borderId="32" xfId="0" applyFont="1" applyBorder="1" applyAlignment="1" applyProtection="1"/>
    <xf numFmtId="0" fontId="0" fillId="0" borderId="0" xfId="0" applyFont="1" applyAlignment="1" applyProtection="1">
      <alignment horizontal="right"/>
    </xf>
    <xf numFmtId="0" fontId="4" fillId="0" borderId="53" xfId="0" applyNumberFormat="1" applyFont="1" applyFill="1" applyBorder="1" applyAlignment="1" applyProtection="1"/>
    <xf numFmtId="0" fontId="0" fillId="0" borderId="29" xfId="0" applyFont="1" applyBorder="1" applyAlignment="1" applyProtection="1"/>
    <xf numFmtId="0" fontId="0" fillId="38" borderId="29" xfId="0" applyFill="1" applyBorder="1" applyAlignment="1" applyProtection="1"/>
    <xf numFmtId="0" fontId="29" fillId="0" borderId="0" xfId="0" applyNumberFormat="1" applyFont="1" applyFill="1" applyBorder="1" applyAlignment="1" applyProtection="1">
      <alignment horizontal="left" vertical="top" wrapText="1" shrinkToFit="1"/>
    </xf>
    <xf numFmtId="0" fontId="0" fillId="0" borderId="0" xfId="0" applyFill="1" applyBorder="1" applyAlignment="1" applyProtection="1"/>
    <xf numFmtId="0" fontId="0" fillId="0" borderId="14" xfId="0" applyFill="1" applyBorder="1" applyAlignment="1" applyProtection="1"/>
    <xf numFmtId="0" fontId="0" fillId="39" borderId="10" xfId="0" applyFill="1" applyBorder="1" applyAlignment="1" applyProtection="1"/>
    <xf numFmtId="0" fontId="5" fillId="39" borderId="10" xfId="0" applyNumberFormat="1" applyFont="1" applyFill="1" applyBorder="1" applyAlignment="1" applyProtection="1"/>
    <xf numFmtId="0" fontId="5" fillId="39" borderId="11" xfId="0" applyNumberFormat="1" applyFont="1" applyFill="1" applyBorder="1" applyAlignment="1" applyProtection="1"/>
    <xf numFmtId="0" fontId="0" fillId="0" borderId="0" xfId="0" applyFont="1" applyAlignment="1" applyProtection="1"/>
    <xf numFmtId="0" fontId="57" fillId="0" borderId="14" xfId="0" applyFont="1" applyFill="1" applyBorder="1" applyAlignment="1" applyProtection="1"/>
    <xf numFmtId="0" fontId="57" fillId="0" borderId="0" xfId="0" applyFont="1" applyFill="1" applyBorder="1" applyAlignment="1" applyProtection="1"/>
    <xf numFmtId="0" fontId="60" fillId="34" borderId="0" xfId="0" applyFont="1" applyFill="1" applyBorder="1" applyAlignment="1" applyProtection="1"/>
    <xf numFmtId="3" fontId="8" fillId="32" borderId="10" xfId="0" quotePrefix="1" applyNumberFormat="1" applyFont="1" applyFill="1" applyBorder="1" applyAlignment="1" applyProtection="1">
      <alignment horizontal="left"/>
    </xf>
    <xf numFmtId="0" fontId="85" fillId="0" borderId="0" xfId="43" quotePrefix="1" applyNumberFormat="1" applyAlignment="1"/>
    <xf numFmtId="0" fontId="85" fillId="0" borderId="0" xfId="43" applyAlignment="1"/>
    <xf numFmtId="0" fontId="13" fillId="40" borderId="29" xfId="0" applyNumberFormat="1" applyFont="1" applyFill="1" applyBorder="1" applyAlignment="1" applyProtection="1">
      <alignment horizontal="left"/>
    </xf>
    <xf numFmtId="0" fontId="6" fillId="41" borderId="46" xfId="0" applyFont="1" applyFill="1" applyBorder="1" applyAlignment="1" applyProtection="1"/>
    <xf numFmtId="0" fontId="6" fillId="41" borderId="21" xfId="0" applyFont="1" applyFill="1" applyBorder="1" applyAlignment="1" applyProtection="1"/>
    <xf numFmtId="0" fontId="6" fillId="41" borderId="0" xfId="0" applyFont="1" applyFill="1" applyBorder="1" applyAlignment="1" applyProtection="1"/>
    <xf numFmtId="3" fontId="6" fillId="41" borderId="0" xfId="0" applyNumberFormat="1" applyFont="1" applyFill="1" applyBorder="1" applyAlignment="1" applyProtection="1"/>
    <xf numFmtId="0" fontId="5" fillId="41" borderId="0" xfId="0" applyFont="1" applyFill="1" applyBorder="1" applyAlignment="1" applyProtection="1"/>
    <xf numFmtId="3" fontId="5" fillId="41" borderId="0" xfId="0" applyNumberFormat="1" applyFont="1" applyFill="1" applyBorder="1" applyAlignment="1" applyProtection="1"/>
    <xf numFmtId="0" fontId="6" fillId="41" borderId="22" xfId="0" applyFont="1" applyFill="1" applyBorder="1" applyAlignment="1" applyProtection="1"/>
    <xf numFmtId="3" fontId="6" fillId="41" borderId="23" xfId="0" applyNumberFormat="1" applyFont="1" applyFill="1" applyBorder="1" applyAlignment="1" applyProtection="1"/>
    <xf numFmtId="3" fontId="6" fillId="41" borderId="46" xfId="0" applyNumberFormat="1" applyFont="1" applyFill="1" applyBorder="1" applyAlignment="1" applyProtection="1"/>
    <xf numFmtId="3" fontId="6" fillId="41" borderId="52" xfId="0" applyNumberFormat="1" applyFont="1" applyFill="1" applyBorder="1" applyAlignment="1" applyProtection="1"/>
    <xf numFmtId="3" fontId="6" fillId="41" borderId="20" xfId="0" applyNumberFormat="1" applyFont="1" applyFill="1" applyBorder="1" applyAlignment="1" applyProtection="1"/>
    <xf numFmtId="3" fontId="6" fillId="42" borderId="20" xfId="0" applyNumberFormat="1" applyFont="1" applyFill="1" applyBorder="1" applyAlignment="1" applyProtection="1"/>
    <xf numFmtId="3" fontId="5" fillId="42" borderId="20" xfId="0" applyNumberFormat="1" applyFont="1" applyFill="1" applyBorder="1" applyAlignment="1" applyProtection="1"/>
    <xf numFmtId="0" fontId="61" fillId="41" borderId="21" xfId="0" applyFont="1" applyFill="1" applyBorder="1" applyAlignment="1" applyProtection="1">
      <alignment horizontal="center"/>
    </xf>
    <xf numFmtId="0" fontId="4" fillId="37" borderId="0" xfId="0" applyFont="1" applyFill="1" applyBorder="1" applyAlignment="1" applyProtection="1">
      <alignment horizontal="right"/>
    </xf>
    <xf numFmtId="0" fontId="4" fillId="37" borderId="0" xfId="0" applyFont="1" applyFill="1" applyBorder="1" applyAlignment="1" applyProtection="1"/>
    <xf numFmtId="0" fontId="46" fillId="37" borderId="0" xfId="0" applyFont="1" applyFill="1" applyAlignment="1" applyProtection="1"/>
    <xf numFmtId="0" fontId="0" fillId="37" borderId="0" xfId="0" applyFill="1" applyAlignment="1"/>
    <xf numFmtId="0" fontId="14" fillId="37" borderId="0" xfId="0" applyFont="1" applyFill="1" applyBorder="1" applyAlignment="1" applyProtection="1"/>
    <xf numFmtId="0" fontId="0" fillId="0" borderId="0" xfId="0" applyAlignment="1" applyProtection="1"/>
    <xf numFmtId="0" fontId="4" fillId="38" borderId="19" xfId="0" applyFont="1" applyFill="1" applyBorder="1" applyAlignment="1" applyProtection="1"/>
    <xf numFmtId="0" fontId="8" fillId="33" borderId="29" xfId="0" applyFont="1" applyFill="1" applyBorder="1" applyAlignment="1" applyProtection="1">
      <alignment horizontal="center" wrapText="1"/>
    </xf>
    <xf numFmtId="0" fontId="52" fillId="37" borderId="48" xfId="0" applyNumberFormat="1" applyFont="1" applyFill="1" applyBorder="1" applyAlignment="1" applyProtection="1">
      <alignment vertical="top"/>
    </xf>
    <xf numFmtId="0" fontId="3" fillId="0" borderId="30" xfId="46" applyFont="1" applyBorder="1" applyProtection="1"/>
    <xf numFmtId="0" fontId="4" fillId="0" borderId="39" xfId="0" applyFont="1" applyBorder="1" applyAlignment="1" applyProtection="1">
      <alignment horizontal="right"/>
    </xf>
    <xf numFmtId="0" fontId="4" fillId="37" borderId="0" xfId="0" applyNumberFormat="1" applyFont="1" applyFill="1" applyBorder="1" applyAlignment="1" applyProtection="1">
      <alignment wrapText="1"/>
    </xf>
    <xf numFmtId="0" fontId="4" fillId="37" borderId="14" xfId="0" applyFont="1" applyFill="1" applyBorder="1" applyAlignment="1" applyProtection="1"/>
    <xf numFmtId="0" fontId="21" fillId="37" borderId="0" xfId="0" applyFont="1" applyFill="1" applyBorder="1" applyAlignment="1" applyProtection="1"/>
    <xf numFmtId="3" fontId="4" fillId="37" borderId="14" xfId="0" applyNumberFormat="1" applyFont="1" applyFill="1" applyBorder="1" applyAlignment="1" applyProtection="1"/>
    <xf numFmtId="3" fontId="4" fillId="37" borderId="0" xfId="0" applyNumberFormat="1" applyFont="1" applyFill="1" applyBorder="1" applyAlignment="1" applyProtection="1">
      <alignment horizontal="right"/>
    </xf>
    <xf numFmtId="0" fontId="4" fillId="37" borderId="0" xfId="0" applyFont="1" applyFill="1" applyBorder="1" applyAlignment="1" applyProtection="1">
      <alignment wrapText="1"/>
    </xf>
    <xf numFmtId="3" fontId="4" fillId="37" borderId="0" xfId="0" applyNumberFormat="1" applyFont="1" applyFill="1" applyBorder="1" applyAlignment="1" applyProtection="1"/>
    <xf numFmtId="0" fontId="0" fillId="37" borderId="0" xfId="0" applyFill="1" applyBorder="1" applyAlignment="1" applyProtection="1"/>
    <xf numFmtId="0" fontId="32" fillId="37" borderId="0" xfId="0" applyFont="1" applyFill="1" applyBorder="1" applyAlignment="1" applyProtection="1">
      <alignment horizontal="centerContinuous" vertical="center" wrapText="1"/>
    </xf>
    <xf numFmtId="0" fontId="7" fillId="37" borderId="11" xfId="0" applyFont="1" applyFill="1" applyBorder="1" applyAlignment="1" applyProtection="1">
      <alignment horizontal="centerContinuous" vertical="center" wrapText="1"/>
    </xf>
    <xf numFmtId="0" fontId="15" fillId="37" borderId="16" xfId="0" applyFont="1" applyFill="1" applyBorder="1" applyAlignment="1" applyProtection="1"/>
    <xf numFmtId="0" fontId="29" fillId="37" borderId="0" xfId="0" applyNumberFormat="1" applyFont="1" applyFill="1" applyBorder="1" applyAlignment="1" applyProtection="1">
      <alignment horizontal="left" vertical="top" wrapText="1" shrinkToFit="1"/>
    </xf>
    <xf numFmtId="4" fontId="4" fillId="37" borderId="0" xfId="0" applyNumberFormat="1" applyFont="1" applyFill="1" applyBorder="1" applyAlignment="1" applyProtection="1">
      <alignment horizontal="right"/>
    </xf>
    <xf numFmtId="0" fontId="0" fillId="37" borderId="0" xfId="0" applyFill="1" applyAlignment="1" applyProtection="1"/>
    <xf numFmtId="0" fontId="12" fillId="37" borderId="14" xfId="0" applyFont="1" applyFill="1" applyBorder="1" applyAlignment="1" applyProtection="1"/>
    <xf numFmtId="0" fontId="14" fillId="37" borderId="14" xfId="0" applyFont="1" applyFill="1" applyBorder="1" applyAlignment="1" applyProtection="1"/>
    <xf numFmtId="0" fontId="3" fillId="37" borderId="0" xfId="0" applyFont="1" applyFill="1" applyBorder="1" applyAlignment="1" applyProtection="1"/>
    <xf numFmtId="0" fontId="62" fillId="37" borderId="0" xfId="0" applyFont="1" applyFill="1" applyBorder="1" applyAlignment="1" applyProtection="1"/>
    <xf numFmtId="0" fontId="62" fillId="37" borderId="0" xfId="0" applyFont="1" applyFill="1" applyBorder="1" applyAlignment="1" applyProtection="1">
      <alignment horizontal="left"/>
    </xf>
    <xf numFmtId="0" fontId="62" fillId="37" borderId="0" xfId="0" applyFont="1" applyFill="1" applyAlignment="1" applyProtection="1"/>
    <xf numFmtId="0" fontId="3" fillId="37" borderId="0" xfId="0" applyFont="1" applyFill="1" applyAlignment="1"/>
    <xf numFmtId="0" fontId="62" fillId="37" borderId="46" xfId="0" applyFont="1" applyFill="1" applyBorder="1" applyAlignment="1" applyProtection="1"/>
    <xf numFmtId="0" fontId="62" fillId="37" borderId="0" xfId="0" applyFont="1" applyFill="1" applyBorder="1" applyAlignment="1" applyProtection="1"/>
    <xf numFmtId="0" fontId="62" fillId="37" borderId="0" xfId="0" applyFont="1" applyFill="1" applyAlignment="1" applyProtection="1"/>
    <xf numFmtId="0" fontId="3" fillId="37" borderId="0" xfId="0" applyFont="1" applyFill="1" applyBorder="1" applyAlignment="1" applyProtection="1"/>
    <xf numFmtId="0" fontId="62" fillId="37" borderId="46" xfId="0" applyFont="1" applyFill="1" applyBorder="1" applyAlignment="1" applyProtection="1">
      <alignment horizontal="left"/>
    </xf>
    <xf numFmtId="0" fontId="3" fillId="37" borderId="0" xfId="0" applyFont="1" applyFill="1" applyAlignment="1" applyProtection="1"/>
    <xf numFmtId="0" fontId="62" fillId="37" borderId="0" xfId="0" applyFont="1" applyFill="1" applyBorder="1" applyAlignment="1" applyProtection="1">
      <alignment horizontal="center"/>
    </xf>
    <xf numFmtId="0" fontId="29" fillId="37" borderId="0" xfId="0" applyNumberFormat="1" applyFont="1" applyFill="1" applyBorder="1" applyAlignment="1" applyProtection="1">
      <alignment vertical="top"/>
    </xf>
    <xf numFmtId="0" fontId="30" fillId="37" borderId="0" xfId="0" applyNumberFormat="1" applyFont="1" applyFill="1" applyBorder="1" applyAlignment="1" applyProtection="1">
      <alignment vertical="top"/>
    </xf>
    <xf numFmtId="0" fontId="0" fillId="37" borderId="0" xfId="0" applyFont="1" applyFill="1" applyAlignment="1" applyProtection="1"/>
    <xf numFmtId="0" fontId="50" fillId="37" borderId="44" xfId="0" applyFont="1" applyFill="1" applyBorder="1" applyAlignment="1" applyProtection="1">
      <alignment horizontal="center" vertical="center" wrapText="1"/>
    </xf>
    <xf numFmtId="0" fontId="50" fillId="37" borderId="47" xfId="0" applyFont="1" applyFill="1" applyBorder="1" applyAlignment="1" applyProtection="1">
      <alignment horizontal="center" vertical="center"/>
    </xf>
    <xf numFmtId="0" fontId="54" fillId="37" borderId="0" xfId="0" applyFont="1" applyFill="1" applyAlignment="1" applyProtection="1">
      <alignment vertical="center"/>
    </xf>
    <xf numFmtId="0" fontId="47" fillId="37" borderId="44" xfId="0" applyNumberFormat="1" applyFont="1" applyFill="1" applyBorder="1" applyAlignment="1" applyProtection="1">
      <alignment horizontal="center" vertical="center"/>
    </xf>
    <xf numFmtId="0" fontId="53" fillId="37" borderId="47" xfId="0" applyFont="1" applyFill="1" applyBorder="1" applyAlignment="1" applyProtection="1"/>
    <xf numFmtId="0" fontId="50" fillId="37" borderId="44" xfId="0" applyFont="1" applyFill="1" applyBorder="1" applyAlignment="1" applyProtection="1">
      <alignment horizontal="center" vertical="center"/>
    </xf>
    <xf numFmtId="0" fontId="0" fillId="37" borderId="0" xfId="0" applyFill="1" applyBorder="1" applyAlignment="1" applyProtection="1">
      <alignment wrapText="1"/>
    </xf>
    <xf numFmtId="0" fontId="9" fillId="37" borderId="0" xfId="0" applyFont="1" applyFill="1" applyBorder="1" applyAlignment="1" applyProtection="1">
      <alignment horizontal="left"/>
    </xf>
    <xf numFmtId="0" fontId="15" fillId="37" borderId="0" xfId="0" applyFont="1" applyFill="1" applyBorder="1" applyAlignment="1" applyProtection="1">
      <alignment horizontal="left"/>
    </xf>
    <xf numFmtId="0" fontId="17" fillId="37" borderId="0" xfId="0" applyFont="1" applyFill="1" applyBorder="1" applyAlignment="1" applyProtection="1">
      <alignment horizontal="left"/>
    </xf>
    <xf numFmtId="3" fontId="9" fillId="37" borderId="0" xfId="0" applyNumberFormat="1" applyFont="1" applyFill="1" applyBorder="1" applyAlignment="1" applyProtection="1">
      <alignment horizontal="left"/>
    </xf>
    <xf numFmtId="0" fontId="9" fillId="32" borderId="16" xfId="0" applyFont="1" applyFill="1" applyBorder="1" applyAlignment="1" applyProtection="1">
      <alignment horizontal="left"/>
    </xf>
    <xf numFmtId="0" fontId="15" fillId="32" borderId="18" xfId="0" applyFont="1" applyFill="1" applyBorder="1" applyAlignment="1" applyProtection="1">
      <alignment horizontal="left"/>
    </xf>
    <xf numFmtId="0" fontId="17" fillId="32" borderId="18" xfId="0" applyFont="1" applyFill="1" applyBorder="1" applyAlignment="1" applyProtection="1">
      <alignment horizontal="left"/>
    </xf>
    <xf numFmtId="3" fontId="9" fillId="32" borderId="11" xfId="0" applyNumberFormat="1" applyFont="1" applyFill="1" applyBorder="1" applyAlignment="1" applyProtection="1">
      <alignment horizontal="left"/>
    </xf>
    <xf numFmtId="0" fontId="20" fillId="32" borderId="15" xfId="0" applyFont="1" applyFill="1" applyBorder="1" applyAlignment="1" applyProtection="1"/>
    <xf numFmtId="3" fontId="8" fillId="32" borderId="15" xfId="0" applyNumberFormat="1" applyFont="1" applyFill="1" applyBorder="1" applyAlignment="1" applyProtection="1"/>
    <xf numFmtId="3" fontId="15" fillId="32" borderId="15" xfId="0" applyNumberFormat="1" applyFont="1" applyFill="1" applyBorder="1" applyAlignment="1" applyProtection="1"/>
    <xf numFmtId="3" fontId="8" fillId="32" borderId="15" xfId="0" quotePrefix="1" applyNumberFormat="1" applyFont="1" applyFill="1" applyBorder="1" applyAlignment="1" applyProtection="1">
      <alignment horizontal="left"/>
    </xf>
    <xf numFmtId="0" fontId="20" fillId="32" borderId="18" xfId="0" applyFont="1" applyFill="1" applyBorder="1" applyAlignment="1" applyProtection="1"/>
    <xf numFmtId="3" fontId="20" fillId="32" borderId="11" xfId="0" applyNumberFormat="1" applyFont="1" applyFill="1" applyBorder="1" applyAlignment="1" applyProtection="1"/>
    <xf numFmtId="0" fontId="16" fillId="33" borderId="54" xfId="0" applyFont="1" applyFill="1" applyBorder="1" applyAlignment="1" applyProtection="1">
      <alignment horizontal="centerContinuous" wrapText="1"/>
    </xf>
    <xf numFmtId="0" fontId="8" fillId="33" borderId="55" xfId="0" applyFont="1" applyFill="1" applyBorder="1" applyAlignment="1" applyProtection="1">
      <alignment horizontal="centerContinuous" wrapText="1"/>
    </xf>
    <xf numFmtId="0" fontId="8" fillId="33" borderId="17" xfId="0" applyFont="1" applyFill="1" applyBorder="1" applyAlignment="1" applyProtection="1">
      <alignment horizontal="center" wrapText="1"/>
    </xf>
    <xf numFmtId="0" fontId="8" fillId="33" borderId="43" xfId="0" applyFont="1" applyFill="1" applyBorder="1" applyAlignment="1" applyProtection="1">
      <alignment horizontal="center" wrapText="1"/>
    </xf>
    <xf numFmtId="0" fontId="8" fillId="33" borderId="11" xfId="0" applyFont="1" applyFill="1" applyBorder="1" applyAlignment="1" applyProtection="1">
      <alignment horizontal="center" wrapText="1"/>
    </xf>
    <xf numFmtId="49" fontId="4" fillId="0" borderId="35" xfId="0" applyNumberFormat="1" applyFont="1" applyFill="1" applyBorder="1" applyAlignment="1" applyProtection="1"/>
    <xf numFmtId="0" fontId="19" fillId="37" borderId="0" xfId="0" applyFont="1" applyFill="1" applyBorder="1" applyAlignment="1" applyProtection="1"/>
    <xf numFmtId="0" fontId="4" fillId="37" borderId="0" xfId="0" applyFont="1" applyFill="1" applyBorder="1" applyAlignment="1" applyProtection="1">
      <alignment horizontal="right" wrapText="1"/>
    </xf>
    <xf numFmtId="0" fontId="8" fillId="33" borderId="54" xfId="0" applyFont="1" applyFill="1" applyBorder="1" applyAlignment="1" applyProtection="1">
      <alignment horizontal="centerContinuous" wrapText="1"/>
    </xf>
    <xf numFmtId="49" fontId="66" fillId="0" borderId="36" xfId="0" applyNumberFormat="1" applyFont="1" applyFill="1" applyBorder="1" applyAlignment="1" applyProtection="1"/>
    <xf numFmtId="49" fontId="66" fillId="0" borderId="16" xfId="0" applyNumberFormat="1" applyFont="1" applyFill="1" applyBorder="1" applyAlignment="1" applyProtection="1"/>
    <xf numFmtId="0" fontId="66" fillId="0" borderId="30" xfId="0" applyFont="1" applyFill="1" applyBorder="1" applyAlignment="1" applyProtection="1"/>
    <xf numFmtId="3" fontId="66" fillId="37" borderId="15" xfId="0" applyNumberFormat="1" applyFont="1" applyFill="1" applyBorder="1" applyAlignment="1" applyProtection="1"/>
    <xf numFmtId="0" fontId="64" fillId="0" borderId="0" xfId="0" applyFont="1" applyFill="1" applyBorder="1" applyAlignment="1" applyProtection="1">
      <alignment horizontal="center" wrapText="1"/>
    </xf>
    <xf numFmtId="0" fontId="66" fillId="0" borderId="0" xfId="0" applyFont="1" applyFill="1" applyBorder="1" applyAlignment="1" applyProtection="1"/>
    <xf numFmtId="0" fontId="66" fillId="37" borderId="0" xfId="0" applyFont="1" applyFill="1" applyBorder="1" applyAlignment="1" applyProtection="1"/>
    <xf numFmtId="0" fontId="64" fillId="33" borderId="0" xfId="0" applyFont="1" applyFill="1" applyBorder="1" applyAlignment="1" applyProtection="1">
      <alignment horizontal="left" vertical="center" wrapText="1"/>
    </xf>
    <xf numFmtId="0" fontId="67" fillId="33" borderId="15" xfId="0" applyFont="1" applyFill="1" applyBorder="1" applyAlignment="1" applyProtection="1">
      <alignment horizontal="center" vertical="center"/>
    </xf>
    <xf numFmtId="3" fontId="66" fillId="37" borderId="0" xfId="0" applyNumberFormat="1" applyFont="1" applyFill="1" applyBorder="1" applyAlignment="1" applyProtection="1"/>
    <xf numFmtId="0" fontId="69" fillId="0" borderId="0" xfId="0" applyFont="1" applyAlignment="1"/>
    <xf numFmtId="0" fontId="70" fillId="37" borderId="0" xfId="0" applyNumberFormat="1" applyFont="1" applyFill="1" applyBorder="1" applyAlignment="1" applyProtection="1">
      <alignment vertical="top"/>
    </xf>
    <xf numFmtId="0" fontId="66" fillId="0" borderId="0" xfId="0" applyFont="1" applyBorder="1" applyAlignment="1" applyProtection="1"/>
    <xf numFmtId="0" fontId="49" fillId="37" borderId="0" xfId="0" applyNumberFormat="1" applyFont="1" applyFill="1" applyBorder="1" applyAlignment="1" applyProtection="1">
      <alignment vertical="top"/>
    </xf>
    <xf numFmtId="0" fontId="49" fillId="0" borderId="0" xfId="0" applyNumberFormat="1" applyFont="1" applyFill="1" applyBorder="1" applyAlignment="1" applyProtection="1">
      <alignment vertical="top"/>
    </xf>
    <xf numFmtId="0" fontId="66" fillId="0" borderId="0" xfId="0" applyFont="1" applyBorder="1" applyAlignment="1" applyProtection="1">
      <alignment horizontal="left" vertical="center"/>
    </xf>
    <xf numFmtId="0" fontId="49" fillId="37" borderId="0" xfId="0" applyNumberFormat="1" applyFont="1" applyFill="1" applyBorder="1" applyAlignment="1" applyProtection="1">
      <alignment horizontal="left" vertical="center"/>
    </xf>
    <xf numFmtId="0" fontId="66" fillId="0" borderId="0" xfId="0" applyFont="1" applyFill="1" applyBorder="1" applyAlignment="1" applyProtection="1">
      <alignment horizontal="left" vertical="center"/>
    </xf>
    <xf numFmtId="0" fontId="63" fillId="37" borderId="0" xfId="0" applyNumberFormat="1" applyFont="1" applyFill="1" applyBorder="1" applyAlignment="1" applyProtection="1">
      <alignment vertical="top"/>
    </xf>
    <xf numFmtId="0" fontId="72" fillId="0" borderId="0" xfId="0" applyFont="1" applyAlignment="1"/>
    <xf numFmtId="0" fontId="66" fillId="0" borderId="10" xfId="0" applyFont="1" applyFill="1" applyBorder="1" applyAlignment="1" applyProtection="1"/>
    <xf numFmtId="0" fontId="72" fillId="0" borderId="0" xfId="0" applyFont="1" applyAlignment="1" applyProtection="1"/>
    <xf numFmtId="0" fontId="72" fillId="37" borderId="0" xfId="0" applyFont="1" applyFill="1" applyAlignment="1" applyProtection="1"/>
    <xf numFmtId="0" fontId="74" fillId="0" borderId="32" xfId="0" applyFont="1" applyFill="1" applyBorder="1" applyAlignment="1" applyProtection="1"/>
    <xf numFmtId="0" fontId="67" fillId="0" borderId="0" xfId="0" applyNumberFormat="1" applyFont="1" applyFill="1" applyBorder="1" applyAlignment="1" applyProtection="1">
      <alignment horizontal="left" vertical="top" wrapText="1" shrinkToFit="1"/>
    </xf>
    <xf numFmtId="0" fontId="11" fillId="0" borderId="0" xfId="0" applyFont="1" applyFill="1" applyBorder="1" applyAlignment="1" applyProtection="1"/>
    <xf numFmtId="0" fontId="64" fillId="33" borderId="30" xfId="0" applyFont="1" applyFill="1" applyBorder="1" applyAlignment="1" applyProtection="1">
      <alignment horizontal="center" vertical="center" wrapText="1"/>
    </xf>
    <xf numFmtId="0" fontId="67" fillId="33" borderId="15" xfId="0" applyFont="1" applyFill="1" applyBorder="1" applyAlignment="1" applyProtection="1">
      <alignment horizontal="center" vertical="center" wrapText="1"/>
    </xf>
    <xf numFmtId="0" fontId="67" fillId="33" borderId="0" xfId="0" applyFont="1" applyFill="1" applyBorder="1" applyAlignment="1" applyProtection="1">
      <alignment horizontal="center" vertical="center" wrapText="1"/>
    </xf>
    <xf numFmtId="0" fontId="49" fillId="37" borderId="10" xfId="0" applyNumberFormat="1" applyFont="1" applyFill="1" applyBorder="1" applyAlignment="1" applyProtection="1">
      <alignment vertical="top"/>
    </xf>
    <xf numFmtId="0" fontId="55" fillId="37" borderId="44" xfId="0" applyNumberFormat="1" applyFont="1" applyFill="1" applyBorder="1" applyAlignment="1" applyProtection="1">
      <alignment horizontal="center" vertical="center"/>
    </xf>
    <xf numFmtId="0" fontId="8" fillId="33" borderId="52" xfId="0" applyFont="1" applyFill="1" applyBorder="1" applyAlignment="1" applyProtection="1">
      <alignment horizontal="center" wrapText="1"/>
    </xf>
    <xf numFmtId="0" fontId="8" fillId="33" borderId="15" xfId="0" applyFont="1" applyFill="1" applyBorder="1" applyAlignment="1" applyProtection="1">
      <alignment horizontal="center" wrapText="1"/>
    </xf>
    <xf numFmtId="0" fontId="8" fillId="33" borderId="49" xfId="0" applyFont="1" applyFill="1" applyBorder="1" applyAlignment="1" applyProtection="1">
      <alignment horizontal="center" wrapText="1"/>
    </xf>
    <xf numFmtId="0" fontId="8" fillId="33" borderId="20" xfId="0" applyFont="1" applyFill="1" applyBorder="1" applyAlignment="1" applyProtection="1">
      <alignment horizontal="center" wrapText="1"/>
    </xf>
    <xf numFmtId="0" fontId="64" fillId="33" borderId="15" xfId="0" applyFont="1" applyFill="1" applyBorder="1" applyAlignment="1" applyProtection="1">
      <alignment horizontal="center" wrapText="1"/>
    </xf>
    <xf numFmtId="0" fontId="64" fillId="33" borderId="0" xfId="0" applyFont="1" applyFill="1" applyBorder="1" applyAlignment="1" applyProtection="1">
      <alignment horizontal="center" vertical="center" wrapText="1"/>
    </xf>
    <xf numFmtId="0" fontId="62" fillId="37" borderId="0" xfId="0" applyFont="1" applyFill="1" applyBorder="1" applyAlignment="1" applyProtection="1"/>
    <xf numFmtId="0" fontId="3" fillId="37" borderId="0" xfId="0" applyFont="1" applyFill="1" applyAlignment="1" applyProtection="1"/>
    <xf numFmtId="0" fontId="62" fillId="37" borderId="0" xfId="0" applyFont="1" applyFill="1" applyBorder="1" applyAlignment="1" applyProtection="1">
      <alignment horizontal="left" wrapText="1"/>
    </xf>
    <xf numFmtId="3" fontId="6" fillId="42" borderId="0" xfId="0" applyNumberFormat="1" applyFont="1" applyFill="1" applyBorder="1" applyAlignment="1" applyProtection="1"/>
    <xf numFmtId="3" fontId="5" fillId="42" borderId="0" xfId="0" applyNumberFormat="1" applyFont="1" applyFill="1" applyBorder="1" applyAlignment="1" applyProtection="1"/>
    <xf numFmtId="0" fontId="4" fillId="0" borderId="56" xfId="0" applyNumberFormat="1" applyFont="1" applyFill="1" applyBorder="1" applyAlignment="1" applyProtection="1"/>
    <xf numFmtId="0" fontId="12" fillId="0" borderId="28" xfId="0" applyFont="1" applyFill="1" applyBorder="1" applyAlignment="1" applyProtection="1">
      <alignment horizontal="right"/>
    </xf>
    <xf numFmtId="0" fontId="3" fillId="0" borderId="29" xfId="0" applyFont="1" applyBorder="1" applyAlignment="1" applyProtection="1">
      <alignment horizontal="left" wrapText="1"/>
    </xf>
    <xf numFmtId="0" fontId="3" fillId="0" borderId="38" xfId="0" applyFont="1" applyBorder="1" applyAlignment="1" applyProtection="1">
      <alignment horizontal="left" wrapText="1"/>
    </xf>
    <xf numFmtId="0" fontId="50" fillId="0" borderId="47" xfId="0" applyFont="1" applyBorder="1" applyAlignment="1" applyProtection="1">
      <alignment horizontal="left" wrapText="1"/>
    </xf>
    <xf numFmtId="0" fontId="3" fillId="0" borderId="28" xfId="0" applyFont="1" applyBorder="1" applyAlignment="1" applyProtection="1">
      <alignment horizontal="left" wrapText="1"/>
    </xf>
    <xf numFmtId="0" fontId="4" fillId="0" borderId="57" xfId="0" applyNumberFormat="1" applyFont="1" applyFill="1" applyBorder="1" applyAlignment="1" applyProtection="1"/>
    <xf numFmtId="0" fontId="62" fillId="37" borderId="0" xfId="0" applyFont="1" applyFill="1" applyBorder="1" applyAlignment="1" applyProtection="1">
      <alignment wrapText="1"/>
    </xf>
    <xf numFmtId="0" fontId="3" fillId="37" borderId="0" xfId="0" applyFont="1" applyFill="1" applyBorder="1" applyAlignment="1" applyProtection="1"/>
    <xf numFmtId="0" fontId="4" fillId="37" borderId="15" xfId="0" applyNumberFormat="1" applyFont="1" applyFill="1" applyBorder="1" applyAlignment="1" applyProtection="1">
      <alignment wrapText="1"/>
    </xf>
    <xf numFmtId="0" fontId="4" fillId="37" borderId="15" xfId="0" applyNumberFormat="1" applyFont="1" applyFill="1" applyBorder="1" applyAlignment="1" applyProtection="1">
      <alignment horizontal="right"/>
    </xf>
    <xf numFmtId="3" fontId="4" fillId="37" borderId="15" xfId="0" applyNumberFormat="1" applyFont="1" applyFill="1" applyBorder="1" applyAlignment="1" applyProtection="1">
      <alignment horizontal="right"/>
    </xf>
    <xf numFmtId="0" fontId="4" fillId="37" borderId="0" xfId="0" applyNumberFormat="1" applyFont="1" applyFill="1" applyBorder="1" applyAlignment="1" applyProtection="1">
      <alignment horizontal="right"/>
    </xf>
    <xf numFmtId="0" fontId="52" fillId="38" borderId="29" xfId="0" applyNumberFormat="1" applyFont="1" applyFill="1" applyBorder="1" applyAlignment="1" applyProtection="1">
      <alignment horizontal="center" vertical="center" wrapText="1"/>
    </xf>
    <xf numFmtId="0" fontId="4" fillId="38" borderId="58" xfId="0" applyNumberFormat="1" applyFont="1" applyFill="1" applyBorder="1" applyAlignment="1" applyProtection="1">
      <alignment horizontal="center" wrapText="1"/>
    </xf>
    <xf numFmtId="164" fontId="4" fillId="35" borderId="29" xfId="0" applyNumberFormat="1" applyFont="1" applyFill="1" applyBorder="1" applyAlignment="1" applyProtection="1">
      <alignment horizontal="right"/>
    </xf>
    <xf numFmtId="164" fontId="4" fillId="43" borderId="12" xfId="0" applyNumberFormat="1" applyFont="1" applyFill="1" applyBorder="1" applyAlignment="1" applyProtection="1">
      <alignment horizontal="right"/>
    </xf>
    <xf numFmtId="164" fontId="4" fillId="44" borderId="59" xfId="0" applyNumberFormat="1" applyFont="1" applyFill="1" applyBorder="1" applyAlignment="1" applyProtection="1">
      <alignment horizontal="right"/>
      <protection locked="0"/>
    </xf>
    <xf numFmtId="164" fontId="4" fillId="44" borderId="12" xfId="0" applyNumberFormat="1" applyFont="1" applyFill="1" applyBorder="1" applyAlignment="1" applyProtection="1">
      <alignment horizontal="right"/>
      <protection locked="0"/>
    </xf>
    <xf numFmtId="164" fontId="4" fillId="43" borderId="12" xfId="0" applyNumberFormat="1" applyFont="1" applyFill="1" applyBorder="1" applyAlignment="1" applyProtection="1">
      <alignment horizontal="right"/>
      <protection locked="0"/>
    </xf>
    <xf numFmtId="164" fontId="4" fillId="44" borderId="60" xfId="0" applyNumberFormat="1" applyFont="1" applyFill="1" applyBorder="1" applyAlignment="1" applyProtection="1">
      <alignment horizontal="right"/>
      <protection locked="0"/>
    </xf>
    <xf numFmtId="164" fontId="4" fillId="44" borderId="61" xfId="0" applyNumberFormat="1" applyFont="1" applyFill="1" applyBorder="1" applyAlignment="1" applyProtection="1">
      <alignment horizontal="right"/>
      <protection locked="0"/>
    </xf>
    <xf numFmtId="164" fontId="4" fillId="44" borderId="58" xfId="0" applyNumberFormat="1" applyFont="1" applyFill="1" applyBorder="1" applyAlignment="1" applyProtection="1">
      <alignment horizontal="right"/>
      <protection locked="0"/>
    </xf>
    <xf numFmtId="164" fontId="4" fillId="44" borderId="62" xfId="0" applyNumberFormat="1" applyFont="1" applyFill="1" applyBorder="1" applyAlignment="1" applyProtection="1">
      <alignment horizontal="right"/>
      <protection locked="0"/>
    </xf>
    <xf numFmtId="164" fontId="4" fillId="44" borderId="19" xfId="0" applyNumberFormat="1" applyFont="1" applyFill="1" applyBorder="1" applyAlignment="1" applyProtection="1">
      <alignment horizontal="right"/>
      <protection locked="0"/>
    </xf>
    <xf numFmtId="164" fontId="4" fillId="44" borderId="63" xfId="0" applyNumberFormat="1" applyFont="1" applyFill="1" applyBorder="1" applyAlignment="1" applyProtection="1">
      <alignment horizontal="right"/>
      <protection locked="0"/>
    </xf>
    <xf numFmtId="0" fontId="18" fillId="33" borderId="23" xfId="0" applyFont="1" applyFill="1" applyBorder="1" applyAlignment="1" applyProtection="1">
      <alignment vertical="center"/>
    </xf>
    <xf numFmtId="0" fontId="52" fillId="0" borderId="38" xfId="0" applyNumberFormat="1" applyFont="1" applyFill="1" applyBorder="1" applyAlignment="1" applyProtection="1">
      <alignment horizontal="center" vertical="center" wrapText="1"/>
    </xf>
    <xf numFmtId="0" fontId="8" fillId="0" borderId="38" xfId="0" applyFont="1" applyFill="1" applyBorder="1" applyAlignment="1" applyProtection="1">
      <alignment horizontal="center" vertical="center" wrapText="1"/>
    </xf>
    <xf numFmtId="0" fontId="52" fillId="38" borderId="38" xfId="0" applyNumberFormat="1" applyFont="1" applyFill="1" applyBorder="1" applyAlignment="1" applyProtection="1">
      <alignment horizontal="center" vertical="center" wrapText="1"/>
    </xf>
    <xf numFmtId="164" fontId="4" fillId="35" borderId="29" xfId="0" applyNumberFormat="1" applyFont="1" applyFill="1" applyBorder="1" applyAlignment="1" applyProtection="1">
      <alignment horizontal="right" vertical="center"/>
    </xf>
    <xf numFmtId="0" fontId="18" fillId="33" borderId="10" xfId="0" applyFont="1" applyFill="1" applyBorder="1" applyAlignment="1" applyProtection="1">
      <alignment vertical="center"/>
    </xf>
    <xf numFmtId="0" fontId="62" fillId="0" borderId="0" xfId="0" applyFont="1" applyBorder="1" applyAlignment="1" applyProtection="1"/>
    <xf numFmtId="0" fontId="62" fillId="37" borderId="0" xfId="0" applyFont="1" applyFill="1" applyBorder="1" applyAlignment="1" applyProtection="1"/>
    <xf numFmtId="0" fontId="62" fillId="37" borderId="0" xfId="0" applyFont="1" applyFill="1" applyAlignment="1" applyProtection="1"/>
    <xf numFmtId="0" fontId="8" fillId="33" borderId="38" xfId="0" applyFont="1" applyFill="1" applyBorder="1" applyAlignment="1" applyProtection="1">
      <alignment horizontal="center" wrapText="1"/>
    </xf>
    <xf numFmtId="0" fontId="8" fillId="33" borderId="29" xfId="0" applyFont="1" applyFill="1" applyBorder="1" applyAlignment="1" applyProtection="1">
      <alignment horizontal="center" wrapText="1"/>
    </xf>
    <xf numFmtId="0" fontId="62" fillId="0" borderId="0" xfId="0" applyFont="1" applyFill="1" applyBorder="1" applyAlignment="1" applyProtection="1">
      <alignment horizontal="left"/>
    </xf>
    <xf numFmtId="0" fontId="62" fillId="37" borderId="0" xfId="0" applyFont="1" applyFill="1" applyBorder="1" applyAlignment="1" applyProtection="1">
      <alignment horizontal="left"/>
    </xf>
    <xf numFmtId="0" fontId="3" fillId="37" borderId="0" xfId="0" applyFont="1" applyFill="1" applyBorder="1" applyAlignment="1" applyProtection="1"/>
    <xf numFmtId="3" fontId="4" fillId="38" borderId="12" xfId="0" applyNumberFormat="1" applyFont="1" applyFill="1" applyBorder="1" applyAlignment="1" applyProtection="1">
      <alignment horizontal="right"/>
    </xf>
    <xf numFmtId="3" fontId="4" fillId="38" borderId="19" xfId="0" applyNumberFormat="1" applyFont="1" applyFill="1" applyBorder="1" applyAlignment="1" applyProtection="1">
      <alignment horizontal="right"/>
    </xf>
    <xf numFmtId="164" fontId="4" fillId="43" borderId="59" xfId="0" applyNumberFormat="1" applyFont="1" applyFill="1" applyBorder="1" applyAlignment="1" applyProtection="1">
      <alignment horizontal="right"/>
      <protection locked="0"/>
    </xf>
    <xf numFmtId="164" fontId="4" fillId="44" borderId="64" xfId="0" applyNumberFormat="1" applyFont="1" applyFill="1" applyBorder="1" applyAlignment="1" applyProtection="1">
      <alignment horizontal="right"/>
      <protection locked="0"/>
    </xf>
    <xf numFmtId="164" fontId="4" fillId="44" borderId="13" xfId="0" applyNumberFormat="1" applyFont="1" applyFill="1" applyBorder="1" applyAlignment="1" applyProtection="1">
      <alignment horizontal="right"/>
      <protection locked="0"/>
    </xf>
    <xf numFmtId="164" fontId="4" fillId="43" borderId="65" xfId="0" applyNumberFormat="1" applyFont="1" applyFill="1" applyBorder="1" applyAlignment="1" applyProtection="1">
      <alignment horizontal="right"/>
      <protection locked="0"/>
    </xf>
    <xf numFmtId="164" fontId="4" fillId="43" borderId="19" xfId="0" applyNumberFormat="1" applyFont="1" applyFill="1" applyBorder="1" applyAlignment="1" applyProtection="1">
      <alignment horizontal="right"/>
      <protection locked="0"/>
    </xf>
    <xf numFmtId="164" fontId="4" fillId="43" borderId="29" xfId="0" applyNumberFormat="1" applyFont="1" applyFill="1" applyBorder="1" applyAlignment="1" applyProtection="1">
      <alignment horizontal="right"/>
    </xf>
    <xf numFmtId="0" fontId="4" fillId="37" borderId="32" xfId="0" applyNumberFormat="1" applyFont="1" applyFill="1" applyBorder="1" applyAlignment="1" applyProtection="1">
      <alignment wrapText="1"/>
    </xf>
    <xf numFmtId="0" fontId="4" fillId="37" borderId="16" xfId="0" applyNumberFormat="1" applyFont="1" applyFill="1" applyBorder="1" applyAlignment="1" applyProtection="1">
      <alignment wrapText="1"/>
    </xf>
    <xf numFmtId="0" fontId="4" fillId="37" borderId="17" xfId="0" applyNumberFormat="1" applyFont="1" applyFill="1" applyBorder="1" applyAlignment="1" applyProtection="1">
      <alignment wrapText="1"/>
    </xf>
    <xf numFmtId="0" fontId="4" fillId="37" borderId="10" xfId="0" applyNumberFormat="1" applyFont="1" applyFill="1" applyBorder="1" applyAlignment="1" applyProtection="1">
      <alignment horizontal="right"/>
    </xf>
    <xf numFmtId="3" fontId="4" fillId="37" borderId="10" xfId="0" applyNumberFormat="1" applyFont="1" applyFill="1" applyBorder="1" applyAlignment="1" applyProtection="1">
      <alignment horizontal="right"/>
    </xf>
    <xf numFmtId="0" fontId="4" fillId="37" borderId="16" xfId="0" applyFont="1" applyFill="1" applyBorder="1" applyAlignment="1" applyProtection="1"/>
    <xf numFmtId="0" fontId="4" fillId="37" borderId="11" xfId="0" applyFont="1" applyFill="1" applyBorder="1" applyAlignment="1" applyProtection="1"/>
    <xf numFmtId="0" fontId="4" fillId="0" borderId="0" xfId="0" applyFont="1" applyBorder="1" applyAlignment="1" applyProtection="1">
      <alignment horizontal="right" vertical="center"/>
    </xf>
    <xf numFmtId="49" fontId="4" fillId="0" borderId="0" xfId="0" applyNumberFormat="1" applyFont="1" applyFill="1" applyBorder="1" applyAlignment="1" applyProtection="1">
      <alignment horizontal="right" vertical="center"/>
    </xf>
    <xf numFmtId="49" fontId="0" fillId="0" borderId="0" xfId="0" applyNumberFormat="1" applyFont="1" applyAlignment="1" applyProtection="1">
      <alignment horizontal="right" vertical="center"/>
    </xf>
    <xf numFmtId="0" fontId="4" fillId="0" borderId="13" xfId="0" applyFont="1" applyBorder="1" applyAlignment="1" applyProtection="1">
      <alignment horizontal="right" vertical="center"/>
    </xf>
    <xf numFmtId="3" fontId="4" fillId="37" borderId="14" xfId="0" applyNumberFormat="1" applyFont="1" applyFill="1" applyBorder="1" applyAlignment="1" applyProtection="1">
      <alignment horizontal="right" vertical="center"/>
    </xf>
    <xf numFmtId="0" fontId="0" fillId="37" borderId="0" xfId="0" applyFill="1" applyAlignment="1">
      <alignment horizontal="right" vertical="center"/>
    </xf>
    <xf numFmtId="0" fontId="0" fillId="37" borderId="0" xfId="0" applyFill="1" applyBorder="1" applyAlignment="1" applyProtection="1">
      <alignment horizontal="right" vertical="center"/>
    </xf>
    <xf numFmtId="0" fontId="0" fillId="0" borderId="0" xfId="0" applyFill="1" applyBorder="1" applyAlignment="1" applyProtection="1">
      <alignment horizontal="right" vertical="center"/>
    </xf>
    <xf numFmtId="164" fontId="4" fillId="44" borderId="65" xfId="0" applyNumberFormat="1" applyFont="1" applyFill="1" applyBorder="1" applyAlignment="1" applyProtection="1">
      <alignment horizontal="right"/>
      <protection locked="0"/>
    </xf>
    <xf numFmtId="164" fontId="4" fillId="43" borderId="29" xfId="0" applyNumberFormat="1" applyFont="1" applyFill="1" applyBorder="1" applyAlignment="1" applyProtection="1">
      <alignment horizontal="right" vertical="center"/>
      <protection locked="0"/>
    </xf>
    <xf numFmtId="164" fontId="4" fillId="44" borderId="29" xfId="0" applyNumberFormat="1" applyFont="1" applyFill="1" applyBorder="1" applyAlignment="1" applyProtection="1">
      <alignment horizontal="right" vertical="center"/>
      <protection locked="0"/>
    </xf>
    <xf numFmtId="164" fontId="4" fillId="44" borderId="30" xfId="0" applyNumberFormat="1" applyFont="1" applyFill="1" applyBorder="1" applyAlignment="1" applyProtection="1">
      <alignment horizontal="right" vertical="center"/>
      <protection locked="0"/>
    </xf>
    <xf numFmtId="0" fontId="7" fillId="33" borderId="38" xfId="0" applyFont="1" applyFill="1" applyBorder="1" applyAlignment="1" applyProtection="1">
      <alignment horizontal="centerContinuous" vertical="center" wrapText="1"/>
    </xf>
    <xf numFmtId="0" fontId="8" fillId="37" borderId="40" xfId="0" applyFont="1" applyFill="1" applyBorder="1" applyAlignment="1" applyProtection="1">
      <alignment horizontal="center" wrapText="1"/>
    </xf>
    <xf numFmtId="0" fontId="16" fillId="37" borderId="54" xfId="0" applyFont="1" applyFill="1" applyBorder="1" applyAlignment="1" applyProtection="1">
      <alignment horizontal="centerContinuous" wrapText="1"/>
    </xf>
    <xf numFmtId="0" fontId="8" fillId="37" borderId="55" xfId="0" applyFont="1" applyFill="1" applyBorder="1" applyAlignment="1" applyProtection="1">
      <alignment horizontal="centerContinuous" wrapText="1"/>
    </xf>
    <xf numFmtId="0" fontId="9" fillId="37" borderId="32" xfId="0" applyFont="1" applyFill="1" applyBorder="1" applyAlignment="1" applyProtection="1">
      <alignment wrapText="1"/>
    </xf>
    <xf numFmtId="0" fontId="4" fillId="38" borderId="19" xfId="0" applyFont="1" applyFill="1" applyBorder="1" applyAlignment="1" applyProtection="1">
      <alignment horizontal="right"/>
    </xf>
    <xf numFmtId="164" fontId="4" fillId="43" borderId="29" xfId="0" applyNumberFormat="1" applyFont="1" applyFill="1" applyBorder="1" applyAlignment="1" applyProtection="1">
      <alignment horizontal="right" vertical="center"/>
    </xf>
    <xf numFmtId="164" fontId="4" fillId="43" borderId="35" xfId="0" applyNumberFormat="1" applyFont="1" applyFill="1" applyBorder="1" applyAlignment="1" applyProtection="1">
      <alignment horizontal="right" vertical="center"/>
      <protection locked="0"/>
    </xf>
    <xf numFmtId="0" fontId="8" fillId="33" borderId="28" xfId="0" applyFont="1" applyFill="1" applyBorder="1" applyAlignment="1" applyProtection="1">
      <alignment horizontal="center" textRotation="90" wrapText="1"/>
    </xf>
    <xf numFmtId="0" fontId="62" fillId="37" borderId="0" xfId="0" applyFont="1" applyFill="1" applyBorder="1" applyAlignment="1" applyProtection="1"/>
    <xf numFmtId="0" fontId="62" fillId="37" borderId="0" xfId="0" applyFont="1" applyFill="1" applyAlignment="1" applyProtection="1"/>
    <xf numFmtId="0" fontId="8" fillId="33" borderId="38" xfId="0" applyFont="1" applyFill="1" applyBorder="1" applyAlignment="1" applyProtection="1">
      <alignment horizontal="center" wrapText="1"/>
    </xf>
    <xf numFmtId="0" fontId="62" fillId="37" borderId="0" xfId="0" applyFont="1" applyFill="1" applyBorder="1" applyAlignment="1" applyProtection="1">
      <alignment horizontal="left"/>
    </xf>
    <xf numFmtId="0" fontId="0" fillId="37" borderId="0" xfId="0" applyFill="1" applyAlignment="1" applyProtection="1">
      <alignment vertical="center"/>
    </xf>
    <xf numFmtId="0" fontId="0" fillId="37" borderId="0" xfId="0" applyFill="1" applyAlignment="1" applyProtection="1">
      <alignment horizontal="center" vertical="center"/>
    </xf>
    <xf numFmtId="0" fontId="4" fillId="38" borderId="63" xfId="0" applyNumberFormat="1" applyFont="1" applyFill="1" applyBorder="1" applyAlignment="1" applyProtection="1">
      <alignment horizontal="center" wrapText="1"/>
    </xf>
    <xf numFmtId="0" fontId="4" fillId="35" borderId="39" xfId="0" applyNumberFormat="1" applyFont="1" applyFill="1" applyBorder="1" applyAlignment="1" applyProtection="1">
      <alignment wrapText="1"/>
    </xf>
    <xf numFmtId="0" fontId="4" fillId="38" borderId="35" xfId="0" applyNumberFormat="1" applyFont="1" applyFill="1" applyBorder="1" applyAlignment="1" applyProtection="1">
      <alignment horizontal="center" wrapText="1"/>
    </xf>
    <xf numFmtId="164" fontId="4" fillId="43" borderId="19" xfId="0" applyNumberFormat="1" applyFont="1" applyFill="1" applyBorder="1" applyAlignment="1" applyProtection="1">
      <alignment horizontal="right"/>
    </xf>
    <xf numFmtId="0" fontId="4" fillId="38" borderId="66" xfId="0" applyNumberFormat="1" applyFont="1" applyFill="1" applyBorder="1" applyAlignment="1" applyProtection="1">
      <alignment horizontal="center" wrapText="1"/>
    </xf>
    <xf numFmtId="0" fontId="4" fillId="35" borderId="60" xfId="0" applyNumberFormat="1" applyFont="1" applyFill="1" applyBorder="1" applyAlignment="1" applyProtection="1">
      <alignment wrapText="1"/>
    </xf>
    <xf numFmtId="3" fontId="4" fillId="38" borderId="60" xfId="0" applyNumberFormat="1" applyFont="1" applyFill="1" applyBorder="1" applyAlignment="1" applyProtection="1">
      <alignment horizontal="right"/>
    </xf>
    <xf numFmtId="0" fontId="0" fillId="37" borderId="15" xfId="0" applyFill="1" applyBorder="1" applyAlignment="1" applyProtection="1"/>
    <xf numFmtId="0" fontId="3" fillId="35" borderId="29" xfId="46" applyFont="1" applyFill="1" applyBorder="1" applyProtection="1"/>
    <xf numFmtId="164" fontId="4" fillId="43" borderId="29" xfId="0" applyNumberFormat="1" applyFont="1" applyFill="1" applyBorder="1" applyAlignment="1" applyProtection="1">
      <alignment vertical="center"/>
    </xf>
    <xf numFmtId="164" fontId="4" fillId="44" borderId="29" xfId="0" applyNumberFormat="1" applyFont="1" applyFill="1" applyBorder="1" applyAlignment="1" applyProtection="1">
      <alignment vertical="center"/>
      <protection locked="0"/>
    </xf>
    <xf numFmtId="164" fontId="4" fillId="43" borderId="29" xfId="0" applyNumberFormat="1" applyFont="1" applyFill="1" applyBorder="1" applyAlignment="1" applyProtection="1">
      <alignment vertical="center"/>
      <protection locked="0"/>
    </xf>
    <xf numFmtId="164" fontId="4" fillId="44" borderId="35" xfId="0" applyNumberFormat="1" applyFont="1" applyFill="1" applyBorder="1" applyAlignment="1" applyProtection="1">
      <alignment vertical="center"/>
      <protection locked="0"/>
    </xf>
    <xf numFmtId="0" fontId="4" fillId="35" borderId="29" xfId="0" applyNumberFormat="1" applyFont="1" applyFill="1" applyBorder="1" applyAlignment="1" applyProtection="1">
      <alignment horizontal="right" vertical="center" wrapText="1"/>
    </xf>
    <xf numFmtId="0" fontId="8" fillId="0" borderId="28" xfId="0" applyFont="1" applyFill="1" applyBorder="1" applyAlignment="1" applyProtection="1">
      <alignment horizontal="right" wrapText="1"/>
    </xf>
    <xf numFmtId="0" fontId="0" fillId="0" borderId="28" xfId="0" applyFill="1" applyBorder="1" applyAlignment="1" applyProtection="1">
      <alignment wrapText="1"/>
    </xf>
    <xf numFmtId="0" fontId="12" fillId="0" borderId="28" xfId="0" applyFont="1" applyBorder="1" applyAlignment="1" applyProtection="1"/>
    <xf numFmtId="164" fontId="4" fillId="44" borderId="67" xfId="0" applyNumberFormat="1" applyFont="1" applyFill="1" applyBorder="1" applyAlignment="1" applyProtection="1">
      <alignment horizontal="right"/>
      <protection locked="0"/>
    </xf>
    <xf numFmtId="164" fontId="4" fillId="43" borderId="67" xfId="0" applyNumberFormat="1" applyFont="1" applyFill="1" applyBorder="1" applyAlignment="1" applyProtection="1">
      <alignment horizontal="right"/>
      <protection locked="0"/>
    </xf>
    <xf numFmtId="164" fontId="4" fillId="43" borderId="60" xfId="0" applyNumberFormat="1" applyFont="1" applyFill="1" applyBorder="1" applyAlignment="1" applyProtection="1">
      <alignment horizontal="right"/>
      <protection locked="0"/>
    </xf>
    <xf numFmtId="164" fontId="4" fillId="44" borderId="66" xfId="0" applyNumberFormat="1" applyFont="1" applyFill="1" applyBorder="1" applyAlignment="1" applyProtection="1">
      <alignment horizontal="right"/>
      <protection locked="0"/>
    </xf>
    <xf numFmtId="3" fontId="4" fillId="37" borderId="32" xfId="0" applyNumberFormat="1" applyFont="1" applyFill="1" applyBorder="1" applyAlignment="1" applyProtection="1"/>
    <xf numFmtId="0" fontId="0" fillId="37" borderId="15" xfId="0" applyFill="1" applyBorder="1" applyAlignment="1"/>
    <xf numFmtId="164" fontId="4" fillId="44" borderId="36" xfId="0" applyNumberFormat="1" applyFont="1" applyFill="1" applyBorder="1" applyAlignment="1" applyProtection="1">
      <alignment horizontal="right" vertical="center"/>
      <protection locked="0"/>
    </xf>
    <xf numFmtId="164" fontId="4" fillId="43" borderId="60" xfId="0" applyNumberFormat="1" applyFont="1" applyFill="1" applyBorder="1" applyAlignment="1" applyProtection="1">
      <alignment horizontal="right"/>
    </xf>
    <xf numFmtId="0" fontId="0" fillId="37" borderId="15" xfId="0" applyFill="1" applyBorder="1" applyAlignment="1">
      <alignment horizontal="right" vertical="center"/>
    </xf>
    <xf numFmtId="0" fontId="8" fillId="0" borderId="68" xfId="0" applyFont="1" applyFill="1" applyBorder="1" applyAlignment="1" applyProtection="1">
      <alignment horizontal="center" wrapText="1"/>
    </xf>
    <xf numFmtId="0" fontId="64" fillId="33" borderId="30" xfId="0" applyFont="1" applyFill="1" applyBorder="1" applyAlignment="1" applyProtection="1">
      <alignment vertical="center" wrapText="1"/>
    </xf>
    <xf numFmtId="0" fontId="64" fillId="33" borderId="0" xfId="0" applyFont="1" applyFill="1" applyBorder="1" applyAlignment="1" applyProtection="1">
      <alignment vertical="center" wrapText="1"/>
    </xf>
    <xf numFmtId="0" fontId="68" fillId="33" borderId="15" xfId="0" applyFont="1" applyFill="1" applyBorder="1" applyAlignment="1" applyProtection="1">
      <alignment horizontal="left" vertical="center"/>
    </xf>
    <xf numFmtId="0" fontId="66" fillId="37" borderId="10" xfId="0" applyFont="1" applyFill="1" applyBorder="1" applyAlignment="1" applyProtection="1">
      <alignment horizontal="left" vertical="center"/>
    </xf>
    <xf numFmtId="0" fontId="71" fillId="37" borderId="30" xfId="0" applyFont="1" applyFill="1" applyBorder="1" applyAlignment="1" applyProtection="1">
      <alignment horizontal="center" vertical="center" wrapText="1"/>
    </xf>
    <xf numFmtId="0" fontId="66" fillId="37" borderId="10" xfId="0" applyFont="1" applyFill="1" applyBorder="1" applyAlignment="1" applyProtection="1">
      <alignment horizontal="center" vertical="center"/>
    </xf>
    <xf numFmtId="0" fontId="68" fillId="37" borderId="10" xfId="0" applyFont="1" applyFill="1" applyBorder="1" applyAlignment="1" applyProtection="1">
      <alignment horizontal="center" vertical="center"/>
    </xf>
    <xf numFmtId="0" fontId="68" fillId="37" borderId="10" xfId="0" applyFont="1" applyFill="1" applyBorder="1" applyAlignment="1" applyProtection="1">
      <alignment horizontal="left" vertical="center"/>
    </xf>
    <xf numFmtId="0" fontId="71" fillId="37" borderId="10" xfId="0" applyFont="1" applyFill="1" applyBorder="1" applyAlignment="1" applyProtection="1">
      <alignment vertical="center" wrapText="1" shrinkToFit="1"/>
    </xf>
    <xf numFmtId="0" fontId="71" fillId="37" borderId="0" xfId="0" applyFont="1" applyFill="1" applyBorder="1" applyAlignment="1" applyProtection="1">
      <alignment vertical="center"/>
    </xf>
    <xf numFmtId="0" fontId="71" fillId="37" borderId="10" xfId="0" applyFont="1" applyFill="1" applyBorder="1" applyAlignment="1" applyProtection="1">
      <alignment horizontal="left" vertical="center"/>
    </xf>
    <xf numFmtId="0" fontId="68" fillId="37" borderId="30" xfId="0" applyFont="1" applyFill="1" applyBorder="1" applyAlignment="1" applyProtection="1">
      <alignment horizontal="left" vertical="center"/>
    </xf>
    <xf numFmtId="0" fontId="72" fillId="37" borderId="10" xfId="0" applyFont="1" applyFill="1" applyBorder="1" applyAlignment="1"/>
    <xf numFmtId="0" fontId="71" fillId="37" borderId="30" xfId="0" applyFont="1" applyFill="1" applyBorder="1" applyAlignment="1" applyProtection="1">
      <alignment horizontal="center" vertical="center"/>
    </xf>
    <xf numFmtId="0" fontId="71" fillId="37" borderId="69" xfId="0" applyFont="1" applyFill="1" applyBorder="1" applyAlignment="1" applyProtection="1">
      <alignment horizontal="center" vertical="center"/>
    </xf>
    <xf numFmtId="0" fontId="66" fillId="37" borderId="10" xfId="0" applyFont="1" applyFill="1" applyBorder="1" applyAlignment="1" applyProtection="1"/>
    <xf numFmtId="0" fontId="72" fillId="37" borderId="10" xfId="0" applyFont="1" applyFill="1" applyBorder="1" applyAlignment="1" applyProtection="1">
      <alignment horizontal="center" vertical="center" wrapText="1"/>
    </xf>
    <xf numFmtId="0" fontId="71" fillId="37" borderId="10" xfId="0" applyFont="1" applyFill="1" applyBorder="1" applyAlignment="1" applyProtection="1">
      <alignment horizontal="center" vertical="center"/>
    </xf>
    <xf numFmtId="0" fontId="71" fillId="37" borderId="0" xfId="0" applyFont="1" applyFill="1" applyBorder="1" applyAlignment="1" applyProtection="1">
      <alignment horizontal="center" vertical="center"/>
    </xf>
    <xf numFmtId="0" fontId="66" fillId="37" borderId="0" xfId="0" applyFont="1" applyFill="1" applyBorder="1" applyAlignment="1" applyProtection="1">
      <alignment horizontal="center" vertical="center"/>
    </xf>
    <xf numFmtId="3" fontId="66" fillId="37" borderId="0" xfId="0" applyNumberFormat="1" applyFont="1" applyFill="1" applyBorder="1" applyAlignment="1" applyProtection="1">
      <alignment horizontal="left" vertical="center"/>
    </xf>
    <xf numFmtId="3" fontId="66" fillId="34" borderId="0" xfId="0" applyNumberFormat="1" applyFont="1" applyFill="1" applyBorder="1" applyAlignment="1" applyProtection="1"/>
    <xf numFmtId="0" fontId="71" fillId="37" borderId="0" xfId="0" applyFont="1" applyFill="1" applyBorder="1" applyAlignment="1" applyProtection="1">
      <alignment vertical="center" wrapText="1" shrinkToFit="1"/>
    </xf>
    <xf numFmtId="0" fontId="71" fillId="37" borderId="70" xfId="0" applyFont="1" applyFill="1" applyBorder="1" applyAlignment="1" applyProtection="1">
      <alignment horizontal="center" vertical="center"/>
    </xf>
    <xf numFmtId="0" fontId="72" fillId="37" borderId="0" xfId="0" applyFont="1" applyFill="1" applyBorder="1" applyAlignment="1" applyProtection="1">
      <alignment horizontal="center" vertical="center" wrapText="1"/>
    </xf>
    <xf numFmtId="0" fontId="64" fillId="37" borderId="30" xfId="0" applyFont="1" applyFill="1" applyBorder="1" applyAlignment="1" applyProtection="1">
      <alignment horizontal="left" vertical="center"/>
    </xf>
    <xf numFmtId="0" fontId="64" fillId="37" borderId="30" xfId="0" applyFont="1" applyFill="1" applyBorder="1" applyAlignment="1" applyProtection="1">
      <alignment horizontal="center" vertical="center" wrapText="1"/>
    </xf>
    <xf numFmtId="0" fontId="66" fillId="37" borderId="69" xfId="0" applyFont="1" applyFill="1" applyBorder="1" applyAlignment="1" applyProtection="1"/>
    <xf numFmtId="0" fontId="49" fillId="37" borderId="10" xfId="0" applyNumberFormat="1" applyFont="1" applyFill="1" applyBorder="1" applyAlignment="1" applyProtection="1">
      <alignment horizontal="left" vertical="center"/>
    </xf>
    <xf numFmtId="0" fontId="7" fillId="33" borderId="11" xfId="0" applyFont="1" applyFill="1" applyBorder="1" applyAlignment="1" applyProtection="1">
      <alignment horizontal="centerContinuous" vertical="center" wrapText="1"/>
    </xf>
    <xf numFmtId="0" fontId="70" fillId="0" borderId="10" xfId="0" applyNumberFormat="1" applyFont="1" applyFill="1" applyBorder="1" applyAlignment="1" applyProtection="1">
      <alignment vertical="top"/>
    </xf>
    <xf numFmtId="0" fontId="11" fillId="0" borderId="10" xfId="0" applyFont="1" applyFill="1" applyBorder="1" applyAlignment="1" applyProtection="1"/>
    <xf numFmtId="0" fontId="8" fillId="35" borderId="29" xfId="0" applyFont="1" applyFill="1" applyBorder="1" applyAlignment="1" applyProtection="1">
      <alignment horizontal="left" vertical="center" wrapText="1"/>
    </xf>
    <xf numFmtId="0" fontId="52" fillId="0" borderId="28" xfId="0" applyNumberFormat="1" applyFont="1" applyFill="1" applyBorder="1" applyAlignment="1" applyProtection="1">
      <alignment horizontal="center" vertical="center" wrapText="1"/>
    </xf>
    <xf numFmtId="164" fontId="4" fillId="43" borderId="71" xfId="0" applyNumberFormat="1" applyFont="1" applyFill="1" applyBorder="1" applyAlignment="1" applyProtection="1">
      <alignment horizontal="right"/>
    </xf>
    <xf numFmtId="164" fontId="4" fillId="44" borderId="72" xfId="0" applyNumberFormat="1" applyFont="1" applyFill="1" applyBorder="1" applyAlignment="1" applyProtection="1">
      <alignment horizontal="right"/>
      <protection locked="0"/>
    </xf>
    <xf numFmtId="164" fontId="4" fillId="43" borderId="61" xfId="0" applyNumberFormat="1" applyFont="1" applyFill="1" applyBorder="1" applyAlignment="1" applyProtection="1">
      <alignment horizontal="right"/>
    </xf>
    <xf numFmtId="164" fontId="4" fillId="43" borderId="62" xfId="0" applyNumberFormat="1" applyFont="1" applyFill="1" applyBorder="1" applyAlignment="1" applyProtection="1">
      <alignment horizontal="right"/>
    </xf>
    <xf numFmtId="164" fontId="4" fillId="44" borderId="14" xfId="0" applyNumberFormat="1" applyFont="1" applyFill="1" applyBorder="1" applyAlignment="1" applyProtection="1">
      <alignment horizontal="right"/>
      <protection locked="0"/>
    </xf>
    <xf numFmtId="0" fontId="8" fillId="0" borderId="29" xfId="0" applyFont="1" applyFill="1" applyBorder="1" applyAlignment="1" applyProtection="1">
      <alignment vertical="center" wrapText="1"/>
    </xf>
    <xf numFmtId="3" fontId="4" fillId="37" borderId="17" xfId="0" applyNumberFormat="1" applyFont="1" applyFill="1" applyBorder="1" applyAlignment="1" applyProtection="1">
      <alignment horizontal="right"/>
    </xf>
    <xf numFmtId="3" fontId="4" fillId="37" borderId="11" xfId="0" applyNumberFormat="1" applyFont="1" applyFill="1" applyBorder="1" applyAlignment="1" applyProtection="1">
      <alignment horizontal="right"/>
    </xf>
    <xf numFmtId="0" fontId="0" fillId="0" borderId="0" xfId="0" applyAlignment="1" applyProtection="1">
      <alignment vertical="center"/>
    </xf>
    <xf numFmtId="164" fontId="4" fillId="43" borderId="35" xfId="0" applyNumberFormat="1" applyFont="1" applyFill="1" applyBorder="1" applyAlignment="1" applyProtection="1">
      <alignment horizontal="right" vertical="center"/>
    </xf>
    <xf numFmtId="0" fontId="4" fillId="38" borderId="64" xfId="0" applyNumberFormat="1" applyFont="1" applyFill="1" applyBorder="1" applyAlignment="1" applyProtection="1">
      <alignment horizontal="center" wrapText="1"/>
    </xf>
    <xf numFmtId="3" fontId="4" fillId="38" borderId="13" xfId="0" applyNumberFormat="1" applyFont="1" applyFill="1" applyBorder="1" applyAlignment="1" applyProtection="1">
      <alignment horizontal="right"/>
    </xf>
    <xf numFmtId="0" fontId="4" fillId="38" borderId="35" xfId="0" applyNumberFormat="1" applyFont="1" applyFill="1" applyBorder="1" applyAlignment="1" applyProtection="1">
      <alignment horizontal="center" vertical="center" wrapText="1"/>
    </xf>
    <xf numFmtId="3" fontId="4" fillId="38" borderId="29" xfId="0" applyNumberFormat="1" applyFont="1" applyFill="1" applyBorder="1" applyAlignment="1" applyProtection="1">
      <alignment horizontal="right" vertical="center"/>
    </xf>
    <xf numFmtId="164" fontId="4" fillId="45" borderId="72" xfId="0" applyNumberFormat="1" applyFont="1" applyFill="1" applyBorder="1" applyAlignment="1" applyProtection="1">
      <alignment horizontal="right"/>
      <protection locked="0"/>
    </xf>
    <xf numFmtId="164" fontId="4" fillId="45" borderId="59" xfId="0" applyNumberFormat="1" applyFont="1" applyFill="1" applyBorder="1" applyAlignment="1" applyProtection="1">
      <alignment horizontal="right"/>
      <protection locked="0"/>
    </xf>
    <xf numFmtId="164" fontId="4" fillId="45" borderId="13" xfId="0" applyNumberFormat="1" applyFont="1" applyFill="1" applyBorder="1" applyAlignment="1" applyProtection="1">
      <alignment horizontal="right"/>
      <protection locked="0"/>
    </xf>
    <xf numFmtId="164" fontId="4" fillId="45" borderId="12" xfId="0" applyNumberFormat="1" applyFont="1" applyFill="1" applyBorder="1" applyAlignment="1" applyProtection="1">
      <alignment horizontal="right"/>
      <protection locked="0"/>
    </xf>
    <xf numFmtId="164" fontId="4" fillId="45" borderId="65" xfId="0" applyNumberFormat="1" applyFont="1" applyFill="1" applyBorder="1" applyAlignment="1" applyProtection="1">
      <alignment horizontal="right"/>
      <protection locked="0"/>
    </xf>
    <xf numFmtId="164" fontId="4" fillId="45" borderId="19" xfId="0" applyNumberFormat="1" applyFont="1" applyFill="1" applyBorder="1" applyAlignment="1" applyProtection="1">
      <alignment horizontal="right"/>
      <protection locked="0"/>
    </xf>
    <xf numFmtId="0" fontId="3" fillId="0" borderId="29" xfId="0" applyFont="1" applyBorder="1" applyAlignment="1" applyProtection="1"/>
    <xf numFmtId="0" fontId="0" fillId="0" borderId="0" xfId="0" applyBorder="1" applyAlignment="1" applyProtection="1">
      <alignment vertical="center"/>
    </xf>
    <xf numFmtId="49" fontId="0" fillId="0" borderId="0" xfId="0" quotePrefix="1" applyNumberFormat="1" applyFont="1" applyBorder="1" applyAlignment="1" applyProtection="1">
      <alignment vertical="center"/>
    </xf>
    <xf numFmtId="0" fontId="0" fillId="0" borderId="30" xfId="0" applyFont="1" applyBorder="1" applyAlignment="1" applyProtection="1">
      <alignment vertical="center"/>
    </xf>
    <xf numFmtId="0" fontId="0" fillId="0" borderId="30" xfId="0" applyBorder="1" applyAlignment="1" applyProtection="1">
      <alignment vertical="center"/>
    </xf>
    <xf numFmtId="0" fontId="8" fillId="0" borderId="10" xfId="0" applyFont="1" applyFill="1" applyBorder="1" applyAlignment="1" applyProtection="1">
      <alignment horizontal="left" vertical="center" wrapText="1"/>
    </xf>
    <xf numFmtId="0" fontId="8" fillId="0" borderId="11" xfId="0" applyFont="1" applyFill="1" applyBorder="1" applyAlignment="1" applyProtection="1">
      <alignment horizontal="right" vertical="center" wrapText="1"/>
    </xf>
    <xf numFmtId="0" fontId="0" fillId="0" borderId="0" xfId="0" applyBorder="1" applyAlignment="1" applyProtection="1"/>
    <xf numFmtId="0" fontId="0" fillId="0" borderId="30" xfId="0" applyFont="1" applyBorder="1" applyAlignment="1" applyProtection="1"/>
    <xf numFmtId="0" fontId="0" fillId="37" borderId="14" xfId="0" applyFill="1" applyBorder="1" applyAlignment="1" applyProtection="1"/>
    <xf numFmtId="0" fontId="49" fillId="0" borderId="10" xfId="0" applyNumberFormat="1" applyFont="1" applyFill="1" applyBorder="1" applyAlignment="1" applyProtection="1">
      <alignment vertical="center"/>
    </xf>
    <xf numFmtId="0" fontId="49" fillId="37" borderId="10" xfId="0" applyNumberFormat="1" applyFont="1" applyFill="1" applyBorder="1" applyAlignment="1" applyProtection="1">
      <alignment vertical="center"/>
    </xf>
    <xf numFmtId="0" fontId="50" fillId="0" borderId="50" xfId="0" applyFont="1" applyBorder="1" applyAlignment="1" applyProtection="1">
      <alignment horizontal="left" wrapText="1"/>
    </xf>
    <xf numFmtId="0" fontId="52" fillId="37" borderId="73" xfId="0" applyNumberFormat="1" applyFont="1" applyFill="1" applyBorder="1" applyAlignment="1" applyProtection="1">
      <alignment horizontal="center" vertical="center" wrapText="1"/>
    </xf>
    <xf numFmtId="3" fontId="9" fillId="37" borderId="14" xfId="0" applyNumberFormat="1" applyFont="1" applyFill="1" applyBorder="1" applyAlignment="1" applyProtection="1">
      <alignment horizontal="centerContinuous"/>
    </xf>
    <xf numFmtId="3" fontId="9" fillId="37" borderId="0" xfId="0" applyNumberFormat="1" applyFont="1" applyFill="1" applyBorder="1" applyAlignment="1" applyProtection="1">
      <alignment horizontal="centerContinuous"/>
    </xf>
    <xf numFmtId="3" fontId="9" fillId="37" borderId="10" xfId="0" applyNumberFormat="1" applyFont="1" applyFill="1" applyBorder="1" applyAlignment="1" applyProtection="1">
      <alignment horizontal="centerContinuous"/>
    </xf>
    <xf numFmtId="0" fontId="75" fillId="0" borderId="0" xfId="0" applyFont="1" applyAlignment="1" applyProtection="1"/>
    <xf numFmtId="0" fontId="75" fillId="37" borderId="0" xfId="0" applyFont="1" applyFill="1" applyAlignment="1" applyProtection="1"/>
    <xf numFmtId="0" fontId="76" fillId="37" borderId="0" xfId="0" applyFont="1" applyFill="1" applyAlignment="1" applyProtection="1">
      <alignment vertical="center"/>
    </xf>
    <xf numFmtId="0" fontId="8" fillId="33" borderId="39" xfId="0" applyFont="1" applyFill="1" applyBorder="1" applyAlignment="1" applyProtection="1">
      <alignment horizontal="center" wrapText="1"/>
    </xf>
    <xf numFmtId="0" fontId="52" fillId="37" borderId="48" xfId="0" applyNumberFormat="1" applyFont="1" applyFill="1" applyBorder="1" applyAlignment="1" applyProtection="1">
      <alignment vertical="top"/>
    </xf>
    <xf numFmtId="0" fontId="16" fillId="37" borderId="74" xfId="0" applyFont="1" applyFill="1" applyBorder="1" applyAlignment="1" applyProtection="1">
      <alignment horizontal="centerContinuous" wrapText="1"/>
    </xf>
    <xf numFmtId="0" fontId="8" fillId="37" borderId="74" xfId="0" applyFont="1" applyFill="1" applyBorder="1" applyAlignment="1" applyProtection="1">
      <alignment horizontal="centerContinuous" wrapText="1"/>
    </xf>
    <xf numFmtId="0" fontId="9" fillId="37" borderId="74" xfId="0" applyFont="1" applyFill="1" applyBorder="1" applyAlignment="1" applyProtection="1">
      <alignment horizontal="centerContinuous" wrapText="1"/>
    </xf>
    <xf numFmtId="0" fontId="9" fillId="37" borderId="75" xfId="0" applyFont="1" applyFill="1" applyBorder="1" applyAlignment="1" applyProtection="1">
      <alignment horizontal="centerContinuous" wrapText="1"/>
    </xf>
    <xf numFmtId="0" fontId="77" fillId="37" borderId="48" xfId="0" applyNumberFormat="1" applyFont="1" applyFill="1" applyBorder="1" applyAlignment="1" applyProtection="1">
      <alignment vertical="top"/>
    </xf>
    <xf numFmtId="0" fontId="77" fillId="37" borderId="46" xfId="0" applyNumberFormat="1" applyFont="1" applyFill="1" applyBorder="1" applyAlignment="1" applyProtection="1">
      <alignment vertical="top"/>
    </xf>
    <xf numFmtId="0" fontId="78" fillId="37" borderId="46" xfId="0" applyNumberFormat="1" applyFont="1" applyFill="1" applyBorder="1" applyAlignment="1" applyProtection="1">
      <alignment vertical="top"/>
    </xf>
    <xf numFmtId="0" fontId="78" fillId="37" borderId="48" xfId="0" applyNumberFormat="1" applyFont="1" applyFill="1" applyBorder="1" applyAlignment="1" applyProtection="1">
      <alignment vertical="top"/>
    </xf>
    <xf numFmtId="0" fontId="18" fillId="33" borderId="0" xfId="0" applyFont="1" applyFill="1" applyBorder="1" applyAlignment="1" applyProtection="1">
      <alignment vertical="center"/>
    </xf>
    <xf numFmtId="0" fontId="5" fillId="37" borderId="35" xfId="0" applyFont="1" applyFill="1" applyBorder="1" applyAlignment="1" applyProtection="1">
      <alignment horizontal="right"/>
    </xf>
    <xf numFmtId="0" fontId="5" fillId="37" borderId="30" xfId="0" applyFont="1" applyFill="1" applyBorder="1" applyAlignment="1" applyProtection="1"/>
    <xf numFmtId="3" fontId="5" fillId="37" borderId="30" xfId="0" applyNumberFormat="1" applyFont="1" applyFill="1" applyBorder="1" applyAlignment="1" applyProtection="1"/>
    <xf numFmtId="0" fontId="29" fillId="37" borderId="30" xfId="0" applyNumberFormat="1" applyFont="1" applyFill="1" applyBorder="1" applyAlignment="1" applyProtection="1">
      <alignment horizontal="left" vertical="top" wrapText="1" shrinkToFit="1"/>
    </xf>
    <xf numFmtId="0" fontId="79" fillId="37" borderId="30" xfId="0" applyFont="1" applyFill="1" applyBorder="1" applyAlignment="1" applyProtection="1"/>
    <xf numFmtId="0" fontId="68" fillId="33" borderId="36" xfId="0" applyFont="1" applyFill="1" applyBorder="1" applyAlignment="1" applyProtection="1">
      <alignment horizontal="left" vertical="center"/>
    </xf>
    <xf numFmtId="0" fontId="58" fillId="37" borderId="0" xfId="0" applyFont="1" applyFill="1" applyAlignment="1" applyProtection="1">
      <alignment horizontal="left" vertical="center"/>
    </xf>
    <xf numFmtId="0" fontId="81" fillId="33" borderId="76" xfId="0" applyFont="1" applyFill="1" applyBorder="1" applyAlignment="1" applyProtection="1">
      <alignment vertical="center"/>
    </xf>
    <xf numFmtId="0" fontId="82" fillId="37" borderId="0" xfId="0" applyFont="1" applyFill="1" applyAlignment="1" applyProtection="1">
      <alignment vertical="center"/>
    </xf>
    <xf numFmtId="0" fontId="79" fillId="33" borderId="23" xfId="0" applyFont="1" applyFill="1" applyBorder="1" applyAlignment="1" applyProtection="1">
      <alignment vertical="center"/>
    </xf>
    <xf numFmtId="3" fontId="8" fillId="37" borderId="10" xfId="0" applyNumberFormat="1" applyFont="1" applyFill="1" applyBorder="1" applyAlignment="1" applyProtection="1">
      <alignment horizontal="centerContinuous"/>
    </xf>
    <xf numFmtId="0" fontId="81" fillId="33" borderId="32" xfId="0" applyFont="1" applyFill="1" applyBorder="1" applyAlignment="1" applyProtection="1">
      <alignment horizontal="left" vertical="center"/>
    </xf>
    <xf numFmtId="0" fontId="12" fillId="0" borderId="77" xfId="0" applyNumberFormat="1" applyFont="1" applyFill="1" applyBorder="1" applyAlignment="1" applyProtection="1">
      <alignment horizontal="center" vertical="center"/>
    </xf>
    <xf numFmtId="0" fontId="0" fillId="0" borderId="0" xfId="0" quotePrefix="1" applyFont="1" applyAlignment="1" applyProtection="1">
      <alignment horizontal="left"/>
    </xf>
    <xf numFmtId="0" fontId="52" fillId="37" borderId="51" xfId="0" applyNumberFormat="1" applyFont="1" applyFill="1" applyBorder="1" applyAlignment="1" applyProtection="1">
      <alignment horizontal="center" vertical="center" wrapText="1"/>
    </xf>
    <xf numFmtId="0" fontId="0" fillId="0" borderId="0" xfId="0" quotePrefix="1" applyFill="1" applyAlignment="1" applyProtection="1"/>
    <xf numFmtId="0" fontId="4" fillId="38" borderId="78" xfId="0" applyNumberFormat="1" applyFont="1" applyFill="1" applyBorder="1" applyAlignment="1" applyProtection="1">
      <alignment horizontal="center" wrapText="1"/>
    </xf>
    <xf numFmtId="164" fontId="4" fillId="44" borderId="78" xfId="0" applyNumberFormat="1" applyFont="1" applyFill="1" applyBorder="1" applyAlignment="1" applyProtection="1">
      <alignment horizontal="right"/>
    </xf>
    <xf numFmtId="164" fontId="4" fillId="43" borderId="78" xfId="0" applyNumberFormat="1" applyFont="1" applyFill="1" applyBorder="1" applyAlignment="1" applyProtection="1">
      <alignment horizontal="right"/>
    </xf>
    <xf numFmtId="164" fontId="4" fillId="45" borderId="79" xfId="0" applyNumberFormat="1" applyFont="1" applyFill="1" applyBorder="1" applyAlignment="1" applyProtection="1">
      <alignment horizontal="right"/>
      <protection locked="0"/>
    </xf>
    <xf numFmtId="164" fontId="4" fillId="45" borderId="30" xfId="0" applyNumberFormat="1" applyFont="1" applyFill="1" applyBorder="1" applyAlignment="1" applyProtection="1">
      <alignment horizontal="right"/>
      <protection locked="0"/>
    </xf>
    <xf numFmtId="164" fontId="4" fillId="45" borderId="29" xfId="0" applyNumberFormat="1" applyFont="1" applyFill="1" applyBorder="1" applyAlignment="1" applyProtection="1">
      <alignment horizontal="right"/>
      <protection locked="0"/>
    </xf>
    <xf numFmtId="164" fontId="4" fillId="45" borderId="35" xfId="0" applyNumberFormat="1" applyFont="1" applyFill="1" applyBorder="1" applyAlignment="1" applyProtection="1">
      <alignment horizontal="right"/>
      <protection locked="0"/>
    </xf>
    <xf numFmtId="0" fontId="11" fillId="33" borderId="29" xfId="0" applyFont="1" applyFill="1" applyBorder="1" applyAlignment="1" applyProtection="1">
      <alignment horizontal="right" vertical="top"/>
    </xf>
    <xf numFmtId="0" fontId="11" fillId="33" borderId="29" xfId="0" applyFont="1" applyFill="1" applyBorder="1" applyAlignment="1" applyProtection="1">
      <alignment horizontal="right" vertical="top" wrapText="1"/>
    </xf>
    <xf numFmtId="0" fontId="83" fillId="33" borderId="29" xfId="39" applyFont="1" applyFill="1" applyBorder="1" applyAlignment="1" applyProtection="1">
      <alignment horizontal="center" vertical="center" wrapText="1"/>
    </xf>
    <xf numFmtId="0" fontId="11" fillId="0" borderId="36" xfId="0" applyFont="1" applyBorder="1" applyAlignment="1">
      <alignment wrapText="1"/>
    </xf>
    <xf numFmtId="0" fontId="11" fillId="33" borderId="20" xfId="0" applyFont="1" applyFill="1" applyBorder="1" applyAlignment="1" applyProtection="1">
      <alignment horizontal="center" vertical="center"/>
    </xf>
    <xf numFmtId="0" fontId="11" fillId="0" borderId="0" xfId="0" applyFont="1" applyFill="1" applyBorder="1" applyAlignment="1" applyProtection="1">
      <alignment horizontal="center" vertical="center"/>
    </xf>
    <xf numFmtId="0" fontId="11" fillId="33" borderId="21" xfId="0" applyFont="1" applyFill="1" applyBorder="1" applyAlignment="1" applyProtection="1">
      <alignment horizontal="center" vertical="center"/>
    </xf>
    <xf numFmtId="3" fontId="4" fillId="35" borderId="13" xfId="0" applyNumberFormat="1" applyFont="1" applyFill="1" applyBorder="1" applyAlignment="1" applyProtection="1">
      <alignment wrapText="1"/>
    </xf>
    <xf numFmtId="3" fontId="4" fillId="35" borderId="39" xfId="0" applyNumberFormat="1" applyFont="1" applyFill="1" applyBorder="1" applyAlignment="1" applyProtection="1">
      <alignment wrapText="1"/>
    </xf>
    <xf numFmtId="3" fontId="4" fillId="35" borderId="29" xfId="0" applyNumberFormat="1" applyFont="1" applyFill="1" applyBorder="1" applyAlignment="1" applyProtection="1">
      <alignment wrapText="1"/>
    </xf>
    <xf numFmtId="3" fontId="4" fillId="35" borderId="60" xfId="0" applyNumberFormat="1" applyFont="1" applyFill="1" applyBorder="1" applyAlignment="1" applyProtection="1">
      <alignment wrapText="1"/>
    </xf>
    <xf numFmtId="3" fontId="4" fillId="38" borderId="60" xfId="0" applyNumberFormat="1" applyFont="1" applyFill="1" applyBorder="1" applyAlignment="1" applyProtection="1">
      <alignment wrapText="1"/>
    </xf>
    <xf numFmtId="3" fontId="4" fillId="38" borderId="13" xfId="0" applyNumberFormat="1" applyFont="1" applyFill="1" applyBorder="1" applyAlignment="1" applyProtection="1">
      <alignment wrapText="1"/>
    </xf>
    <xf numFmtId="3" fontId="4" fillId="38" borderId="39" xfId="0" applyNumberFormat="1" applyFont="1" applyFill="1" applyBorder="1" applyAlignment="1" applyProtection="1">
      <alignment wrapText="1"/>
    </xf>
    <xf numFmtId="3" fontId="4" fillId="35" borderId="29" xfId="0" applyNumberFormat="1" applyFont="1" applyFill="1" applyBorder="1" applyAlignment="1" applyProtection="1">
      <alignment vertical="center" wrapText="1"/>
    </xf>
    <xf numFmtId="3" fontId="4" fillId="38" borderId="29" xfId="0" applyNumberFormat="1" applyFont="1" applyFill="1" applyBorder="1" applyAlignment="1" applyProtection="1">
      <alignment vertical="center" wrapText="1"/>
    </xf>
    <xf numFmtId="3" fontId="4" fillId="35" borderId="78" xfId="0" applyNumberFormat="1" applyFont="1" applyFill="1" applyBorder="1" applyAlignment="1" applyProtection="1">
      <alignment wrapText="1"/>
    </xf>
    <xf numFmtId="3" fontId="4" fillId="35" borderId="29" xfId="0" applyNumberFormat="1" applyFont="1" applyFill="1" applyBorder="1" applyAlignment="1" applyProtection="1">
      <alignment horizontal="right" vertical="center" wrapText="1"/>
    </xf>
    <xf numFmtId="0" fontId="4" fillId="35" borderId="78" xfId="0" applyNumberFormat="1" applyFont="1" applyFill="1" applyBorder="1" applyAlignment="1" applyProtection="1">
      <alignment wrapText="1"/>
    </xf>
    <xf numFmtId="0" fontId="6" fillId="41" borderId="45" xfId="0" applyFont="1" applyFill="1" applyBorder="1" applyAlignment="1" applyProtection="1">
      <alignment horizontal="right" vertical="center"/>
    </xf>
    <xf numFmtId="3" fontId="4" fillId="41" borderId="23" xfId="0" applyNumberFormat="1" applyFont="1" applyFill="1" applyBorder="1" applyAlignment="1" applyProtection="1">
      <alignment horizontal="right"/>
    </xf>
    <xf numFmtId="0" fontId="13" fillId="40" borderId="29" xfId="0" applyNumberFormat="1" applyFont="1" applyFill="1" applyBorder="1" applyAlignment="1" applyProtection="1">
      <alignment horizontal="left"/>
      <protection locked="0"/>
    </xf>
    <xf numFmtId="0" fontId="3" fillId="37" borderId="0" xfId="0" applyFont="1" applyFill="1" applyBorder="1" applyAlignment="1" applyProtection="1"/>
    <xf numFmtId="0" fontId="3" fillId="0" borderId="12" xfId="0" applyFont="1" applyBorder="1" applyAlignment="1" applyProtection="1"/>
    <xf numFmtId="0" fontId="62" fillId="37" borderId="0" xfId="0" applyFont="1" applyFill="1" applyAlignment="1" applyProtection="1"/>
    <xf numFmtId="0" fontId="23" fillId="33" borderId="15" xfId="0" applyFont="1" applyFill="1" applyBorder="1" applyAlignment="1" applyProtection="1">
      <alignment horizontal="center"/>
    </xf>
    <xf numFmtId="0" fontId="22" fillId="33" borderId="30" xfId="0" applyFont="1" applyFill="1" applyBorder="1" applyAlignment="1" applyProtection="1">
      <alignment horizontal="center" vertical="center"/>
    </xf>
    <xf numFmtId="0" fontId="11" fillId="33" borderId="0" xfId="0" applyFont="1" applyFill="1" applyBorder="1" applyAlignment="1" applyProtection="1">
      <alignment horizontal="left" vertical="top"/>
    </xf>
    <xf numFmtId="0" fontId="11" fillId="33" borderId="18" xfId="0" applyFont="1" applyFill="1" applyBorder="1" applyAlignment="1" applyProtection="1">
      <alignment horizontal="left" vertical="top"/>
    </xf>
    <xf numFmtId="0" fontId="11" fillId="33" borderId="29" xfId="0" applyFont="1" applyFill="1" applyBorder="1" applyAlignment="1" applyProtection="1">
      <alignment horizontal="left" vertical="top" wrapText="1"/>
    </xf>
    <xf numFmtId="0" fontId="22" fillId="33" borderId="0" xfId="0" applyFont="1" applyFill="1" applyBorder="1" applyAlignment="1" applyProtection="1">
      <alignment horizontal="center"/>
    </xf>
    <xf numFmtId="0" fontId="24" fillId="33" borderId="32" xfId="0" applyFont="1" applyFill="1" applyBorder="1" applyAlignment="1" applyProtection="1">
      <alignment horizontal="center" vertical="center"/>
    </xf>
    <xf numFmtId="0" fontId="24" fillId="33" borderId="15" xfId="0" applyFont="1" applyFill="1" applyBorder="1" applyAlignment="1" applyProtection="1">
      <alignment horizontal="center" vertical="center"/>
    </xf>
    <xf numFmtId="0" fontId="24" fillId="33" borderId="17" xfId="0" applyFont="1" applyFill="1" applyBorder="1" applyAlignment="1" applyProtection="1">
      <alignment horizontal="center" vertical="center"/>
    </xf>
    <xf numFmtId="0" fontId="24" fillId="33" borderId="10" xfId="0" applyFont="1" applyFill="1" applyBorder="1" applyAlignment="1" applyProtection="1">
      <alignment horizontal="center" vertical="center"/>
    </xf>
    <xf numFmtId="0" fontId="11" fillId="33" borderId="29" xfId="0" applyFont="1" applyFill="1" applyBorder="1" applyAlignment="1" applyProtection="1">
      <alignment horizontal="right" vertical="top" wrapText="1"/>
    </xf>
    <xf numFmtId="0" fontId="8" fillId="35" borderId="29" xfId="0" applyFont="1" applyFill="1" applyBorder="1" applyAlignment="1" applyProtection="1">
      <alignment horizontal="center" wrapText="1"/>
    </xf>
    <xf numFmtId="0" fontId="62" fillId="0" borderId="0" xfId="0" applyFont="1" applyBorder="1" applyAlignment="1" applyProtection="1"/>
    <xf numFmtId="0" fontId="62" fillId="0" borderId="0" xfId="0" applyFont="1" applyAlignment="1" applyProtection="1"/>
    <xf numFmtId="0" fontId="9" fillId="32" borderId="32" xfId="0" applyFont="1" applyFill="1" applyBorder="1" applyAlignment="1" applyProtection="1">
      <alignment horizontal="center"/>
    </xf>
    <xf numFmtId="0" fontId="9" fillId="32" borderId="15" xfId="0" applyFont="1" applyFill="1" applyBorder="1" applyAlignment="1" applyProtection="1">
      <alignment horizontal="center"/>
    </xf>
    <xf numFmtId="0" fontId="9" fillId="32" borderId="14" xfId="0" applyFont="1" applyFill="1" applyBorder="1" applyAlignment="1" applyProtection="1">
      <alignment horizontal="center"/>
    </xf>
    <xf numFmtId="0" fontId="9" fillId="32" borderId="0" xfId="0" applyFont="1" applyFill="1" applyBorder="1" applyAlignment="1" applyProtection="1">
      <alignment horizontal="center"/>
    </xf>
    <xf numFmtId="0" fontId="8" fillId="33" borderId="28" xfId="0" applyFont="1" applyFill="1" applyBorder="1" applyAlignment="1" applyProtection="1">
      <alignment horizontal="center" textRotation="90" wrapText="1"/>
    </xf>
    <xf numFmtId="0" fontId="8" fillId="33" borderId="39" xfId="0" applyFont="1" applyFill="1" applyBorder="1" applyAlignment="1" applyProtection="1">
      <alignment horizontal="center" textRotation="90" wrapText="1"/>
    </xf>
    <xf numFmtId="0" fontId="8" fillId="33" borderId="38" xfId="0" applyFont="1" applyFill="1" applyBorder="1" applyAlignment="1" applyProtection="1">
      <alignment horizontal="center" textRotation="90" wrapText="1"/>
    </xf>
    <xf numFmtId="0" fontId="8" fillId="37" borderId="39" xfId="0" applyFont="1" applyFill="1" applyBorder="1" applyAlignment="1" applyProtection="1">
      <alignment horizontal="center" vertical="center" wrapText="1"/>
    </xf>
    <xf numFmtId="0" fontId="8" fillId="37" borderId="38" xfId="0" applyFont="1" applyFill="1" applyBorder="1" applyAlignment="1" applyProtection="1">
      <alignment horizontal="center" vertical="center" wrapText="1"/>
    </xf>
    <xf numFmtId="0" fontId="8" fillId="33" borderId="39" xfId="0" applyFont="1" applyFill="1" applyBorder="1" applyAlignment="1" applyProtection="1">
      <alignment horizontal="center" wrapText="1"/>
    </xf>
    <xf numFmtId="0" fontId="8" fillId="33" borderId="38" xfId="0" applyFont="1" applyFill="1" applyBorder="1" applyAlignment="1" applyProtection="1">
      <alignment horizontal="center" wrapText="1"/>
    </xf>
    <xf numFmtId="0" fontId="62" fillId="37" borderId="0" xfId="0" applyFont="1" applyFill="1" applyAlignment="1" applyProtection="1"/>
    <xf numFmtId="0" fontId="8" fillId="33" borderId="28" xfId="0" applyFont="1" applyFill="1" applyBorder="1" applyAlignment="1" applyProtection="1">
      <alignment horizontal="center" wrapText="1"/>
    </xf>
    <xf numFmtId="0" fontId="62" fillId="37" borderId="0" xfId="0" applyFont="1" applyFill="1" applyBorder="1" applyAlignment="1" applyProtection="1"/>
    <xf numFmtId="0" fontId="8" fillId="35" borderId="28" xfId="0" applyFont="1" applyFill="1" applyBorder="1" applyAlignment="1" applyProtection="1">
      <alignment horizontal="center" vertical="center" wrapText="1"/>
    </xf>
    <xf numFmtId="0" fontId="8" fillId="35" borderId="39" xfId="0" applyFont="1" applyFill="1" applyBorder="1" applyAlignment="1" applyProtection="1">
      <alignment horizontal="center" vertical="center" wrapText="1"/>
    </xf>
    <xf numFmtId="0" fontId="8" fillId="35" borderId="38" xfId="0" applyFont="1" applyFill="1" applyBorder="1" applyAlignment="1" applyProtection="1">
      <alignment horizontal="center" vertical="center" wrapText="1"/>
    </xf>
    <xf numFmtId="0" fontId="62" fillId="0" borderId="0" xfId="0" applyFont="1" applyFill="1" applyBorder="1" applyAlignment="1" applyProtection="1">
      <alignment horizontal="left"/>
    </xf>
    <xf numFmtId="0" fontId="3" fillId="0" borderId="0" xfId="0" applyFont="1" applyAlignment="1" applyProtection="1"/>
    <xf numFmtId="0" fontId="8" fillId="38" borderId="28" xfId="0" applyFont="1" applyFill="1" applyBorder="1" applyAlignment="1" applyProtection="1">
      <alignment horizontal="center" vertical="center" wrapText="1"/>
    </xf>
    <xf numFmtId="0" fontId="8" fillId="38" borderId="39" xfId="0" applyFont="1" applyFill="1" applyBorder="1" applyAlignment="1" applyProtection="1">
      <alignment horizontal="center" vertical="center" wrapText="1"/>
    </xf>
    <xf numFmtId="0" fontId="8" fillId="38" borderId="38" xfId="0" applyFont="1" applyFill="1" applyBorder="1" applyAlignment="1" applyProtection="1">
      <alignment horizontal="center" vertical="center" wrapText="1"/>
    </xf>
    <xf numFmtId="0" fontId="8" fillId="33" borderId="80" xfId="0" applyFont="1" applyFill="1" applyBorder="1" applyAlignment="1" applyProtection="1">
      <alignment horizontal="center" wrapText="1"/>
    </xf>
    <xf numFmtId="0" fontId="8" fillId="33" borderId="68" xfId="0" applyFont="1" applyFill="1" applyBorder="1" applyAlignment="1" applyProtection="1">
      <alignment horizontal="center" wrapText="1"/>
    </xf>
    <xf numFmtId="0" fontId="8" fillId="33" borderId="81" xfId="0" applyFont="1" applyFill="1" applyBorder="1" applyAlignment="1" applyProtection="1">
      <alignment horizontal="center" wrapText="1"/>
    </xf>
    <xf numFmtId="0" fontId="8" fillId="33" borderId="82" xfId="0" applyFont="1" applyFill="1" applyBorder="1" applyAlignment="1" applyProtection="1">
      <alignment horizontal="center" wrapText="1"/>
    </xf>
    <xf numFmtId="0" fontId="9" fillId="32" borderId="17" xfId="0" applyFont="1" applyFill="1" applyBorder="1" applyAlignment="1" applyProtection="1">
      <alignment horizontal="center"/>
    </xf>
    <xf numFmtId="0" fontId="9" fillId="32" borderId="10" xfId="0" applyFont="1" applyFill="1" applyBorder="1" applyAlignment="1" applyProtection="1">
      <alignment horizontal="center"/>
    </xf>
    <xf numFmtId="0" fontId="3" fillId="0" borderId="0" xfId="0" applyFont="1" applyBorder="1" applyAlignment="1" applyProtection="1"/>
    <xf numFmtId="0" fontId="62" fillId="37" borderId="0" xfId="0" applyFont="1" applyFill="1" applyBorder="1" applyAlignment="1" applyProtection="1">
      <alignment horizontal="left"/>
    </xf>
    <xf numFmtId="0" fontId="3" fillId="37" borderId="0" xfId="0" applyFont="1" applyFill="1" applyBorder="1" applyAlignment="1" applyProtection="1"/>
    <xf numFmtId="0" fontId="8" fillId="35" borderId="29" xfId="0" applyFont="1" applyFill="1" applyBorder="1" applyAlignment="1" applyProtection="1">
      <alignment horizontal="center" vertical="center" wrapText="1"/>
    </xf>
    <xf numFmtId="3" fontId="9" fillId="32" borderId="17" xfId="0" applyNumberFormat="1" applyFont="1" applyFill="1" applyBorder="1" applyAlignment="1" applyProtection="1">
      <alignment horizontal="center"/>
    </xf>
    <xf numFmtId="3" fontId="9" fillId="32" borderId="10" xfId="0" applyNumberFormat="1" applyFont="1" applyFill="1" applyBorder="1" applyAlignment="1" applyProtection="1">
      <alignment horizontal="center"/>
    </xf>
    <xf numFmtId="0" fontId="3" fillId="37" borderId="0" xfId="0" applyFont="1" applyFill="1" applyAlignment="1" applyProtection="1"/>
    <xf numFmtId="0" fontId="56" fillId="0" borderId="46" xfId="0" applyNumberFormat="1" applyFont="1" applyFill="1" applyBorder="1" applyAlignment="1" applyProtection="1">
      <alignment horizontal="left" vertical="center" readingOrder="2"/>
    </xf>
    <xf numFmtId="0" fontId="56" fillId="0" borderId="0" xfId="0" applyNumberFormat="1" applyFont="1" applyFill="1" applyBorder="1" applyAlignment="1" applyProtection="1">
      <alignment horizontal="left" vertical="center" readingOrder="2"/>
    </xf>
    <xf numFmtId="0" fontId="56" fillId="0" borderId="23" xfId="0" applyNumberFormat="1" applyFont="1" applyFill="1" applyBorder="1" applyAlignment="1" applyProtection="1">
      <alignment horizontal="left" vertical="center" readingOrder="2"/>
    </xf>
    <xf numFmtId="0" fontId="62" fillId="37" borderId="0" xfId="0" applyFont="1" applyFill="1" applyBorder="1" applyAlignment="1" applyProtection="1">
      <alignment horizontal="left" wrapText="1"/>
    </xf>
    <xf numFmtId="0" fontId="50" fillId="37" borderId="44" xfId="0" applyFont="1" applyFill="1" applyBorder="1" applyAlignment="1" applyProtection="1">
      <alignment horizontal="right" vertical="top" wrapText="1"/>
    </xf>
    <xf numFmtId="0" fontId="50" fillId="37" borderId="47" xfId="0" applyFont="1" applyFill="1" applyBorder="1" applyAlignment="1" applyProtection="1">
      <alignment horizontal="right" vertical="top" wrapText="1"/>
    </xf>
    <xf numFmtId="0" fontId="8" fillId="35" borderId="83" xfId="0" applyFont="1" applyFill="1" applyBorder="1" applyAlignment="1" applyProtection="1">
      <alignment horizontal="center" vertical="center" wrapText="1"/>
    </xf>
    <xf numFmtId="0" fontId="8" fillId="35" borderId="34" xfId="0" applyFont="1" applyFill="1" applyBorder="1" applyAlignment="1" applyProtection="1">
      <alignment horizontal="center" vertical="center" wrapText="1"/>
    </xf>
    <xf numFmtId="0" fontId="77" fillId="37" borderId="48" xfId="0" applyNumberFormat="1" applyFont="1" applyFill="1" applyBorder="1" applyAlignment="1" applyProtection="1">
      <alignment vertical="top"/>
    </xf>
    <xf numFmtId="0" fontId="77" fillId="37" borderId="49" xfId="0" applyNumberFormat="1" applyFont="1" applyFill="1" applyBorder="1" applyAlignment="1" applyProtection="1">
      <alignment vertical="top"/>
    </xf>
    <xf numFmtId="0" fontId="52" fillId="37" borderId="44" xfId="0" applyNumberFormat="1" applyFont="1" applyFill="1" applyBorder="1" applyAlignment="1" applyProtection="1">
      <alignment horizontal="center" vertical="center" wrapText="1"/>
    </xf>
    <xf numFmtId="0" fontId="52" fillId="37" borderId="50" xfId="0" applyNumberFormat="1" applyFont="1" applyFill="1" applyBorder="1" applyAlignment="1" applyProtection="1">
      <alignment horizontal="center" vertical="center" wrapText="1"/>
    </xf>
    <xf numFmtId="0" fontId="52" fillId="37" borderId="45" xfId="0" applyNumberFormat="1" applyFont="1" applyFill="1" applyBorder="1" applyAlignment="1" applyProtection="1">
      <alignment horizontal="center" vertical="center" wrapText="1"/>
    </xf>
    <xf numFmtId="0" fontId="52" fillId="37" borderId="51" xfId="0" applyNumberFormat="1" applyFont="1" applyFill="1" applyBorder="1" applyAlignment="1" applyProtection="1">
      <alignment horizontal="center" vertical="center" wrapText="1"/>
    </xf>
    <xf numFmtId="0" fontId="62" fillId="37" borderId="0" xfId="0" applyFont="1" applyFill="1" applyBorder="1" applyAlignment="1" applyProtection="1">
      <alignment horizontal="left" vertical="center"/>
    </xf>
    <xf numFmtId="0" fontId="62" fillId="37" borderId="0" xfId="0" applyFont="1" applyFill="1" applyBorder="1" applyAlignment="1" applyProtection="1">
      <alignment horizontal="left" vertical="center" wrapText="1"/>
    </xf>
    <xf numFmtId="0" fontId="64" fillId="33" borderId="10" xfId="0" applyFont="1" applyFill="1" applyBorder="1" applyAlignment="1" applyProtection="1">
      <alignment horizontal="left" vertical="center" wrapText="1"/>
    </xf>
  </cellXfs>
  <cellStyles count="51">
    <cellStyle name="20% - Accent1" xfId="6"/>
    <cellStyle name="20% - Accent2" xfId="7"/>
    <cellStyle name="20% - Accent3" xfId="8"/>
    <cellStyle name="20% - Accent4" xfId="9"/>
    <cellStyle name="20% - Accent5" xfId="10"/>
    <cellStyle name="20% - Accent6" xfId="11"/>
    <cellStyle name="40% - Accent1" xfId="12"/>
    <cellStyle name="40% - Accent2" xfId="13"/>
    <cellStyle name="40% - Accent3" xfId="14"/>
    <cellStyle name="40% - Accent4" xfId="15"/>
    <cellStyle name="40% - Accent5" xfId="16"/>
    <cellStyle name="40% - Accent6" xfId="17"/>
    <cellStyle name="60% - Accent1" xfId="18"/>
    <cellStyle name="60% - Accent2" xfId="19"/>
    <cellStyle name="60% - Accent3" xfId="20"/>
    <cellStyle name="60% - Accent4" xfId="21"/>
    <cellStyle name="60% - Accent5" xfId="22"/>
    <cellStyle name="60% - Accent6" xfId="23"/>
    <cellStyle name="Accent1" xfId="24"/>
    <cellStyle name="Accent2" xfId="25"/>
    <cellStyle name="Accent3" xfId="26"/>
    <cellStyle name="Accent4" xfId="27"/>
    <cellStyle name="Accent5" xfId="28"/>
    <cellStyle name="Accent6" xfId="29"/>
    <cellStyle name="Bad" xfId="30"/>
    <cellStyle name="Calculation" xfId="31"/>
    <cellStyle name="Check Cell" xfId="32"/>
    <cellStyle name="Comma" xfId="4"/>
    <cellStyle name="Comma [0]" xfId="5"/>
    <cellStyle name="Currency" xfId="2"/>
    <cellStyle name="Currency [0]" xfId="3"/>
    <cellStyle name="Explanatory Text" xfId="33"/>
    <cellStyle name="Good" xfId="34"/>
    <cellStyle name="Heading 1" xfId="35"/>
    <cellStyle name="Heading 2" xfId="36"/>
    <cellStyle name="Heading 3" xfId="37"/>
    <cellStyle name="Heading 4" xfId="38"/>
    <cellStyle name="Hyperlink" xfId="39"/>
    <cellStyle name="Input" xfId="40"/>
    <cellStyle name="Linked Cell" xfId="41"/>
    <cellStyle name="Neutral" xfId="42"/>
    <cellStyle name="Normal" xfId="0" builtinId="0"/>
    <cellStyle name="Normal 2" xfId="43"/>
    <cellStyle name="Normal 3" xfId="44"/>
    <cellStyle name="Normal 4" xfId="45"/>
    <cellStyle name="Normal_Sheet1" xfId="46"/>
    <cellStyle name="Note" xfId="47"/>
    <cellStyle name="Output" xfId="48"/>
    <cellStyle name="Percent" xfId="1"/>
    <cellStyle name="Title" xfId="49"/>
    <cellStyle name="Total" xfId="50"/>
  </cellStyles>
  <dxfs count="110">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
      <fill>
        <patternFill>
          <bgColor theme="9" tint="-0.2499160740989410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781050</xdr:colOff>
      <xdr:row>2</xdr:row>
      <xdr:rowOff>76200</xdr:rowOff>
    </xdr:from>
    <xdr:to>
      <xdr:col>2</xdr:col>
      <xdr:colOff>1943100</xdr:colOff>
      <xdr:row>6</xdr:row>
      <xdr:rowOff>234740</xdr:rowOff>
    </xdr:to>
    <xdr:pic>
      <xdr:nvPicPr>
        <xdr:cNvPr id="2" name="Picture 3"/>
        <xdr:cNvPicPr>
          <a:picLocks noChangeAspect="1" noChangeArrowheads="1"/>
        </xdr:cNvPicPr>
      </xdr:nvPicPr>
      <xdr:blipFill>
        <a:blip xmlns:r="http://schemas.openxmlformats.org/officeDocument/2006/relationships" r:embed="rId1"/>
        <a:stretch>
          <a:fillRect/>
        </a:stretch>
      </xdr:blipFill>
      <xdr:spPr bwMode="auto">
        <a:xfrm>
          <a:off x="781050" y="571500"/>
          <a:ext cx="1162050" cy="115252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ta3\users5\Users\svoonna\AppData\Local\Microsoft\Windows\Temporary%20Internet%20Files\Content.Outlook\G6VOQF97\9181PI_2007_2008_10_28_03_50_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ta3\users5\Users\ETulun\AppData\Local\Microsoft\Windows\Temporary%20Internet%20Files\Content.Outlook\6H9V1UU8\CPIS_Enhanced_Report_Form_10222013%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Index Page"/>
      <sheetName val="IndexSS"/>
      <sheetName val="Assets Mandated"/>
      <sheetName val="Assets MandatedSS"/>
      <sheetName val="Breakdown by Currency (Assets)"/>
      <sheetName val="CurrencySS"/>
      <sheetName val="Breakdown by Sector (Assets)"/>
      <sheetName val="AssetsSS"/>
      <sheetName val="Breakdown by Sector (Equity)"/>
      <sheetName val="EquitySS"/>
      <sheetName val="Breakdown by Sector (Debt Sec.)"/>
      <sheetName val="Debt SecSS"/>
      <sheetName val="Breakdown by Sector (L-T Debt)"/>
      <sheetName val="L-T DebtSS"/>
      <sheetName val="Breakdown by Sector (S-T Debt)"/>
      <sheetName val="S-T DebtSS"/>
      <sheetName val="Liabilities Breakdown"/>
      <sheetName val="D_Liabilities Breakdown"/>
      <sheetName val="D_Breakdown_Sector _S-T Debt"/>
      <sheetName val="D_Breakdown_Sector _L-T Debt"/>
      <sheetName val="D_Breakdown_Sector _Debt Sec"/>
      <sheetName val="D_Breakdown_Sector _Equity"/>
      <sheetName val="D_Breakdown_Sector _Assets"/>
      <sheetName val="D_Breakdown by Currency"/>
      <sheetName val="D_Assets Mandated"/>
      <sheetName val="D_Index Page"/>
      <sheetName val="Liabilities BreakdownSS"/>
      <sheetName val="Report Form"/>
      <sheetName val="Control"/>
      <sheetName val="Lege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1">
          <cell r="C1" t="str">
            <v>Bulgaria</v>
          </cell>
        </row>
        <row r="19">
          <cell r="H19">
            <v>0</v>
          </cell>
          <cell r="I19" t="str">
            <v>National currency</v>
          </cell>
          <cell r="J19">
            <v>1</v>
          </cell>
        </row>
        <row r="20">
          <cell r="H20">
            <v>1</v>
          </cell>
          <cell r="I20" t="str">
            <v>US Dollars</v>
          </cell>
          <cell r="J20">
            <v>2</v>
          </cell>
        </row>
        <row r="21">
          <cell r="H21">
            <v>2</v>
          </cell>
          <cell r="I21" t="str">
            <v>EMU Euro</v>
          </cell>
          <cell r="J21">
            <v>3</v>
          </cell>
        </row>
        <row r="22">
          <cell r="L22">
            <v>1</v>
          </cell>
          <cell r="M22" t="str">
            <v>Units</v>
          </cell>
          <cell r="N22">
            <v>1</v>
          </cell>
        </row>
        <row r="23">
          <cell r="L23">
            <v>3</v>
          </cell>
          <cell r="M23" t="str">
            <v>Thousands</v>
          </cell>
          <cell r="N23">
            <v>2</v>
          </cell>
        </row>
        <row r="24">
          <cell r="L24">
            <v>6</v>
          </cell>
          <cell r="M24" t="str">
            <v>Millions</v>
          </cell>
          <cell r="N24">
            <v>3</v>
          </cell>
        </row>
        <row r="25">
          <cell r="L25">
            <v>9</v>
          </cell>
          <cell r="M25" t="str">
            <v>Billions</v>
          </cell>
          <cell r="N25">
            <v>4</v>
          </cell>
        </row>
        <row r="26">
          <cell r="L26">
            <v>12</v>
          </cell>
          <cell r="M26" t="str">
            <v>Trillions</v>
          </cell>
          <cell r="N26">
            <v>5</v>
          </cell>
        </row>
        <row r="59">
          <cell r="AJ59" t="str">
            <v>Afghanistan, Islamic State of</v>
          </cell>
          <cell r="AK59" t="str">
            <v>512</v>
          </cell>
        </row>
        <row r="60">
          <cell r="AJ60" t="str">
            <v>Albania</v>
          </cell>
          <cell r="AK60" t="str">
            <v>914</v>
          </cell>
        </row>
        <row r="61">
          <cell r="AJ61" t="str">
            <v>Algeria</v>
          </cell>
          <cell r="AK61" t="str">
            <v>612</v>
          </cell>
        </row>
        <row r="62">
          <cell r="AJ62" t="str">
            <v>American Samoa</v>
          </cell>
          <cell r="AK62" t="str">
            <v>859</v>
          </cell>
        </row>
        <row r="63">
          <cell r="AJ63" t="str">
            <v>Andorra</v>
          </cell>
          <cell r="AK63" t="str">
            <v>171</v>
          </cell>
        </row>
        <row r="64">
          <cell r="AJ64" t="str">
            <v>Angola</v>
          </cell>
          <cell r="AK64" t="str">
            <v>614</v>
          </cell>
        </row>
        <row r="65">
          <cell r="AJ65" t="str">
            <v>Anguilla</v>
          </cell>
          <cell r="AK65" t="str">
            <v>312</v>
          </cell>
        </row>
        <row r="66">
          <cell r="AJ66" t="str">
            <v>Antigua and Barbuda</v>
          </cell>
          <cell r="AK66" t="str">
            <v>311</v>
          </cell>
        </row>
        <row r="67">
          <cell r="AJ67" t="str">
            <v>Argentina</v>
          </cell>
          <cell r="AK67" t="str">
            <v>213</v>
          </cell>
        </row>
        <row r="68">
          <cell r="AJ68" t="str">
            <v>Armenia</v>
          </cell>
          <cell r="AK68" t="str">
            <v>911</v>
          </cell>
        </row>
        <row r="69">
          <cell r="AJ69" t="str">
            <v>Aruba</v>
          </cell>
          <cell r="AK69" t="str">
            <v>314</v>
          </cell>
        </row>
        <row r="70">
          <cell r="AJ70" t="str">
            <v>Australia</v>
          </cell>
          <cell r="AK70" t="str">
            <v>193</v>
          </cell>
        </row>
        <row r="71">
          <cell r="AJ71" t="str">
            <v>Austria</v>
          </cell>
          <cell r="AK71" t="str">
            <v>122</v>
          </cell>
        </row>
        <row r="72">
          <cell r="AJ72" t="str">
            <v>Azerbaijan</v>
          </cell>
          <cell r="AK72" t="str">
            <v>912</v>
          </cell>
        </row>
        <row r="73">
          <cell r="AJ73" t="str">
            <v>Bahamas, The</v>
          </cell>
          <cell r="AK73" t="str">
            <v>313</v>
          </cell>
        </row>
        <row r="74">
          <cell r="AJ74" t="str">
            <v>Bahrain</v>
          </cell>
          <cell r="AK74" t="str">
            <v>419</v>
          </cell>
        </row>
        <row r="75">
          <cell r="AJ75" t="str">
            <v>Bangladesh</v>
          </cell>
          <cell r="AK75" t="str">
            <v>513</v>
          </cell>
        </row>
        <row r="76">
          <cell r="AJ76" t="str">
            <v>Barbados</v>
          </cell>
          <cell r="AK76" t="str">
            <v>316</v>
          </cell>
        </row>
        <row r="77">
          <cell r="AJ77" t="str">
            <v>Belarus</v>
          </cell>
          <cell r="AK77" t="str">
            <v>913</v>
          </cell>
        </row>
        <row r="78">
          <cell r="AJ78" t="str">
            <v>Belgium</v>
          </cell>
          <cell r="AK78" t="str">
            <v>124</v>
          </cell>
        </row>
        <row r="79">
          <cell r="AJ79" t="str">
            <v>Belize</v>
          </cell>
          <cell r="AK79" t="str">
            <v>339</v>
          </cell>
        </row>
        <row r="80">
          <cell r="AJ80" t="str">
            <v>Benin</v>
          </cell>
          <cell r="AK80" t="str">
            <v>638</v>
          </cell>
        </row>
        <row r="81">
          <cell r="AJ81" t="str">
            <v>Bermuda</v>
          </cell>
          <cell r="AK81" t="str">
            <v>319</v>
          </cell>
        </row>
        <row r="82">
          <cell r="AJ82" t="str">
            <v>Bhutan</v>
          </cell>
          <cell r="AK82" t="str">
            <v>514</v>
          </cell>
        </row>
        <row r="83">
          <cell r="AJ83" t="str">
            <v>Bolivia</v>
          </cell>
          <cell r="AK83" t="str">
            <v>218</v>
          </cell>
        </row>
        <row r="84">
          <cell r="AJ84" t="str">
            <v>Bosnia and Herzegovina</v>
          </cell>
          <cell r="AK84" t="str">
            <v>963</v>
          </cell>
        </row>
        <row r="85">
          <cell r="AJ85" t="str">
            <v>Botswana</v>
          </cell>
          <cell r="AK85" t="str">
            <v>616</v>
          </cell>
        </row>
        <row r="86">
          <cell r="AJ86" t="str">
            <v>Brazil</v>
          </cell>
          <cell r="AK86" t="str">
            <v>223</v>
          </cell>
        </row>
        <row r="87">
          <cell r="AJ87" t="str">
            <v>British Indian Ocean Territory</v>
          </cell>
          <cell r="AK87" t="str">
            <v>585</v>
          </cell>
        </row>
        <row r="88">
          <cell r="AJ88" t="str">
            <v>Virgin Islands, British</v>
          </cell>
          <cell r="AK88" t="str">
            <v>371</v>
          </cell>
        </row>
        <row r="89">
          <cell r="AJ89" t="str">
            <v>Brunei Darussalam</v>
          </cell>
          <cell r="AK89" t="str">
            <v>516</v>
          </cell>
        </row>
        <row r="90">
          <cell r="AJ90" t="str">
            <v>Bulgaria</v>
          </cell>
          <cell r="AK90" t="str">
            <v>918</v>
          </cell>
        </row>
        <row r="91">
          <cell r="AJ91" t="str">
            <v>Burkina Faso</v>
          </cell>
          <cell r="AK91" t="str">
            <v>748</v>
          </cell>
        </row>
        <row r="92">
          <cell r="AJ92" t="str">
            <v>Burundi</v>
          </cell>
          <cell r="AK92" t="str">
            <v>618</v>
          </cell>
        </row>
        <row r="93">
          <cell r="AJ93" t="str">
            <v>Cambodia</v>
          </cell>
          <cell r="AK93" t="str">
            <v>522</v>
          </cell>
        </row>
        <row r="94">
          <cell r="AJ94" t="str">
            <v>Cameroon</v>
          </cell>
          <cell r="AK94" t="str">
            <v>622</v>
          </cell>
        </row>
        <row r="95">
          <cell r="AJ95" t="str">
            <v>Canada</v>
          </cell>
          <cell r="AK95" t="str">
            <v>156</v>
          </cell>
        </row>
        <row r="96">
          <cell r="AJ96" t="str">
            <v>Cape Verde</v>
          </cell>
          <cell r="AK96" t="str">
            <v>624</v>
          </cell>
        </row>
        <row r="97">
          <cell r="AJ97" t="str">
            <v>Cayman Islands</v>
          </cell>
          <cell r="AK97" t="str">
            <v>377</v>
          </cell>
        </row>
        <row r="98">
          <cell r="AJ98" t="str">
            <v>Central African Republic</v>
          </cell>
          <cell r="AK98" t="str">
            <v>626</v>
          </cell>
        </row>
        <row r="99">
          <cell r="AJ99" t="str">
            <v>Chad</v>
          </cell>
          <cell r="AK99" t="str">
            <v>628</v>
          </cell>
        </row>
        <row r="100">
          <cell r="AJ100" t="str">
            <v>Chile</v>
          </cell>
          <cell r="AK100" t="str">
            <v>228</v>
          </cell>
        </row>
        <row r="101">
          <cell r="AJ101" t="str">
            <v>China, P.R.</v>
          </cell>
          <cell r="AK101" t="str">
            <v>924</v>
          </cell>
        </row>
        <row r="102">
          <cell r="AJ102" t="str">
            <v>Hong Kong SAR of China</v>
          </cell>
          <cell r="AK102" t="str">
            <v>532</v>
          </cell>
        </row>
        <row r="103">
          <cell r="AJ103" t="str">
            <v>Macao SAR of China</v>
          </cell>
          <cell r="AK103" t="str">
            <v>546</v>
          </cell>
        </row>
        <row r="104">
          <cell r="AJ104" t="str">
            <v>Christmas Island</v>
          </cell>
          <cell r="AK104" t="str">
            <v>814</v>
          </cell>
        </row>
        <row r="105">
          <cell r="AJ105" t="str">
            <v>Cocos (Keeling) Islands</v>
          </cell>
          <cell r="AK105" t="str">
            <v>865</v>
          </cell>
        </row>
        <row r="106">
          <cell r="AJ106" t="str">
            <v>Colombia</v>
          </cell>
          <cell r="AK106" t="str">
            <v>233</v>
          </cell>
        </row>
        <row r="107">
          <cell r="AJ107" t="str">
            <v>Comoros</v>
          </cell>
          <cell r="AK107" t="str">
            <v>632</v>
          </cell>
        </row>
        <row r="108">
          <cell r="AJ108" t="str">
            <v>Congo, Dem. Rep. of</v>
          </cell>
          <cell r="AK108" t="str">
            <v>636</v>
          </cell>
        </row>
        <row r="109">
          <cell r="AJ109" t="str">
            <v>Congo, Rep. of</v>
          </cell>
          <cell r="AK109" t="str">
            <v>634</v>
          </cell>
        </row>
        <row r="110">
          <cell r="AJ110" t="str">
            <v>Cook Islands</v>
          </cell>
          <cell r="AK110" t="str">
            <v>815</v>
          </cell>
        </row>
        <row r="111">
          <cell r="AJ111" t="str">
            <v>Costa Rica</v>
          </cell>
          <cell r="AK111" t="str">
            <v>238</v>
          </cell>
        </row>
        <row r="112">
          <cell r="AJ112" t="str">
            <v>Côte d'Ivoire</v>
          </cell>
          <cell r="AK112" t="str">
            <v>662</v>
          </cell>
        </row>
        <row r="113">
          <cell r="AJ113" t="str">
            <v>Croatia</v>
          </cell>
          <cell r="AK113" t="str">
            <v>960</v>
          </cell>
        </row>
        <row r="114">
          <cell r="AJ114" t="str">
            <v>Cuba</v>
          </cell>
          <cell r="AK114" t="str">
            <v>928</v>
          </cell>
        </row>
        <row r="115">
          <cell r="AJ115" t="str">
            <v>Cyprus</v>
          </cell>
          <cell r="AK115" t="str">
            <v>423</v>
          </cell>
        </row>
        <row r="116">
          <cell r="AJ116" t="str">
            <v>Czech Republic</v>
          </cell>
          <cell r="AK116" t="str">
            <v>935</v>
          </cell>
        </row>
        <row r="117">
          <cell r="AJ117" t="str">
            <v>Denmark</v>
          </cell>
          <cell r="AK117" t="str">
            <v>128</v>
          </cell>
        </row>
        <row r="118">
          <cell r="AJ118" t="str">
            <v>Djibouti</v>
          </cell>
          <cell r="AK118" t="str">
            <v>611</v>
          </cell>
        </row>
        <row r="119">
          <cell r="AJ119" t="str">
            <v>Dominica</v>
          </cell>
          <cell r="AK119" t="str">
            <v>321</v>
          </cell>
        </row>
        <row r="120">
          <cell r="AJ120" t="str">
            <v>Dominican Republic</v>
          </cell>
          <cell r="AK120" t="str">
            <v>243</v>
          </cell>
        </row>
        <row r="121">
          <cell r="AJ121" t="str">
            <v>Timor-Leste</v>
          </cell>
          <cell r="AK121" t="str">
            <v>579</v>
          </cell>
        </row>
        <row r="122">
          <cell r="AJ122" t="str">
            <v>Ecuador</v>
          </cell>
          <cell r="AK122" t="str">
            <v>248</v>
          </cell>
        </row>
        <row r="123">
          <cell r="AJ123" t="str">
            <v>Egypt</v>
          </cell>
          <cell r="AK123" t="str">
            <v>469</v>
          </cell>
        </row>
        <row r="124">
          <cell r="AJ124" t="str">
            <v>El Salvador</v>
          </cell>
          <cell r="AK124" t="str">
            <v>253</v>
          </cell>
        </row>
        <row r="125">
          <cell r="AJ125" t="str">
            <v>Equatorial Guinea</v>
          </cell>
          <cell r="AK125" t="str">
            <v>642</v>
          </cell>
        </row>
        <row r="126">
          <cell r="AJ126" t="str">
            <v>Eritrea</v>
          </cell>
          <cell r="AK126" t="str">
            <v>643</v>
          </cell>
        </row>
        <row r="127">
          <cell r="AJ127" t="str">
            <v>Estonia</v>
          </cell>
          <cell r="AK127" t="str">
            <v>939</v>
          </cell>
        </row>
        <row r="128">
          <cell r="AJ128" t="str">
            <v>Ethiopia</v>
          </cell>
          <cell r="AK128" t="str">
            <v>644</v>
          </cell>
        </row>
        <row r="129">
          <cell r="AJ129" t="str">
            <v>Falkland Islands (Malvinas)</v>
          </cell>
          <cell r="AK129" t="str">
            <v>323</v>
          </cell>
        </row>
        <row r="130">
          <cell r="AJ130" t="str">
            <v>Faroe Islands</v>
          </cell>
          <cell r="AK130" t="str">
            <v>816</v>
          </cell>
        </row>
        <row r="131">
          <cell r="AJ131" t="str">
            <v>Fiji</v>
          </cell>
          <cell r="AK131" t="str">
            <v>819</v>
          </cell>
        </row>
        <row r="132">
          <cell r="AJ132" t="str">
            <v>Finland</v>
          </cell>
          <cell r="AK132" t="str">
            <v>172</v>
          </cell>
        </row>
        <row r="133">
          <cell r="AJ133" t="str">
            <v>France</v>
          </cell>
          <cell r="AK133" t="str">
            <v>132</v>
          </cell>
        </row>
        <row r="134">
          <cell r="AJ134" t="str">
            <v>French Guiana</v>
          </cell>
          <cell r="AK134" t="str">
            <v>333</v>
          </cell>
        </row>
        <row r="135">
          <cell r="AJ135" t="str">
            <v>French Polynesia</v>
          </cell>
          <cell r="AK135" t="str">
            <v>887</v>
          </cell>
        </row>
        <row r="136">
          <cell r="AJ136" t="str">
            <v>French Southern Territories</v>
          </cell>
          <cell r="AK136" t="str">
            <v>876</v>
          </cell>
        </row>
        <row r="137">
          <cell r="AJ137" t="str">
            <v>Gabon</v>
          </cell>
          <cell r="AK137" t="str">
            <v>646</v>
          </cell>
        </row>
        <row r="138">
          <cell r="AJ138" t="str">
            <v>Gambia, The</v>
          </cell>
          <cell r="AK138" t="str">
            <v>648</v>
          </cell>
        </row>
        <row r="139">
          <cell r="AJ139" t="str">
            <v>Georgia</v>
          </cell>
          <cell r="AK139" t="str">
            <v>915</v>
          </cell>
        </row>
        <row r="140">
          <cell r="AJ140" t="str">
            <v>Germany</v>
          </cell>
          <cell r="AK140" t="str">
            <v>134</v>
          </cell>
        </row>
        <row r="141">
          <cell r="AJ141" t="str">
            <v>Ghana</v>
          </cell>
          <cell r="AK141" t="str">
            <v>652</v>
          </cell>
        </row>
        <row r="142">
          <cell r="AJ142" t="str">
            <v>Gibraltar</v>
          </cell>
          <cell r="AK142" t="str">
            <v>823</v>
          </cell>
        </row>
        <row r="143">
          <cell r="AJ143" t="str">
            <v>Greece</v>
          </cell>
          <cell r="AK143" t="str">
            <v>174</v>
          </cell>
        </row>
        <row r="144">
          <cell r="AJ144" t="str">
            <v>Greenland</v>
          </cell>
          <cell r="AK144" t="str">
            <v>326</v>
          </cell>
        </row>
        <row r="145">
          <cell r="AJ145" t="str">
            <v>Grenada</v>
          </cell>
          <cell r="AK145" t="str">
            <v>328</v>
          </cell>
        </row>
        <row r="146">
          <cell r="AJ146" t="str">
            <v>Guadeloupe</v>
          </cell>
          <cell r="AK146" t="str">
            <v>329</v>
          </cell>
        </row>
        <row r="147">
          <cell r="AJ147" t="str">
            <v>Guam</v>
          </cell>
          <cell r="AK147" t="str">
            <v>829</v>
          </cell>
        </row>
        <row r="148">
          <cell r="AJ148" t="str">
            <v>Guatemala</v>
          </cell>
          <cell r="AK148" t="str">
            <v>258</v>
          </cell>
        </row>
        <row r="149">
          <cell r="AJ149" t="str">
            <v>Guernsey</v>
          </cell>
          <cell r="AK149" t="str">
            <v>113</v>
          </cell>
        </row>
        <row r="150">
          <cell r="AJ150" t="str">
            <v>Guinea</v>
          </cell>
          <cell r="AK150" t="str">
            <v>656</v>
          </cell>
        </row>
        <row r="151">
          <cell r="AJ151" t="str">
            <v>Guinea-Bissau</v>
          </cell>
          <cell r="AK151" t="str">
            <v>654</v>
          </cell>
        </row>
        <row r="152">
          <cell r="AJ152" t="str">
            <v>Guyana</v>
          </cell>
          <cell r="AK152" t="str">
            <v>336</v>
          </cell>
        </row>
        <row r="153">
          <cell r="AJ153" t="str">
            <v>Haiti</v>
          </cell>
          <cell r="AK153" t="str">
            <v>263</v>
          </cell>
        </row>
        <row r="154">
          <cell r="AJ154" t="str">
            <v>Honduras</v>
          </cell>
          <cell r="AK154" t="str">
            <v>268</v>
          </cell>
        </row>
        <row r="155">
          <cell r="AJ155" t="str">
            <v>Hungary</v>
          </cell>
          <cell r="AK155" t="str">
            <v>944</v>
          </cell>
        </row>
        <row r="156">
          <cell r="AJ156" t="str">
            <v>Iceland</v>
          </cell>
          <cell r="AK156" t="str">
            <v>176</v>
          </cell>
        </row>
        <row r="157">
          <cell r="AJ157" t="str">
            <v>India</v>
          </cell>
          <cell r="AK157" t="str">
            <v>534</v>
          </cell>
        </row>
        <row r="158">
          <cell r="AJ158" t="str">
            <v>Indonesia</v>
          </cell>
          <cell r="AK158" t="str">
            <v>536</v>
          </cell>
        </row>
        <row r="159">
          <cell r="AJ159" t="str">
            <v>Iran, Islamic Republic of</v>
          </cell>
          <cell r="AK159" t="str">
            <v>429</v>
          </cell>
        </row>
        <row r="160">
          <cell r="AJ160" t="str">
            <v>Iraq</v>
          </cell>
          <cell r="AK160" t="str">
            <v>433</v>
          </cell>
        </row>
        <row r="161">
          <cell r="AJ161" t="str">
            <v>Ireland</v>
          </cell>
          <cell r="AK161" t="str">
            <v>178</v>
          </cell>
        </row>
        <row r="162">
          <cell r="AJ162" t="str">
            <v>Isle of Man</v>
          </cell>
          <cell r="AK162" t="str">
            <v>118</v>
          </cell>
        </row>
        <row r="163">
          <cell r="AJ163" t="str">
            <v>Israel</v>
          </cell>
          <cell r="AK163" t="str">
            <v>436</v>
          </cell>
        </row>
        <row r="164">
          <cell r="AJ164" t="str">
            <v>Italy</v>
          </cell>
          <cell r="AK164" t="str">
            <v>136</v>
          </cell>
        </row>
        <row r="165">
          <cell r="AJ165" t="str">
            <v>Jamaica</v>
          </cell>
          <cell r="AK165" t="str">
            <v>343</v>
          </cell>
        </row>
        <row r="166">
          <cell r="AJ166" t="str">
            <v>Japan</v>
          </cell>
          <cell r="AK166" t="str">
            <v>158</v>
          </cell>
        </row>
        <row r="167">
          <cell r="AJ167" t="str">
            <v>Jersey</v>
          </cell>
          <cell r="AK167" t="str">
            <v>117</v>
          </cell>
        </row>
        <row r="168">
          <cell r="AJ168" t="str">
            <v>Jordan</v>
          </cell>
          <cell r="AK168" t="str">
            <v>439</v>
          </cell>
        </row>
        <row r="169">
          <cell r="AJ169" t="str">
            <v>Kazakhstan</v>
          </cell>
          <cell r="AK169" t="str">
            <v>916</v>
          </cell>
        </row>
        <row r="170">
          <cell r="AJ170" t="str">
            <v>Kenya</v>
          </cell>
          <cell r="AK170" t="str">
            <v>664</v>
          </cell>
        </row>
        <row r="171">
          <cell r="AJ171" t="str">
            <v>Kiribati</v>
          </cell>
          <cell r="AK171" t="str">
            <v>826</v>
          </cell>
        </row>
        <row r="172">
          <cell r="AJ172" t="str">
            <v>Korea, Democratic People's Republic of</v>
          </cell>
          <cell r="AK172" t="str">
            <v>954</v>
          </cell>
        </row>
        <row r="173">
          <cell r="AJ173" t="str">
            <v>Korea, Republic of</v>
          </cell>
          <cell r="AK173" t="str">
            <v>542</v>
          </cell>
        </row>
        <row r="174">
          <cell r="AJ174" t="str">
            <v>Kuwait</v>
          </cell>
          <cell r="AK174" t="str">
            <v>443</v>
          </cell>
        </row>
        <row r="175">
          <cell r="AJ175" t="str">
            <v>Kyrgyz Republic</v>
          </cell>
          <cell r="AK175" t="str">
            <v>917</v>
          </cell>
        </row>
        <row r="176">
          <cell r="AJ176" t="str">
            <v>Lao People's Democratic Republic</v>
          </cell>
          <cell r="AK176" t="str">
            <v>544</v>
          </cell>
        </row>
        <row r="177">
          <cell r="AJ177" t="str">
            <v>Latvia</v>
          </cell>
          <cell r="AK177" t="str">
            <v>941</v>
          </cell>
        </row>
        <row r="178">
          <cell r="AJ178" t="str">
            <v>Lebanon</v>
          </cell>
          <cell r="AK178" t="str">
            <v>446</v>
          </cell>
        </row>
        <row r="179">
          <cell r="AJ179" t="str">
            <v>Lesotho</v>
          </cell>
          <cell r="AK179" t="str">
            <v>666</v>
          </cell>
        </row>
        <row r="180">
          <cell r="AJ180" t="str">
            <v>Liberia</v>
          </cell>
          <cell r="AK180" t="str">
            <v>668</v>
          </cell>
        </row>
        <row r="181">
          <cell r="AJ181" t="str">
            <v>Libya</v>
          </cell>
          <cell r="AK181" t="str">
            <v>672</v>
          </cell>
        </row>
        <row r="182">
          <cell r="AJ182" t="str">
            <v>Liechtenstein</v>
          </cell>
          <cell r="AK182" t="str">
            <v>147</v>
          </cell>
        </row>
        <row r="183">
          <cell r="AJ183" t="str">
            <v>Lithuania</v>
          </cell>
          <cell r="AK183" t="str">
            <v>946</v>
          </cell>
        </row>
        <row r="184">
          <cell r="AJ184" t="str">
            <v>Luxembourg</v>
          </cell>
          <cell r="AK184" t="str">
            <v>137</v>
          </cell>
        </row>
        <row r="185">
          <cell r="AJ185" t="str">
            <v>Macedonia, FYR</v>
          </cell>
          <cell r="AK185" t="str">
            <v>962</v>
          </cell>
        </row>
        <row r="186">
          <cell r="AJ186" t="str">
            <v>Madagascar</v>
          </cell>
          <cell r="AK186" t="str">
            <v>674</v>
          </cell>
        </row>
        <row r="187">
          <cell r="AJ187" t="str">
            <v>Malawi</v>
          </cell>
          <cell r="AK187" t="str">
            <v>676</v>
          </cell>
        </row>
        <row r="188">
          <cell r="AJ188" t="str">
            <v>Malaysia</v>
          </cell>
          <cell r="AK188" t="str">
            <v>548</v>
          </cell>
        </row>
        <row r="189">
          <cell r="AJ189" t="str">
            <v>Maldives</v>
          </cell>
          <cell r="AK189" t="str">
            <v>556</v>
          </cell>
        </row>
        <row r="190">
          <cell r="AJ190" t="str">
            <v>Mali</v>
          </cell>
          <cell r="AK190" t="str">
            <v>678</v>
          </cell>
        </row>
        <row r="191">
          <cell r="AJ191" t="str">
            <v>Malta</v>
          </cell>
          <cell r="AK191" t="str">
            <v>181</v>
          </cell>
        </row>
        <row r="192">
          <cell r="AJ192" t="str">
            <v>Marshall Islands</v>
          </cell>
          <cell r="AK192" t="str">
            <v>867</v>
          </cell>
        </row>
        <row r="193">
          <cell r="AJ193" t="str">
            <v>Martinique</v>
          </cell>
          <cell r="AK193" t="str">
            <v>349</v>
          </cell>
        </row>
        <row r="194">
          <cell r="AJ194" t="str">
            <v>Mauritania</v>
          </cell>
          <cell r="AK194" t="str">
            <v>682</v>
          </cell>
        </row>
        <row r="195">
          <cell r="AJ195" t="str">
            <v>Mauritius</v>
          </cell>
          <cell r="AK195" t="str">
            <v>684</v>
          </cell>
        </row>
        <row r="196">
          <cell r="AJ196" t="str">
            <v>Mayotte</v>
          </cell>
          <cell r="AK196" t="str">
            <v>920</v>
          </cell>
        </row>
        <row r="197">
          <cell r="AJ197" t="str">
            <v>Mexico</v>
          </cell>
          <cell r="AK197" t="str">
            <v>273</v>
          </cell>
        </row>
        <row r="198">
          <cell r="AJ198" t="str">
            <v>Micronesia, Federated States of</v>
          </cell>
          <cell r="AK198" t="str">
            <v>868</v>
          </cell>
        </row>
        <row r="199">
          <cell r="AJ199" t="str">
            <v>Moldova</v>
          </cell>
          <cell r="AK199" t="str">
            <v>921</v>
          </cell>
        </row>
        <row r="200">
          <cell r="AJ200" t="str">
            <v>Monaco</v>
          </cell>
          <cell r="AK200" t="str">
            <v>183</v>
          </cell>
        </row>
        <row r="201">
          <cell r="AJ201" t="str">
            <v>Mongolia</v>
          </cell>
          <cell r="AK201" t="str">
            <v>948</v>
          </cell>
        </row>
        <row r="202">
          <cell r="AJ202" t="str">
            <v>Montserrat</v>
          </cell>
          <cell r="AK202" t="str">
            <v>351</v>
          </cell>
        </row>
        <row r="203">
          <cell r="AJ203" t="str">
            <v>Morocco</v>
          </cell>
          <cell r="AK203" t="str">
            <v>686</v>
          </cell>
        </row>
        <row r="204">
          <cell r="AJ204" t="str">
            <v>Mozambique</v>
          </cell>
          <cell r="AK204" t="str">
            <v>688</v>
          </cell>
        </row>
        <row r="205">
          <cell r="AJ205" t="str">
            <v>Myanmar</v>
          </cell>
          <cell r="AK205" t="str">
            <v>518</v>
          </cell>
        </row>
        <row r="206">
          <cell r="AJ206" t="str">
            <v>Namibia</v>
          </cell>
          <cell r="AK206" t="str">
            <v>728</v>
          </cell>
        </row>
        <row r="207">
          <cell r="AJ207" t="str">
            <v>Nauru</v>
          </cell>
          <cell r="AK207" t="str">
            <v>836</v>
          </cell>
        </row>
        <row r="208">
          <cell r="AJ208" t="str">
            <v>Nepal</v>
          </cell>
          <cell r="AK208" t="str">
            <v>558</v>
          </cell>
        </row>
        <row r="209">
          <cell r="AJ209" t="str">
            <v>Netherlands</v>
          </cell>
          <cell r="AK209" t="str">
            <v>138</v>
          </cell>
        </row>
        <row r="210">
          <cell r="AJ210" t="str">
            <v>Netherlands Antilles</v>
          </cell>
          <cell r="AK210" t="str">
            <v>353</v>
          </cell>
        </row>
        <row r="211">
          <cell r="AJ211" t="str">
            <v>New Caledonia</v>
          </cell>
          <cell r="AK211" t="str">
            <v>839</v>
          </cell>
        </row>
        <row r="212">
          <cell r="AJ212" t="str">
            <v>New Zealand</v>
          </cell>
          <cell r="AK212" t="str">
            <v>196</v>
          </cell>
        </row>
        <row r="213">
          <cell r="AJ213" t="str">
            <v>Nicaragua</v>
          </cell>
          <cell r="AK213" t="str">
            <v>278</v>
          </cell>
        </row>
        <row r="214">
          <cell r="AJ214" t="str">
            <v>Niger</v>
          </cell>
          <cell r="AK214" t="str">
            <v>692</v>
          </cell>
        </row>
        <row r="215">
          <cell r="AJ215" t="str">
            <v>Nigeria</v>
          </cell>
          <cell r="AK215" t="str">
            <v>694</v>
          </cell>
        </row>
        <row r="216">
          <cell r="AJ216" t="str">
            <v>Niue</v>
          </cell>
          <cell r="AK216" t="str">
            <v>851</v>
          </cell>
        </row>
        <row r="217">
          <cell r="AJ217" t="str">
            <v>Norfolk Island</v>
          </cell>
          <cell r="AK217" t="str">
            <v>849</v>
          </cell>
        </row>
        <row r="218">
          <cell r="AJ218" t="str">
            <v>Norway</v>
          </cell>
          <cell r="AK218" t="str">
            <v>142</v>
          </cell>
        </row>
        <row r="219">
          <cell r="AJ219" t="str">
            <v>Oman</v>
          </cell>
          <cell r="AK219" t="str">
            <v>449</v>
          </cell>
        </row>
        <row r="220">
          <cell r="AJ220" t="str">
            <v>Pakistan</v>
          </cell>
          <cell r="AK220" t="str">
            <v>564</v>
          </cell>
        </row>
        <row r="221">
          <cell r="AJ221" t="str">
            <v>Palau</v>
          </cell>
          <cell r="AK221" t="str">
            <v>565</v>
          </cell>
        </row>
        <row r="222">
          <cell r="AJ222" t="str">
            <v>Panama</v>
          </cell>
          <cell r="AK222" t="str">
            <v>283</v>
          </cell>
        </row>
        <row r="223">
          <cell r="AJ223" t="str">
            <v>Papua New Guinea</v>
          </cell>
          <cell r="AK223" t="str">
            <v>853</v>
          </cell>
        </row>
        <row r="224">
          <cell r="AJ224" t="str">
            <v>Paraguay</v>
          </cell>
          <cell r="AK224" t="str">
            <v>288</v>
          </cell>
        </row>
        <row r="225">
          <cell r="AJ225" t="str">
            <v>Peru</v>
          </cell>
          <cell r="AK225" t="str">
            <v>293</v>
          </cell>
        </row>
        <row r="226">
          <cell r="AJ226" t="str">
            <v>Philippines</v>
          </cell>
          <cell r="AK226" t="str">
            <v>566</v>
          </cell>
        </row>
        <row r="227">
          <cell r="AJ227" t="str">
            <v>Pitcairn</v>
          </cell>
          <cell r="AK227" t="str">
            <v>863</v>
          </cell>
        </row>
        <row r="228">
          <cell r="AJ228" t="str">
            <v>Poland</v>
          </cell>
          <cell r="AK228" t="str">
            <v>964</v>
          </cell>
        </row>
        <row r="229">
          <cell r="AJ229" t="str">
            <v>Portugal</v>
          </cell>
          <cell r="AK229" t="str">
            <v>182</v>
          </cell>
        </row>
        <row r="230">
          <cell r="AJ230" t="str">
            <v>Puerto Rico</v>
          </cell>
          <cell r="AK230" t="str">
            <v>359</v>
          </cell>
        </row>
        <row r="231">
          <cell r="AJ231" t="str">
            <v>Qatar</v>
          </cell>
          <cell r="AK231" t="str">
            <v>453</v>
          </cell>
        </row>
        <row r="232">
          <cell r="AJ232" t="str">
            <v>Réunion</v>
          </cell>
          <cell r="AK232" t="str">
            <v>696</v>
          </cell>
        </row>
        <row r="233">
          <cell r="AJ233" t="str">
            <v>Romania</v>
          </cell>
          <cell r="AK233" t="str">
            <v>968</v>
          </cell>
        </row>
        <row r="234">
          <cell r="AJ234" t="str">
            <v>Russian Federation</v>
          </cell>
          <cell r="AK234" t="str">
            <v>922</v>
          </cell>
        </row>
        <row r="235">
          <cell r="AJ235" t="str">
            <v>Rwanda</v>
          </cell>
          <cell r="AK235" t="str">
            <v>714</v>
          </cell>
        </row>
        <row r="236">
          <cell r="AJ236" t="str">
            <v>St. Helena</v>
          </cell>
          <cell r="AK236" t="str">
            <v>856</v>
          </cell>
        </row>
        <row r="237">
          <cell r="AJ237" t="str">
            <v>St. Kitts and Nevis</v>
          </cell>
          <cell r="AK237" t="str">
            <v>361</v>
          </cell>
        </row>
        <row r="238">
          <cell r="AJ238" t="str">
            <v>St. Lucia</v>
          </cell>
          <cell r="AK238" t="str">
            <v>362</v>
          </cell>
        </row>
        <row r="239">
          <cell r="AJ239" t="str">
            <v>St. Pierre and Miquelon</v>
          </cell>
          <cell r="AK239" t="str">
            <v>363</v>
          </cell>
        </row>
        <row r="240">
          <cell r="AJ240" t="str">
            <v>St. Vincent and the Grenadines</v>
          </cell>
          <cell r="AK240" t="str">
            <v>364</v>
          </cell>
        </row>
        <row r="241">
          <cell r="AJ241" t="str">
            <v>Samoa</v>
          </cell>
          <cell r="AK241" t="str">
            <v>862</v>
          </cell>
        </row>
        <row r="242">
          <cell r="AJ242" t="str">
            <v>San Marino</v>
          </cell>
          <cell r="AK242" t="str">
            <v>135</v>
          </cell>
        </row>
        <row r="243">
          <cell r="AJ243" t="str">
            <v>São Tomé and Príncipe</v>
          </cell>
          <cell r="AK243" t="str">
            <v>716</v>
          </cell>
        </row>
        <row r="244">
          <cell r="AJ244" t="str">
            <v>Saudi Arabia</v>
          </cell>
          <cell r="AK244" t="str">
            <v>456</v>
          </cell>
        </row>
        <row r="245">
          <cell r="AJ245" t="str">
            <v>Senegal</v>
          </cell>
          <cell r="AK245" t="str">
            <v>722</v>
          </cell>
        </row>
        <row r="246">
          <cell r="AJ246" t="str">
            <v>Seychelles</v>
          </cell>
          <cell r="AK246" t="str">
            <v>718</v>
          </cell>
        </row>
        <row r="247">
          <cell r="AJ247" t="str">
            <v>Sierra Leone</v>
          </cell>
          <cell r="AK247" t="str">
            <v>724</v>
          </cell>
        </row>
        <row r="248">
          <cell r="AJ248" t="str">
            <v>Singapore</v>
          </cell>
          <cell r="AK248" t="str">
            <v>576</v>
          </cell>
        </row>
        <row r="249">
          <cell r="AJ249" t="str">
            <v>Slovak Republic</v>
          </cell>
          <cell r="AK249" t="str">
            <v>936</v>
          </cell>
        </row>
        <row r="250">
          <cell r="AJ250" t="str">
            <v>Slovenia</v>
          </cell>
          <cell r="AK250" t="str">
            <v>961</v>
          </cell>
        </row>
        <row r="251">
          <cell r="AJ251" t="str">
            <v>Solomon Islands</v>
          </cell>
          <cell r="AK251" t="str">
            <v>813</v>
          </cell>
        </row>
        <row r="252">
          <cell r="AJ252" t="str">
            <v>Somalia</v>
          </cell>
          <cell r="AK252" t="str">
            <v>726</v>
          </cell>
        </row>
        <row r="253">
          <cell r="AJ253" t="str">
            <v>South Africa</v>
          </cell>
          <cell r="AK253" t="str">
            <v>199</v>
          </cell>
        </row>
        <row r="254">
          <cell r="AJ254" t="str">
            <v>Spain</v>
          </cell>
          <cell r="AK254" t="str">
            <v>184</v>
          </cell>
        </row>
        <row r="255">
          <cell r="AJ255" t="str">
            <v>Sri Lanka</v>
          </cell>
          <cell r="AK255" t="str">
            <v>524</v>
          </cell>
        </row>
        <row r="256">
          <cell r="AJ256" t="str">
            <v>Sudan</v>
          </cell>
          <cell r="AK256" t="str">
            <v>732</v>
          </cell>
        </row>
        <row r="257">
          <cell r="AJ257" t="str">
            <v>Suriname</v>
          </cell>
          <cell r="AK257" t="str">
            <v>366</v>
          </cell>
        </row>
        <row r="258">
          <cell r="AJ258" t="str">
            <v>Swaziland</v>
          </cell>
          <cell r="AK258" t="str">
            <v>734</v>
          </cell>
        </row>
        <row r="259">
          <cell r="AJ259" t="str">
            <v>Sweden</v>
          </cell>
          <cell r="AK259" t="str">
            <v>144</v>
          </cell>
        </row>
        <row r="260">
          <cell r="AJ260" t="str">
            <v>Switzerland</v>
          </cell>
          <cell r="AK260" t="str">
            <v>146</v>
          </cell>
        </row>
        <row r="261">
          <cell r="AJ261" t="str">
            <v>Syrian Arab Republic</v>
          </cell>
          <cell r="AK261" t="str">
            <v>463</v>
          </cell>
        </row>
        <row r="262">
          <cell r="AJ262" t="str">
            <v>Taiwan Province of China</v>
          </cell>
          <cell r="AK262" t="str">
            <v>528</v>
          </cell>
        </row>
        <row r="263">
          <cell r="AJ263" t="str">
            <v>Tajikistan</v>
          </cell>
          <cell r="AK263" t="str">
            <v>923</v>
          </cell>
        </row>
        <row r="264">
          <cell r="AJ264" t="str">
            <v>Tanzania</v>
          </cell>
          <cell r="AK264" t="str">
            <v>738</v>
          </cell>
        </row>
        <row r="265">
          <cell r="AJ265" t="str">
            <v>Thailand</v>
          </cell>
          <cell r="AK265" t="str">
            <v>578</v>
          </cell>
        </row>
        <row r="266">
          <cell r="AJ266" t="str">
            <v>Togo</v>
          </cell>
          <cell r="AK266" t="str">
            <v>742</v>
          </cell>
        </row>
        <row r="267">
          <cell r="AJ267" t="str">
            <v>Tokelau</v>
          </cell>
          <cell r="AK267" t="str">
            <v>818</v>
          </cell>
        </row>
        <row r="268">
          <cell r="AJ268" t="str">
            <v>Tonga</v>
          </cell>
          <cell r="AK268" t="str">
            <v>866</v>
          </cell>
        </row>
        <row r="269">
          <cell r="AJ269" t="str">
            <v>Trinidad and Tobago</v>
          </cell>
          <cell r="AK269" t="str">
            <v>369</v>
          </cell>
        </row>
        <row r="270">
          <cell r="AJ270" t="str">
            <v>Tunisia</v>
          </cell>
          <cell r="AK270" t="str">
            <v>744</v>
          </cell>
        </row>
        <row r="271">
          <cell r="AJ271" t="str">
            <v>Turkey</v>
          </cell>
          <cell r="AK271" t="str">
            <v>186</v>
          </cell>
        </row>
        <row r="272">
          <cell r="AJ272" t="str">
            <v>Turkmenistan</v>
          </cell>
          <cell r="AK272" t="str">
            <v>537</v>
          </cell>
        </row>
        <row r="273">
          <cell r="AJ273" t="str">
            <v>Turks and Caicos Islands</v>
          </cell>
          <cell r="AK273" t="str">
            <v>381</v>
          </cell>
        </row>
        <row r="274">
          <cell r="AJ274" t="str">
            <v>Tuvalu</v>
          </cell>
          <cell r="AK274" t="str">
            <v>869</v>
          </cell>
        </row>
        <row r="275">
          <cell r="AJ275" t="str">
            <v>Uganda</v>
          </cell>
          <cell r="AK275" t="str">
            <v>746</v>
          </cell>
        </row>
        <row r="276">
          <cell r="AJ276" t="str">
            <v>Ukraine</v>
          </cell>
          <cell r="AK276" t="str">
            <v>926</v>
          </cell>
        </row>
        <row r="277">
          <cell r="AJ277" t="str">
            <v>United Arab Emirates</v>
          </cell>
          <cell r="AK277" t="str">
            <v>466</v>
          </cell>
        </row>
        <row r="278">
          <cell r="AJ278" t="str">
            <v>United Kingdom</v>
          </cell>
          <cell r="AK278" t="str">
            <v>112</v>
          </cell>
        </row>
        <row r="279">
          <cell r="AJ279" t="str">
            <v>United States</v>
          </cell>
          <cell r="AK279" t="str">
            <v>111</v>
          </cell>
        </row>
        <row r="280">
          <cell r="AJ280" t="str">
            <v>United States Minor Outlying Islands</v>
          </cell>
          <cell r="AK280" t="str">
            <v>877</v>
          </cell>
        </row>
        <row r="281">
          <cell r="AJ281" t="str">
            <v>Virgin Islands, U.S.</v>
          </cell>
          <cell r="AK281" t="str">
            <v>373</v>
          </cell>
        </row>
        <row r="282">
          <cell r="AJ282" t="str">
            <v>Uruguay</v>
          </cell>
          <cell r="AK282" t="str">
            <v>298</v>
          </cell>
        </row>
        <row r="283">
          <cell r="AJ283" t="str">
            <v>Uzbekistan</v>
          </cell>
          <cell r="AK283" t="str">
            <v>927</v>
          </cell>
        </row>
        <row r="284">
          <cell r="AJ284" t="str">
            <v>Vanuatu</v>
          </cell>
          <cell r="AK284" t="str">
            <v>846</v>
          </cell>
        </row>
        <row r="285">
          <cell r="AJ285" t="str">
            <v>Vatican City State</v>
          </cell>
          <cell r="AK285" t="str">
            <v>187</v>
          </cell>
        </row>
        <row r="286">
          <cell r="AJ286" t="str">
            <v>Venezuela, República Bolivariana de</v>
          </cell>
          <cell r="AK286" t="str">
            <v>299</v>
          </cell>
        </row>
        <row r="287">
          <cell r="AJ287" t="str">
            <v>Vietnam</v>
          </cell>
          <cell r="AK287" t="str">
            <v>582</v>
          </cell>
        </row>
        <row r="288">
          <cell r="AJ288" t="str">
            <v>Wallis and Futuna Islands</v>
          </cell>
          <cell r="AK288" t="str">
            <v>857</v>
          </cell>
        </row>
        <row r="289">
          <cell r="AJ289" t="str">
            <v>West Bank and Gaza Strip</v>
          </cell>
          <cell r="AK289" t="str">
            <v>487</v>
          </cell>
        </row>
        <row r="290">
          <cell r="AJ290" t="str">
            <v>Western Sahara</v>
          </cell>
          <cell r="AK290" t="str">
            <v>793</v>
          </cell>
        </row>
        <row r="291">
          <cell r="AJ291" t="str">
            <v>Yemen, Republic of</v>
          </cell>
          <cell r="AK291" t="str">
            <v>474</v>
          </cell>
        </row>
        <row r="292">
          <cell r="AJ292" t="str">
            <v>Serbia and Montenegro</v>
          </cell>
          <cell r="AK292" t="str">
            <v>965</v>
          </cell>
        </row>
        <row r="293">
          <cell r="AJ293" t="str">
            <v>Zambia</v>
          </cell>
          <cell r="AK293" t="str">
            <v>754</v>
          </cell>
        </row>
        <row r="294">
          <cell r="AJ294" t="str">
            <v>Zimbabwe</v>
          </cell>
          <cell r="AK294" t="str">
            <v>698</v>
          </cell>
        </row>
        <row r="295">
          <cell r="AJ295" t="str">
            <v>Other countries (confidential data)</v>
          </cell>
          <cell r="AK295" t="str">
            <v>982</v>
          </cell>
        </row>
        <row r="296">
          <cell r="AJ296" t="str">
            <v>Other countries (unallocated)</v>
          </cell>
          <cell r="AK296" t="str">
            <v>983</v>
          </cell>
        </row>
        <row r="297">
          <cell r="AJ297" t="str">
            <v>International Organizations</v>
          </cell>
          <cell r="AK297" t="str">
            <v>091</v>
          </cell>
        </row>
        <row r="298">
          <cell r="AJ298" t="str">
            <v>Total value of investment</v>
          </cell>
          <cell r="AK298" t="str">
            <v>...</v>
          </cell>
        </row>
        <row r="299">
          <cell r="AJ299" t="str">
            <v>Serbia, Republic of</v>
          </cell>
          <cell r="AK299">
            <v>942</v>
          </cell>
        </row>
        <row r="300">
          <cell r="AJ300" t="str">
            <v>Montenegro, Republic of</v>
          </cell>
          <cell r="AK300">
            <v>943</v>
          </cell>
        </row>
      </sheetData>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Index Page"/>
      <sheetName val="Control"/>
      <sheetName val="Assets Mandated"/>
      <sheetName val="Breakdown by Currency (Assets)"/>
      <sheetName val="Breakdown by Sector (Assets)"/>
      <sheetName val="Breakdown by Sector (Equity)"/>
      <sheetName val="Breakdown by Sector (Debt Sec.)"/>
      <sheetName val="Breakdown by Sector (L-T Debt)"/>
      <sheetName val="Breakdown by Sector (S-T Debt)"/>
      <sheetName val="Liabilities Breakdown"/>
      <sheetName val="Table 5"/>
      <sheetName val="Table 5.1"/>
      <sheetName val="Table 5.2"/>
      <sheetName val="Table 5.2.1"/>
      <sheetName val="Table 5.2.2"/>
      <sheetName val="Table 6"/>
      <sheetName val="Table 6.1"/>
      <sheetName val="Table 6.2"/>
      <sheetName val="Table 6.2.1"/>
      <sheetName val="Table 6.2.2"/>
      <sheetName val="Table 7"/>
      <sheetName val="Report Form"/>
    </sheetNames>
    <sheetDataSet>
      <sheetData sheetId="0"/>
      <sheetData sheetId="1"/>
      <sheetData sheetId="2">
        <row r="4">
          <cell r="C4" t="e">
            <v>#N/A</v>
          </cell>
        </row>
        <row r="5">
          <cell r="C5">
            <v>1</v>
          </cell>
        </row>
        <row r="7">
          <cell r="C7">
            <v>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mf.org/external/pubs/ft/cpis/2002/pdf/cpis_index.pdf" TargetMode="External"/><Relationship Id="rId2" Type="http://schemas.openxmlformats.org/officeDocument/2006/relationships/hyperlink" Target="http://www.imf.org/external/pubs/ft/bop/2007/bopman6.htm" TargetMode="External"/><Relationship Id="rId1" Type="http://schemas.openxmlformats.org/officeDocument/2006/relationships/printerSettings" Target="../printerSettings/printerSettings1.bin"/><Relationship Id="rId5" Type="http://schemas.openxmlformats.org/officeDocument/2006/relationships/printerSettings" Target="../printerSettings/printerSettings2.bin"/><Relationship Id="rId4" Type="http://schemas.openxmlformats.org/officeDocument/2006/relationships/hyperlink" Target="http://cpis.imf.org/faq.aspx"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52"/>
  <sheetViews>
    <sheetView topLeftCell="B2" workbookViewId="0">
      <selection activeCell="C2" sqref="C2:G2"/>
    </sheetView>
  </sheetViews>
  <sheetFormatPr defaultColWidth="0" defaultRowHeight="12.75" zeroHeight="1" x14ac:dyDescent="0.2"/>
  <cols>
    <col min="1" max="1" width="2" style="54" hidden="1" customWidth="1"/>
    <col min="2" max="2" width="5.1640625" style="54" customWidth="1"/>
    <col min="3" max="3" width="4.33203125" style="54" customWidth="1"/>
    <col min="4" max="4" width="5.83203125" style="54" customWidth="1"/>
    <col min="5" max="5" width="47" style="54" customWidth="1"/>
    <col min="6" max="6" width="3.6640625" style="54" customWidth="1"/>
    <col min="7" max="7" width="87.6640625" style="54" customWidth="1"/>
    <col min="8" max="8" width="5.33203125" style="54" customWidth="1"/>
    <col min="9" max="16384" width="0" style="54" hidden="1"/>
  </cols>
  <sheetData>
    <row r="1" spans="2:8" hidden="1" x14ac:dyDescent="0.2"/>
    <row r="2" spans="2:8" ht="38.25" customHeight="1" x14ac:dyDescent="0.2">
      <c r="B2" s="95"/>
      <c r="C2" s="644" t="s">
        <v>0</v>
      </c>
      <c r="D2" s="644"/>
      <c r="E2" s="644"/>
      <c r="F2" s="644"/>
      <c r="G2" s="644"/>
      <c r="H2" s="35"/>
    </row>
    <row r="3" spans="2:8" ht="19.5" customHeight="1" x14ac:dyDescent="0.2">
      <c r="B3" s="95"/>
      <c r="C3" s="649" t="s">
        <v>507</v>
      </c>
      <c r="D3" s="649"/>
      <c r="E3" s="649"/>
      <c r="F3" s="649"/>
      <c r="G3" s="649"/>
      <c r="H3" s="35"/>
    </row>
    <row r="4" spans="2:8" ht="14.25" x14ac:dyDescent="0.2">
      <c r="B4" s="95"/>
      <c r="C4" s="202"/>
      <c r="D4" s="202"/>
      <c r="E4" s="202"/>
      <c r="F4" s="202"/>
      <c r="G4" s="202"/>
      <c r="H4" s="35"/>
    </row>
    <row r="5" spans="2:8" ht="19.5" customHeight="1" x14ac:dyDescent="0.2">
      <c r="B5" s="36"/>
      <c r="C5" s="650" t="s">
        <v>506</v>
      </c>
      <c r="D5" s="651"/>
      <c r="E5" s="651"/>
      <c r="F5" s="651"/>
      <c r="G5" s="651"/>
      <c r="H5" s="97"/>
    </row>
    <row r="6" spans="2:8" ht="18" customHeight="1" x14ac:dyDescent="0.2">
      <c r="B6" s="36"/>
      <c r="C6" s="652"/>
      <c r="D6" s="653"/>
      <c r="E6" s="653"/>
      <c r="F6" s="653"/>
      <c r="G6" s="653"/>
      <c r="H6" s="97"/>
    </row>
    <row r="7" spans="2:8" ht="55.5" customHeight="1" x14ac:dyDescent="0.2">
      <c r="B7" s="36"/>
      <c r="C7" s="619" t="s">
        <v>1</v>
      </c>
      <c r="D7" s="654" t="s">
        <v>941</v>
      </c>
      <c r="E7" s="654"/>
      <c r="F7" s="654"/>
      <c r="G7" s="621" t="s">
        <v>943</v>
      </c>
      <c r="H7" s="37"/>
    </row>
    <row r="8" spans="2:8" ht="28.5" customHeight="1" x14ac:dyDescent="0.2">
      <c r="B8" s="36"/>
      <c r="C8" s="620" t="s">
        <v>2</v>
      </c>
      <c r="D8" s="654" t="s">
        <v>946</v>
      </c>
      <c r="E8" s="654"/>
      <c r="F8" s="654"/>
      <c r="G8" s="621" t="s">
        <v>944</v>
      </c>
      <c r="H8" s="37"/>
    </row>
    <row r="9" spans="2:8" ht="28.5" customHeight="1" x14ac:dyDescent="0.2">
      <c r="B9" s="36"/>
      <c r="C9" s="619" t="s">
        <v>939</v>
      </c>
      <c r="D9" s="654" t="s">
        <v>942</v>
      </c>
      <c r="E9" s="654"/>
      <c r="F9" s="654"/>
      <c r="G9" s="621" t="s">
        <v>945</v>
      </c>
      <c r="H9" s="37"/>
    </row>
    <row r="10" spans="2:8" s="92" customFormat="1" ht="29.25" customHeight="1" x14ac:dyDescent="0.2">
      <c r="B10" s="96"/>
      <c r="C10" s="620" t="s">
        <v>940</v>
      </c>
      <c r="D10" s="648" t="s">
        <v>961</v>
      </c>
      <c r="E10" s="648"/>
      <c r="F10" s="648"/>
      <c r="G10" s="648"/>
      <c r="H10" s="94"/>
    </row>
    <row r="11" spans="2:8" s="624" customFormat="1" ht="27.75" customHeight="1" x14ac:dyDescent="0.2">
      <c r="B11" s="625"/>
      <c r="C11" s="645" t="s">
        <v>490</v>
      </c>
      <c r="D11" s="645"/>
      <c r="E11" s="645"/>
      <c r="F11" s="645"/>
      <c r="G11" s="645"/>
      <c r="H11" s="623"/>
    </row>
    <row r="12" spans="2:8" s="92" customFormat="1" ht="50.25" customHeight="1" x14ac:dyDescent="0.2">
      <c r="B12" s="98"/>
      <c r="C12" s="93">
        <v>1</v>
      </c>
      <c r="D12" s="201"/>
      <c r="E12" s="100" t="s">
        <v>948</v>
      </c>
      <c r="F12" s="99" t="s">
        <v>3</v>
      </c>
      <c r="G12" s="622" t="s">
        <v>947</v>
      </c>
      <c r="H12" s="94"/>
    </row>
    <row r="13" spans="2:8" s="92" customFormat="1" ht="76.5" x14ac:dyDescent="0.2">
      <c r="B13" s="96"/>
      <c r="C13" s="101">
        <v>2</v>
      </c>
      <c r="D13" s="102"/>
      <c r="E13" s="103" t="s">
        <v>949</v>
      </c>
      <c r="F13" s="104" t="s">
        <v>3</v>
      </c>
      <c r="G13" s="105" t="s">
        <v>953</v>
      </c>
      <c r="H13" s="94"/>
    </row>
    <row r="14" spans="2:8" x14ac:dyDescent="0.2">
      <c r="B14" s="36"/>
      <c r="C14" s="101">
        <v>3</v>
      </c>
      <c r="D14" s="102"/>
      <c r="E14" s="103" t="s">
        <v>950</v>
      </c>
      <c r="F14" s="104" t="s">
        <v>3</v>
      </c>
      <c r="G14" s="105" t="s">
        <v>951</v>
      </c>
      <c r="H14" s="37"/>
    </row>
    <row r="15" spans="2:8" s="624" customFormat="1" ht="27.75" customHeight="1" x14ac:dyDescent="0.2">
      <c r="B15" s="625"/>
      <c r="C15" s="645" t="s">
        <v>491</v>
      </c>
      <c r="D15" s="645"/>
      <c r="E15" s="645"/>
      <c r="F15" s="645"/>
      <c r="G15" s="645"/>
      <c r="H15" s="623"/>
    </row>
    <row r="16" spans="2:8" x14ac:dyDescent="0.2">
      <c r="B16" s="106"/>
      <c r="C16" s="101">
        <v>4</v>
      </c>
      <c r="D16" s="109"/>
      <c r="E16" s="109" t="s">
        <v>492</v>
      </c>
      <c r="F16" s="107" t="s">
        <v>3</v>
      </c>
      <c r="G16" s="105" t="s">
        <v>970</v>
      </c>
      <c r="H16" s="37"/>
    </row>
    <row r="17" spans="2:8" x14ac:dyDescent="0.2">
      <c r="B17" s="106"/>
      <c r="C17" s="101">
        <v>5</v>
      </c>
      <c r="D17" s="109"/>
      <c r="E17" s="109" t="s">
        <v>493</v>
      </c>
      <c r="F17" s="107" t="s">
        <v>3</v>
      </c>
      <c r="G17" s="105" t="s">
        <v>971</v>
      </c>
      <c r="H17" s="37"/>
    </row>
    <row r="18" spans="2:8" ht="39.75" customHeight="1" x14ac:dyDescent="0.2">
      <c r="B18" s="106"/>
      <c r="C18" s="646">
        <v>6</v>
      </c>
      <c r="D18" s="647"/>
      <c r="E18" s="111" t="s">
        <v>494</v>
      </c>
      <c r="F18" s="38" t="s">
        <v>3</v>
      </c>
      <c r="G18" s="112" t="s">
        <v>495</v>
      </c>
      <c r="H18" s="37"/>
    </row>
    <row r="19" spans="2:8" ht="25.5" x14ac:dyDescent="0.2">
      <c r="B19" s="106"/>
      <c r="C19" s="119">
        <v>7</v>
      </c>
      <c r="D19" s="109"/>
      <c r="E19" s="105" t="s">
        <v>496</v>
      </c>
      <c r="F19" s="107" t="s">
        <v>3</v>
      </c>
      <c r="G19" s="105" t="s">
        <v>497</v>
      </c>
      <c r="H19" s="37"/>
    </row>
    <row r="20" spans="2:8" ht="25.5" x14ac:dyDescent="0.2">
      <c r="B20" s="106"/>
      <c r="C20" s="101">
        <v>8</v>
      </c>
      <c r="D20" s="109"/>
      <c r="E20" s="109" t="s">
        <v>498</v>
      </c>
      <c r="F20" s="107" t="s">
        <v>3</v>
      </c>
      <c r="G20" s="105" t="s">
        <v>499</v>
      </c>
      <c r="H20" s="37"/>
    </row>
    <row r="21" spans="2:8" x14ac:dyDescent="0.2">
      <c r="B21" s="106"/>
      <c r="C21" s="199">
        <v>9</v>
      </c>
      <c r="D21" s="200"/>
      <c r="E21" s="200" t="s">
        <v>500</v>
      </c>
      <c r="F21" s="38" t="s">
        <v>3</v>
      </c>
      <c r="G21" s="113" t="s">
        <v>501</v>
      </c>
      <c r="H21" s="37"/>
    </row>
    <row r="22" spans="2:8" ht="38.25" x14ac:dyDescent="0.2">
      <c r="B22" s="106"/>
      <c r="C22" s="101">
        <v>10</v>
      </c>
      <c r="D22" s="116"/>
      <c r="E22" s="197" t="s">
        <v>887</v>
      </c>
      <c r="F22" s="107" t="s">
        <v>3</v>
      </c>
      <c r="G22" s="105" t="s">
        <v>952</v>
      </c>
      <c r="H22" s="37"/>
    </row>
    <row r="23" spans="2:8" x14ac:dyDescent="0.2">
      <c r="B23" s="106"/>
      <c r="C23" s="117">
        <v>11</v>
      </c>
      <c r="D23" s="109"/>
      <c r="E23" s="118" t="s">
        <v>502</v>
      </c>
      <c r="F23" s="38" t="s">
        <v>3</v>
      </c>
      <c r="G23" s="112" t="s">
        <v>503</v>
      </c>
      <c r="H23" s="37"/>
    </row>
    <row r="24" spans="2:8" s="624" customFormat="1" ht="27.75" customHeight="1" x14ac:dyDescent="0.2">
      <c r="B24" s="625"/>
      <c r="C24" s="645" t="s">
        <v>504</v>
      </c>
      <c r="D24" s="645"/>
      <c r="E24" s="645"/>
      <c r="F24" s="645"/>
      <c r="G24" s="645"/>
      <c r="H24" s="623"/>
    </row>
    <row r="25" spans="2:8" ht="38.25" x14ac:dyDescent="0.2">
      <c r="B25" s="106"/>
      <c r="C25" s="199">
        <v>12</v>
      </c>
      <c r="D25" s="109"/>
      <c r="E25" s="103" t="s">
        <v>4</v>
      </c>
      <c r="F25" s="107" t="s">
        <v>3</v>
      </c>
      <c r="G25" s="105" t="s">
        <v>972</v>
      </c>
      <c r="H25" s="37"/>
    </row>
    <row r="26" spans="2:8" ht="25.5" x14ac:dyDescent="0.2">
      <c r="B26" s="106"/>
      <c r="C26" s="101">
        <v>13</v>
      </c>
      <c r="D26" s="110"/>
      <c r="E26" s="115" t="s">
        <v>505</v>
      </c>
      <c r="F26" s="108" t="s">
        <v>3</v>
      </c>
      <c r="G26" s="114" t="s">
        <v>954</v>
      </c>
      <c r="H26" s="37"/>
    </row>
    <row r="27" spans="2:8" ht="25.5" x14ac:dyDescent="0.2">
      <c r="B27" s="106"/>
      <c r="C27" s="101">
        <v>14</v>
      </c>
      <c r="D27" s="110"/>
      <c r="E27" s="115" t="s">
        <v>515</v>
      </c>
      <c r="F27" s="108" t="s">
        <v>3</v>
      </c>
      <c r="G27" s="114" t="s">
        <v>514</v>
      </c>
      <c r="H27" s="37"/>
    </row>
    <row r="28" spans="2:8" ht="18" customHeight="1" x14ac:dyDescent="0.2"/>
    <row r="29" spans="2:8" ht="16.5" hidden="1" customHeight="1" x14ac:dyDescent="0.2"/>
    <row r="30" spans="2:8" ht="24" hidden="1" customHeight="1" x14ac:dyDescent="0.2"/>
    <row r="31" spans="2:8" ht="12.75" hidden="1" customHeight="1" thickBot="1" x14ac:dyDescent="0.25">
      <c r="B31" s="39"/>
      <c r="C31" s="40"/>
      <c r="D31" s="40"/>
      <c r="E31" s="40"/>
      <c r="F31" s="40"/>
      <c r="G31" s="40"/>
      <c r="H31" s="41"/>
    </row>
    <row r="32" spans="2:8" ht="12.75" hidden="1" customHeight="1" x14ac:dyDescent="0.2"/>
    <row r="33" ht="12.75" hidden="1" customHeight="1" x14ac:dyDescent="0.2"/>
    <row r="34" ht="12.75" hidden="1" customHeight="1" x14ac:dyDescent="0.2"/>
    <row r="35" ht="12.75" hidden="1" customHeight="1" x14ac:dyDescent="0.2"/>
    <row r="36" ht="12.75" hidden="1" customHeight="1" x14ac:dyDescent="0.2"/>
    <row r="37" ht="12.75" hidden="1" customHeight="1" x14ac:dyDescent="0.2"/>
    <row r="38" ht="12.75" hidden="1" customHeight="1" x14ac:dyDescent="0.2"/>
    <row r="39" ht="12.75" hidden="1" customHeight="1" x14ac:dyDescent="0.2"/>
    <row r="40" ht="12.75" hidden="1" customHeight="1" x14ac:dyDescent="0.2"/>
    <row r="41" ht="12.75" hidden="1" customHeight="1" x14ac:dyDescent="0.2"/>
    <row r="42" ht="12.75" hidden="1" customHeight="1" x14ac:dyDescent="0.2"/>
    <row r="43" ht="12.75" hidden="1" customHeight="1" x14ac:dyDescent="0.2"/>
    <row r="44" ht="12.75" hidden="1" customHeight="1" x14ac:dyDescent="0.2"/>
    <row r="45" ht="12.75" hidden="1" customHeight="1" x14ac:dyDescent="0.2"/>
    <row r="46" ht="12.75" hidden="1" customHeight="1" x14ac:dyDescent="0.2"/>
    <row r="47" ht="12.75" hidden="1" customHeight="1" x14ac:dyDescent="0.2"/>
    <row r="48" ht="12.75" hidden="1" customHeight="1" x14ac:dyDescent="0.2"/>
    <row r="49" hidden="1" x14ac:dyDescent="0.2"/>
    <row r="50" hidden="1" x14ac:dyDescent="0.2"/>
    <row r="51" hidden="1" x14ac:dyDescent="0.2"/>
    <row r="52" hidden="1" x14ac:dyDescent="0.2"/>
  </sheetData>
  <sheetProtection password="8F7D" sheet="1" objects="1" scenarios="1" formatCells="0" formatColumns="0" formatRows="0"/>
  <customSheetViews>
    <customSheetView guid="{A42336E2-DF3F-4248-8B25-11B474671872}" hiddenRows="1" hiddenColumns="1" topLeftCell="B2">
      <selection activeCell="B2" sqref="B2"/>
      <rowBreaks count="1" manualBreakCount="1">
        <brk id="25" max="16383" man="1"/>
      </rowBreaks>
      <pageMargins left="0.5" right="0.5" top="0.5" bottom="0.5" header="0.5" footer="0.5"/>
      <pageSetup orientation="landscape" r:id="rId1"/>
      <headerFooter alignWithMargins="0"/>
    </customSheetView>
  </customSheetViews>
  <mergeCells count="11">
    <mergeCell ref="C2:G2"/>
    <mergeCell ref="C15:G15"/>
    <mergeCell ref="C24:G24"/>
    <mergeCell ref="C18:D18"/>
    <mergeCell ref="D10:G10"/>
    <mergeCell ref="C3:G3"/>
    <mergeCell ref="C11:G11"/>
    <mergeCell ref="C5:G6"/>
    <mergeCell ref="D7:F7"/>
    <mergeCell ref="D8:F8"/>
    <mergeCell ref="D9:F9"/>
  </mergeCells>
  <hyperlinks>
    <hyperlink ref="G7" r:id="rId2"/>
    <hyperlink ref="G8" r:id="rId3"/>
    <hyperlink ref="G9" r:id="rId4"/>
  </hyperlinks>
  <pageMargins left="0.5" right="0.5" top="0.5" bottom="0.5" header="0.5" footer="0.5"/>
  <pageSetup orientation="landscape" r:id="rId5"/>
  <headerFooter alignWithMargins="0"/>
  <rowBreaks count="1" manualBreakCount="1">
    <brk id="2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99FFCC"/>
  </sheetPr>
  <dimension ref="A1:W272"/>
  <sheetViews>
    <sheetView topLeftCell="B1" zoomScale="90" zoomScaleNormal="90" workbookViewId="0">
      <pane xSplit="6" ySplit="20" topLeftCell="H21" activePane="bottomRight" state="frozen"/>
      <selection activeCell="G136" sqref="G136"/>
      <selection pane="topRight" activeCell="G136" sqref="G136"/>
      <selection pane="bottomLeft" activeCell="G136" sqref="G136"/>
      <selection pane="bottomRight" activeCell="G136" sqref="G136"/>
    </sheetView>
  </sheetViews>
  <sheetFormatPr defaultColWidth="0" defaultRowHeight="12.75" zeroHeight="1" x14ac:dyDescent="0.2"/>
  <cols>
    <col min="1" max="1" width="6.6640625" hidden="1" customWidth="1"/>
    <col min="2" max="2" width="6.83203125" hidden="1" customWidth="1"/>
    <col min="3" max="3" width="6.5" hidden="1" customWidth="1"/>
    <col min="4" max="4" width="6.33203125" hidden="1" customWidth="1"/>
    <col min="5" max="5" width="4.83203125" customWidth="1"/>
    <col min="6" max="6" width="6.83203125" customWidth="1"/>
    <col min="7" max="7" width="47.5" customWidth="1"/>
    <col min="8" max="12" width="17.83203125" customWidth="1"/>
    <col min="13" max="13" width="21.5" style="261" customWidth="1"/>
    <col min="14" max="15" width="16" style="261" customWidth="1"/>
    <col min="16" max="16" width="2.1640625" customWidth="1"/>
    <col min="17" max="18" width="0" hidden="1" customWidth="1"/>
    <col min="19" max="16384" width="9.33203125" hidden="1"/>
  </cols>
  <sheetData>
    <row r="1" spans="1:16" s="379" customFormat="1" ht="24.95" customHeight="1" x14ac:dyDescent="0.2">
      <c r="A1" s="365"/>
      <c r="B1" s="365"/>
      <c r="C1" s="365"/>
      <c r="D1" s="365"/>
      <c r="E1" s="373"/>
      <c r="F1" s="373"/>
      <c r="G1" s="526"/>
      <c r="H1" s="536" t="s">
        <v>881</v>
      </c>
      <c r="I1" s="523"/>
      <c r="J1" s="537"/>
      <c r="K1" s="537"/>
      <c r="L1" s="537"/>
      <c r="M1" s="307"/>
      <c r="N1" s="307"/>
      <c r="O1" s="307"/>
      <c r="P1" s="538"/>
    </row>
    <row r="2" spans="1:16" ht="14.25" hidden="1" x14ac:dyDescent="0.2">
      <c r="A2" s="3"/>
      <c r="B2" s="3"/>
      <c r="C2" s="3"/>
      <c r="D2" s="3"/>
      <c r="E2" s="336"/>
      <c r="F2" s="222"/>
      <c r="G2" s="2"/>
      <c r="H2" s="2"/>
      <c r="I2" s="2"/>
      <c r="J2" s="2"/>
      <c r="K2" s="2"/>
      <c r="L2" s="2"/>
      <c r="M2" s="469"/>
      <c r="N2" s="469"/>
      <c r="O2" s="469"/>
      <c r="P2" s="3"/>
    </row>
    <row r="3" spans="1:16" hidden="1" x14ac:dyDescent="0.2">
      <c r="A3" s="3"/>
      <c r="B3" s="3"/>
      <c r="C3" s="3"/>
      <c r="D3" s="3"/>
      <c r="E3" s="336"/>
      <c r="F3" s="222"/>
      <c r="G3" s="19"/>
      <c r="H3" s="19"/>
      <c r="I3" s="19"/>
      <c r="J3" s="19"/>
      <c r="K3" s="19"/>
      <c r="L3" s="19"/>
      <c r="M3" s="76"/>
      <c r="N3" s="76"/>
      <c r="O3" s="75"/>
      <c r="P3" s="3"/>
    </row>
    <row r="4" spans="1:16" x14ac:dyDescent="0.2">
      <c r="A4" s="3"/>
      <c r="B4" s="3"/>
      <c r="C4" s="3"/>
      <c r="D4" s="3"/>
      <c r="E4" s="337"/>
      <c r="F4" s="161"/>
      <c r="G4" s="78" t="s">
        <v>526</v>
      </c>
      <c r="H4" s="65" t="str">
        <f>Reporting_Country_Name</f>
        <v>Cayman Islands</v>
      </c>
      <c r="I4" s="79"/>
      <c r="J4" s="80" t="s">
        <v>530</v>
      </c>
      <c r="K4" s="141" t="str">
        <f>Reporting_Country_Code</f>
        <v>377</v>
      </c>
      <c r="L4" s="44" t="s">
        <v>622</v>
      </c>
      <c r="M4" s="67" t="str">
        <f>Reporting_Period_Code</f>
        <v>2018S1</v>
      </c>
      <c r="N4" s="135"/>
      <c r="O4" s="136"/>
      <c r="P4" s="46"/>
    </row>
    <row r="5" spans="1:16" hidden="1" x14ac:dyDescent="0.2">
      <c r="A5" s="3"/>
      <c r="B5" s="3"/>
      <c r="C5" s="3"/>
      <c r="D5" s="3"/>
      <c r="E5" s="338"/>
      <c r="F5" s="163"/>
      <c r="G5" s="81"/>
      <c r="H5" s="68"/>
      <c r="I5" s="82"/>
      <c r="J5" s="80"/>
      <c r="K5" s="82"/>
      <c r="L5" s="77"/>
      <c r="M5" s="68"/>
      <c r="N5" s="77"/>
      <c r="O5" s="133"/>
      <c r="P5" s="3"/>
    </row>
    <row r="6" spans="1:16" hidden="1" x14ac:dyDescent="0.2">
      <c r="A6" s="3"/>
      <c r="B6" s="3"/>
      <c r="C6" s="3"/>
      <c r="D6" s="3"/>
      <c r="E6" s="339"/>
      <c r="F6" s="164"/>
      <c r="G6" s="83"/>
      <c r="H6" s="68"/>
      <c r="I6" s="80"/>
      <c r="J6" s="80"/>
      <c r="K6" s="80"/>
      <c r="L6" s="45"/>
      <c r="M6" s="68"/>
      <c r="N6" s="45"/>
      <c r="O6" s="133"/>
      <c r="P6" s="3"/>
    </row>
    <row r="7" spans="1:16" x14ac:dyDescent="0.2">
      <c r="A7" s="3"/>
      <c r="B7" s="3"/>
      <c r="C7" s="3"/>
      <c r="D7" s="3"/>
      <c r="E7" s="340"/>
      <c r="F7" s="165"/>
      <c r="G7" s="84" t="s">
        <v>527</v>
      </c>
      <c r="H7" s="128" t="str">
        <f>Reporting_Currency_Name</f>
        <v>US Dollars</v>
      </c>
      <c r="I7" s="79"/>
      <c r="J7" s="80" t="s">
        <v>531</v>
      </c>
      <c r="K7" s="141">
        <f>Reporting_Currency_Code</f>
        <v>1</v>
      </c>
      <c r="L7" s="51" t="s">
        <v>8</v>
      </c>
      <c r="M7" s="194" t="str">
        <f>Reporting_Scale_Name</f>
        <v>Million</v>
      </c>
      <c r="N7" s="264"/>
      <c r="O7" s="265"/>
      <c r="P7" s="50"/>
    </row>
    <row r="8" spans="1:16" ht="15.75" hidden="1" x14ac:dyDescent="0.2">
      <c r="A8" s="3"/>
      <c r="B8" s="3"/>
      <c r="C8" s="3"/>
      <c r="D8" s="3"/>
      <c r="E8" s="20"/>
      <c r="F8" s="21"/>
      <c r="G8" s="21"/>
      <c r="H8" s="21"/>
      <c r="I8" s="21"/>
      <c r="J8" s="22"/>
      <c r="K8" s="22"/>
      <c r="L8" s="22"/>
      <c r="M8" s="260"/>
      <c r="N8" s="260"/>
      <c r="O8" s="260"/>
      <c r="P8" s="3"/>
    </row>
    <row r="9" spans="1:16" ht="15.75" hidden="1" x14ac:dyDescent="0.2">
      <c r="A9" s="3"/>
      <c r="B9" s="3"/>
      <c r="C9" s="3"/>
      <c r="D9" s="3"/>
      <c r="E9" s="20"/>
      <c r="F9" s="21"/>
      <c r="G9" s="21"/>
      <c r="H9" s="21"/>
      <c r="I9" s="21"/>
      <c r="J9" s="22"/>
      <c r="K9" s="22"/>
      <c r="L9" s="22"/>
      <c r="M9" s="260"/>
      <c r="N9" s="260"/>
      <c r="O9" s="260"/>
      <c r="P9" s="3"/>
    </row>
    <row r="10" spans="1:16" ht="15.75" hidden="1" x14ac:dyDescent="0.2">
      <c r="A10" s="3"/>
      <c r="B10" s="3"/>
      <c r="C10" s="3"/>
      <c r="D10" s="3"/>
      <c r="E10" s="20"/>
      <c r="F10" s="21"/>
      <c r="G10" s="21"/>
      <c r="H10" s="21"/>
      <c r="I10" s="21"/>
      <c r="J10" s="22"/>
      <c r="K10" s="22"/>
      <c r="L10" s="22"/>
      <c r="M10" s="260"/>
      <c r="N10" s="260"/>
      <c r="O10" s="260"/>
      <c r="P10" s="3"/>
    </row>
    <row r="11" spans="1:16" ht="15.75" hidden="1" x14ac:dyDescent="0.2">
      <c r="A11" s="3"/>
      <c r="B11" s="3"/>
      <c r="C11" s="3"/>
      <c r="D11" s="3"/>
      <c r="E11" s="20"/>
      <c r="F11" s="21"/>
      <c r="G11" s="21"/>
      <c r="H11" s="21"/>
      <c r="I11" s="21"/>
      <c r="J11" s="22"/>
      <c r="K11" s="22"/>
      <c r="L11" s="22"/>
      <c r="M11" s="260"/>
      <c r="N11" s="260"/>
      <c r="O11" s="260"/>
      <c r="P11" s="3"/>
    </row>
    <row r="12" spans="1:16" ht="15.75" hidden="1" x14ac:dyDescent="0.2">
      <c r="A12" s="3"/>
      <c r="B12" s="3"/>
      <c r="C12" s="3"/>
      <c r="D12" s="3"/>
      <c r="E12" s="20"/>
      <c r="F12" s="21"/>
      <c r="G12" s="21"/>
      <c r="H12" s="21"/>
      <c r="I12" s="21"/>
      <c r="J12" s="22"/>
      <c r="K12" s="22"/>
      <c r="L12" s="22"/>
      <c r="M12" s="433"/>
      <c r="N12" s="260"/>
      <c r="O12" s="260"/>
      <c r="P12" s="3"/>
    </row>
    <row r="13" spans="1:16" ht="15.75" x14ac:dyDescent="0.2">
      <c r="A13" s="3"/>
      <c r="B13" s="3"/>
      <c r="C13" s="3"/>
      <c r="D13" s="3"/>
      <c r="E13" s="596"/>
      <c r="F13" s="597"/>
      <c r="G13" s="597"/>
      <c r="H13" s="600" t="s">
        <v>935</v>
      </c>
      <c r="I13" s="597"/>
      <c r="J13" s="598"/>
      <c r="K13" s="598"/>
      <c r="L13" s="598"/>
      <c r="M13" s="599"/>
      <c r="N13" s="599"/>
      <c r="O13" s="599"/>
      <c r="P13" s="3"/>
    </row>
    <row r="14" spans="1:16" s="291" customFormat="1" ht="18" customHeight="1" thickBot="1" x14ac:dyDescent="0.25">
      <c r="A14" s="3"/>
      <c r="B14" s="74"/>
      <c r="C14" s="74"/>
      <c r="D14" s="74"/>
      <c r="E14" s="670" t="s">
        <v>10</v>
      </c>
      <c r="F14" s="662" t="s">
        <v>9</v>
      </c>
      <c r="G14" s="670" t="s">
        <v>927</v>
      </c>
      <c r="H14" s="473"/>
      <c r="I14" s="587"/>
      <c r="J14" s="588"/>
      <c r="K14" s="589"/>
      <c r="L14" s="590"/>
      <c r="M14" s="655" t="s">
        <v>895</v>
      </c>
      <c r="N14" s="655" t="s">
        <v>896</v>
      </c>
      <c r="O14" s="655" t="s">
        <v>897</v>
      </c>
      <c r="P14" s="302"/>
    </row>
    <row r="15" spans="1:16" s="291" customFormat="1" ht="14.25" thickTop="1" thickBot="1" x14ac:dyDescent="0.25">
      <c r="A15" s="3"/>
      <c r="B15" s="74"/>
      <c r="C15" s="74"/>
      <c r="D15" s="74"/>
      <c r="E15" s="667"/>
      <c r="F15" s="663"/>
      <c r="G15" s="667"/>
      <c r="H15" s="665" t="s">
        <v>907</v>
      </c>
      <c r="I15" s="203"/>
      <c r="J15" s="470"/>
      <c r="K15" s="471"/>
      <c r="L15" s="472"/>
      <c r="M15" s="655"/>
      <c r="N15" s="655"/>
      <c r="O15" s="655"/>
      <c r="P15" s="302"/>
    </row>
    <row r="16" spans="1:16" s="291" customFormat="1" ht="23.25" thickTop="1" x14ac:dyDescent="0.2">
      <c r="A16" s="1"/>
      <c r="B16" s="147"/>
      <c r="C16" s="147"/>
      <c r="D16" s="147"/>
      <c r="E16" s="668"/>
      <c r="F16" s="664"/>
      <c r="G16" s="668"/>
      <c r="H16" s="666" t="s">
        <v>591</v>
      </c>
      <c r="I16" s="204" t="s">
        <v>593</v>
      </c>
      <c r="J16" s="205" t="s">
        <v>576</v>
      </c>
      <c r="K16" s="206" t="s">
        <v>12</v>
      </c>
      <c r="L16" s="204" t="s">
        <v>13</v>
      </c>
      <c r="M16" s="655"/>
      <c r="N16" s="655"/>
      <c r="O16" s="655"/>
      <c r="P16" s="302"/>
    </row>
    <row r="17" spans="1:23" s="291" customFormat="1" ht="14.25" hidden="1" customHeight="1" x14ac:dyDescent="0.2">
      <c r="A17" s="1"/>
      <c r="B17" s="148" t="s">
        <v>533</v>
      </c>
      <c r="C17" s="148"/>
      <c r="D17" s="140" t="s">
        <v>534</v>
      </c>
      <c r="E17" s="295"/>
      <c r="F17" s="150"/>
      <c r="G17" s="145" t="s">
        <v>594</v>
      </c>
      <c r="H17" s="183" t="s">
        <v>618</v>
      </c>
      <c r="I17" s="184" t="s">
        <v>616</v>
      </c>
      <c r="J17" s="184" t="s">
        <v>617</v>
      </c>
      <c r="K17" s="184" t="s">
        <v>617</v>
      </c>
      <c r="L17" s="184" t="s">
        <v>617</v>
      </c>
      <c r="M17" s="166"/>
      <c r="N17" s="166"/>
      <c r="O17" s="166"/>
      <c r="P17" s="302"/>
    </row>
    <row r="18" spans="1:23" s="291" customFormat="1" ht="14.25" hidden="1" customHeight="1" x14ac:dyDescent="0.2">
      <c r="A18" s="1"/>
      <c r="B18" s="148"/>
      <c r="C18" s="148"/>
      <c r="D18" s="140"/>
      <c r="E18" s="295"/>
      <c r="F18" s="150"/>
      <c r="G18" s="145" t="s">
        <v>595</v>
      </c>
      <c r="H18" s="183" t="s">
        <v>535</v>
      </c>
      <c r="I18" s="182" t="s">
        <v>535</v>
      </c>
      <c r="J18" s="182" t="s">
        <v>535</v>
      </c>
      <c r="K18" s="182" t="s">
        <v>535</v>
      </c>
      <c r="L18" s="182" t="s">
        <v>535</v>
      </c>
      <c r="M18" s="166"/>
      <c r="N18" s="166"/>
      <c r="O18" s="166"/>
      <c r="P18" s="302"/>
    </row>
    <row r="19" spans="1:23" s="291" customFormat="1" ht="14.25" hidden="1" customHeight="1" x14ac:dyDescent="0.2">
      <c r="A19" s="1"/>
      <c r="B19" s="148"/>
      <c r="C19" s="148"/>
      <c r="D19" s="140"/>
      <c r="E19" s="295"/>
      <c r="F19" s="150"/>
      <c r="G19" s="145" t="s">
        <v>600</v>
      </c>
      <c r="H19" s="182" t="s">
        <v>604</v>
      </c>
      <c r="I19" s="184" t="s">
        <v>604</v>
      </c>
      <c r="J19" s="184" t="s">
        <v>604</v>
      </c>
      <c r="K19" s="182" t="s">
        <v>605</v>
      </c>
      <c r="L19" s="182" t="s">
        <v>606</v>
      </c>
      <c r="M19" s="166"/>
      <c r="N19" s="166"/>
      <c r="O19" s="166"/>
      <c r="P19" s="302"/>
    </row>
    <row r="20" spans="1:23" s="291" customFormat="1" ht="14.25" hidden="1" customHeight="1" x14ac:dyDescent="0.2">
      <c r="A20" s="1"/>
      <c r="B20" s="140" t="s">
        <v>533</v>
      </c>
      <c r="C20" s="140" t="s">
        <v>597</v>
      </c>
      <c r="D20" s="140" t="s">
        <v>596</v>
      </c>
      <c r="E20" s="148"/>
      <c r="F20" s="148"/>
      <c r="G20" s="172" t="s">
        <v>596</v>
      </c>
      <c r="H20" s="4"/>
      <c r="I20" s="174"/>
      <c r="J20" s="174"/>
      <c r="K20" s="4"/>
      <c r="L20" s="174"/>
      <c r="M20" s="499"/>
      <c r="N20" s="499"/>
      <c r="O20" s="499"/>
      <c r="P20" s="302"/>
    </row>
    <row r="21" spans="1:23" s="291" customFormat="1" x14ac:dyDescent="0.2">
      <c r="A21" s="1"/>
      <c r="B21" s="208" t="s">
        <v>623</v>
      </c>
      <c r="C21" s="208"/>
      <c r="D21" s="209" t="s">
        <v>535</v>
      </c>
      <c r="E21" s="16">
        <v>1</v>
      </c>
      <c r="F21" s="17" t="s">
        <v>14</v>
      </c>
      <c r="G21" s="17" t="s">
        <v>15</v>
      </c>
      <c r="H21" s="421" t="str">
        <f t="shared" ref="H21:H84" si="0">IF(AND(I21="",J21=""),"",IF(OR(I21="c",J21="c"),"c",SUM(I21,J21)))</f>
        <v/>
      </c>
      <c r="I21" s="420"/>
      <c r="J21" s="421" t="str">
        <f t="shared" ref="J21:J85" si="1">IF(AND(K21="",L21=""),"",IF(OR(K21="c",L21="c"),"c",SUM(K21,L21)))</f>
        <v/>
      </c>
      <c r="K21" s="419"/>
      <c r="L21" s="420"/>
      <c r="M21" s="155" t="str">
        <f>IF(AND(SUM(COUNTIF(K21:L21,"c"),(COUNTIF(J21,"c")))=1,AND(K21&lt;&gt;"",L21&lt;&gt;"",J21&lt;&gt;"")),"Residual Disclosure",IF(AND(SUM(COUNTIF(I21:J21,"c"),(COUNTIF(H21,"c")))=1,AND(I21&lt;&gt;"",J21&lt;&gt;"",H21&lt;&gt;"")),"Residual Disclosure",""))</f>
        <v/>
      </c>
      <c r="N21" s="626" t="str">
        <f>IF(M21&lt;&gt;"","",IF(OR(AND(H21="c",OR(J21="c",I21="c")),AND(H21&lt;&gt;"",I21="c",J21="c"),AND(H21&lt;&gt;"",J21="",I21="")),"",IF(OR(I21="c",J21="c"),"c",IF(ABS(SUM(I21,J21)-SUM(H21))&gt;0.9,SUM(I21,J21),""))))</f>
        <v/>
      </c>
      <c r="O21" s="626" t="str">
        <f>IF(M21&lt;&gt;"","",IF(OR(AND(J21="c",OR(L21="c",K21="c")),AND(J21&lt;&gt;"",K21="c",L21="c"),AND(J21&lt;&gt;"",L21="",K21="")),"",IF(COUNTIF(K21:L21,"c")&gt;1,"",IF(ABS(SUM(K21,L21)-SUM(J21))&gt;0.9,SUM(K21,L21),""))))</f>
        <v/>
      </c>
      <c r="P21" s="505"/>
      <c r="Q21" s="506"/>
      <c r="R21" s="506"/>
      <c r="S21" s="506"/>
      <c r="T21" s="506"/>
      <c r="U21" s="506"/>
      <c r="V21" s="506"/>
      <c r="W21" s="506"/>
    </row>
    <row r="22" spans="1:23" s="291" customFormat="1" x14ac:dyDescent="0.2">
      <c r="A22" s="1"/>
      <c r="B22" s="208" t="s">
        <v>624</v>
      </c>
      <c r="C22" s="208"/>
      <c r="D22" s="209" t="s">
        <v>535</v>
      </c>
      <c r="E22" s="13">
        <v>2</v>
      </c>
      <c r="F22" s="14" t="s">
        <v>16</v>
      </c>
      <c r="G22" s="14" t="s">
        <v>17</v>
      </c>
      <c r="H22" s="421" t="str">
        <f t="shared" si="0"/>
        <v/>
      </c>
      <c r="I22" s="420"/>
      <c r="J22" s="421" t="str">
        <f t="shared" si="1"/>
        <v/>
      </c>
      <c r="K22" s="419"/>
      <c r="L22" s="420"/>
      <c r="M22" s="155" t="str">
        <f t="shared" ref="M22:M85" si="2">IF(AND(SUM(COUNTIF(K22:L22,"c"),(COUNTIF(J22,"c")))=1,AND(K22&lt;&gt;"",L22&lt;&gt;"",J22&lt;&gt;"")),"Residual Disclosure",IF(AND(SUM(COUNTIF(I22:J22,"c"),(COUNTIF(H22,"c")))=1,AND(I22&lt;&gt;"",J22&lt;&gt;"",H22&lt;&gt;"")),"Residual Disclosure",""))</f>
        <v/>
      </c>
      <c r="N22" s="626" t="str">
        <f t="shared" ref="N22:N85" si="3">IF(M22&lt;&gt;"","",IF(OR(AND(H22="c",OR(J22="c",I22="c")),AND(H22&lt;&gt;"",I22="c",J22="c"),AND(H22&lt;&gt;"",J22="",I22="")),"",IF(OR(I22="c",J22="c"),"c",IF(ABS(SUM(I22,J22)-SUM(H22))&gt;0.9,SUM(I22,J22),""))))</f>
        <v/>
      </c>
      <c r="O22" s="626" t="str">
        <f t="shared" ref="O22:O85" si="4">IF(M22&lt;&gt;"","",IF(OR(AND(J22="c",OR(L22="c",K22="c")),AND(J22&lt;&gt;"",K22="c",L22="c"),AND(J22&lt;&gt;"",L22="",K22="")),"",IF(COUNTIF(K22:L22,"c")&gt;1,"",IF(ABS(SUM(K22,L22)-SUM(J22))&gt;0.9,SUM(K22,L22),""))))</f>
        <v/>
      </c>
      <c r="P22" s="302"/>
    </row>
    <row r="23" spans="1:23" s="291" customFormat="1" x14ac:dyDescent="0.2">
      <c r="A23" s="1"/>
      <c r="B23" s="208" t="s">
        <v>625</v>
      </c>
      <c r="C23" s="208"/>
      <c r="D23" s="209" t="s">
        <v>535</v>
      </c>
      <c r="E23" s="16">
        <v>3</v>
      </c>
      <c r="F23" s="14" t="s">
        <v>18</v>
      </c>
      <c r="G23" s="14" t="s">
        <v>19</v>
      </c>
      <c r="H23" s="421" t="str">
        <f t="shared" si="0"/>
        <v/>
      </c>
      <c r="I23" s="420"/>
      <c r="J23" s="421" t="str">
        <f t="shared" si="1"/>
        <v/>
      </c>
      <c r="K23" s="419"/>
      <c r="L23" s="420"/>
      <c r="M23" s="155" t="str">
        <f t="shared" si="2"/>
        <v/>
      </c>
      <c r="N23" s="626" t="str">
        <f t="shared" si="3"/>
        <v/>
      </c>
      <c r="O23" s="626" t="str">
        <f t="shared" si="4"/>
        <v/>
      </c>
      <c r="P23" s="302"/>
    </row>
    <row r="24" spans="1:23" s="291" customFormat="1" x14ac:dyDescent="0.2">
      <c r="A24" s="1"/>
      <c r="B24" s="208" t="s">
        <v>626</v>
      </c>
      <c r="C24" s="208"/>
      <c r="D24" s="209" t="s">
        <v>535</v>
      </c>
      <c r="E24" s="13">
        <v>4</v>
      </c>
      <c r="F24" s="14" t="s">
        <v>20</v>
      </c>
      <c r="G24" s="14" t="s">
        <v>21</v>
      </c>
      <c r="H24" s="421" t="str">
        <f t="shared" si="0"/>
        <v/>
      </c>
      <c r="I24" s="420"/>
      <c r="J24" s="421" t="str">
        <f t="shared" si="1"/>
        <v/>
      </c>
      <c r="K24" s="419"/>
      <c r="L24" s="420"/>
      <c r="M24" s="155" t="str">
        <f t="shared" si="2"/>
        <v/>
      </c>
      <c r="N24" s="626" t="str">
        <f t="shared" si="3"/>
        <v/>
      </c>
      <c r="O24" s="626" t="str">
        <f t="shared" si="4"/>
        <v/>
      </c>
      <c r="P24" s="302"/>
    </row>
    <row r="25" spans="1:23" s="291" customFormat="1" x14ac:dyDescent="0.2">
      <c r="A25" s="1"/>
      <c r="B25" s="208" t="s">
        <v>627</v>
      </c>
      <c r="C25" s="208"/>
      <c r="D25" s="209" t="s">
        <v>535</v>
      </c>
      <c r="E25" s="16">
        <v>5</v>
      </c>
      <c r="F25" s="14" t="s">
        <v>22</v>
      </c>
      <c r="G25" s="14" t="s">
        <v>23</v>
      </c>
      <c r="H25" s="421" t="str">
        <f t="shared" si="0"/>
        <v/>
      </c>
      <c r="I25" s="420"/>
      <c r="J25" s="421" t="str">
        <f t="shared" si="1"/>
        <v/>
      </c>
      <c r="K25" s="419"/>
      <c r="L25" s="420"/>
      <c r="M25" s="155" t="str">
        <f t="shared" si="2"/>
        <v/>
      </c>
      <c r="N25" s="626" t="str">
        <f t="shared" si="3"/>
        <v/>
      </c>
      <c r="O25" s="626" t="str">
        <f t="shared" si="4"/>
        <v/>
      </c>
      <c r="P25" s="302"/>
    </row>
    <row r="26" spans="1:23" s="291" customFormat="1" x14ac:dyDescent="0.2">
      <c r="A26" s="1"/>
      <c r="B26" s="208" t="s">
        <v>628</v>
      </c>
      <c r="C26" s="208"/>
      <c r="D26" s="209" t="s">
        <v>535</v>
      </c>
      <c r="E26" s="13">
        <v>6</v>
      </c>
      <c r="F26" s="14" t="s">
        <v>24</v>
      </c>
      <c r="G26" s="14" t="s">
        <v>25</v>
      </c>
      <c r="H26" s="421" t="str">
        <f t="shared" si="0"/>
        <v/>
      </c>
      <c r="I26" s="420"/>
      <c r="J26" s="421" t="str">
        <f t="shared" si="1"/>
        <v/>
      </c>
      <c r="K26" s="419"/>
      <c r="L26" s="420"/>
      <c r="M26" s="155" t="str">
        <f t="shared" si="2"/>
        <v/>
      </c>
      <c r="N26" s="626" t="str">
        <f t="shared" si="3"/>
        <v/>
      </c>
      <c r="O26" s="626" t="str">
        <f t="shared" si="4"/>
        <v/>
      </c>
      <c r="P26" s="302"/>
    </row>
    <row r="27" spans="1:23" s="291" customFormat="1" x14ac:dyDescent="0.2">
      <c r="A27" s="1"/>
      <c r="B27" s="208" t="s">
        <v>629</v>
      </c>
      <c r="C27" s="208"/>
      <c r="D27" s="209" t="s">
        <v>535</v>
      </c>
      <c r="E27" s="16">
        <v>7</v>
      </c>
      <c r="F27" s="14" t="s">
        <v>26</v>
      </c>
      <c r="G27" s="14" t="s">
        <v>27</v>
      </c>
      <c r="H27" s="421" t="str">
        <f t="shared" si="0"/>
        <v/>
      </c>
      <c r="I27" s="420"/>
      <c r="J27" s="421" t="str">
        <f t="shared" si="1"/>
        <v/>
      </c>
      <c r="K27" s="419"/>
      <c r="L27" s="420"/>
      <c r="M27" s="155" t="str">
        <f t="shared" si="2"/>
        <v/>
      </c>
      <c r="N27" s="626" t="str">
        <f t="shared" si="3"/>
        <v/>
      </c>
      <c r="O27" s="626" t="str">
        <f t="shared" si="4"/>
        <v/>
      </c>
      <c r="P27" s="302"/>
    </row>
    <row r="28" spans="1:23" s="291" customFormat="1" x14ac:dyDescent="0.2">
      <c r="A28" s="1"/>
      <c r="B28" s="208" t="s">
        <v>630</v>
      </c>
      <c r="C28" s="208"/>
      <c r="D28" s="209" t="s">
        <v>535</v>
      </c>
      <c r="E28" s="13">
        <v>8</v>
      </c>
      <c r="F28" s="14" t="s">
        <v>28</v>
      </c>
      <c r="G28" s="14" t="s">
        <v>29</v>
      </c>
      <c r="H28" s="421" t="str">
        <f t="shared" si="0"/>
        <v/>
      </c>
      <c r="I28" s="420"/>
      <c r="J28" s="421" t="str">
        <f t="shared" si="1"/>
        <v/>
      </c>
      <c r="K28" s="419"/>
      <c r="L28" s="420"/>
      <c r="M28" s="155" t="str">
        <f t="shared" si="2"/>
        <v/>
      </c>
      <c r="N28" s="626" t="str">
        <f t="shared" si="3"/>
        <v/>
      </c>
      <c r="O28" s="626" t="str">
        <f t="shared" si="4"/>
        <v/>
      </c>
      <c r="P28" s="302"/>
    </row>
    <row r="29" spans="1:23" s="291" customFormat="1" x14ac:dyDescent="0.2">
      <c r="A29" s="1"/>
      <c r="B29" s="208" t="s">
        <v>631</v>
      </c>
      <c r="C29" s="208"/>
      <c r="D29" s="209" t="s">
        <v>535</v>
      </c>
      <c r="E29" s="16">
        <v>9</v>
      </c>
      <c r="F29" s="14" t="s">
        <v>30</v>
      </c>
      <c r="G29" s="14" t="s">
        <v>31</v>
      </c>
      <c r="H29" s="421" t="str">
        <f t="shared" si="0"/>
        <v/>
      </c>
      <c r="I29" s="420"/>
      <c r="J29" s="421" t="str">
        <f t="shared" si="1"/>
        <v/>
      </c>
      <c r="K29" s="419"/>
      <c r="L29" s="420"/>
      <c r="M29" s="155" t="str">
        <f t="shared" si="2"/>
        <v/>
      </c>
      <c r="N29" s="626" t="str">
        <f t="shared" si="3"/>
        <v/>
      </c>
      <c r="O29" s="626" t="str">
        <f t="shared" si="4"/>
        <v/>
      </c>
      <c r="P29" s="302"/>
    </row>
    <row r="30" spans="1:23" s="291" customFormat="1" x14ac:dyDescent="0.2">
      <c r="A30" s="1"/>
      <c r="B30" s="208" t="s">
        <v>632</v>
      </c>
      <c r="C30" s="208"/>
      <c r="D30" s="209" t="s">
        <v>535</v>
      </c>
      <c r="E30" s="13">
        <v>10</v>
      </c>
      <c r="F30" s="14" t="s">
        <v>32</v>
      </c>
      <c r="G30" s="14" t="s">
        <v>33</v>
      </c>
      <c r="H30" s="421" t="str">
        <f t="shared" si="0"/>
        <v/>
      </c>
      <c r="I30" s="420"/>
      <c r="J30" s="421" t="str">
        <f t="shared" si="1"/>
        <v/>
      </c>
      <c r="K30" s="419"/>
      <c r="L30" s="420"/>
      <c r="M30" s="155" t="str">
        <f t="shared" si="2"/>
        <v/>
      </c>
      <c r="N30" s="626" t="str">
        <f t="shared" si="3"/>
        <v/>
      </c>
      <c r="O30" s="626" t="str">
        <f t="shared" si="4"/>
        <v/>
      </c>
      <c r="P30" s="302"/>
    </row>
    <row r="31" spans="1:23" s="291" customFormat="1" x14ac:dyDescent="0.2">
      <c r="A31" s="1"/>
      <c r="B31" s="208" t="s">
        <v>633</v>
      </c>
      <c r="C31" s="208"/>
      <c r="D31" s="209" t="s">
        <v>535</v>
      </c>
      <c r="E31" s="16">
        <v>11</v>
      </c>
      <c r="F31" s="14" t="s">
        <v>34</v>
      </c>
      <c r="G31" s="14" t="s">
        <v>35</v>
      </c>
      <c r="H31" s="421" t="str">
        <f t="shared" si="0"/>
        <v/>
      </c>
      <c r="I31" s="420"/>
      <c r="J31" s="421" t="str">
        <f t="shared" si="1"/>
        <v/>
      </c>
      <c r="K31" s="419"/>
      <c r="L31" s="420"/>
      <c r="M31" s="155" t="str">
        <f t="shared" si="2"/>
        <v/>
      </c>
      <c r="N31" s="626" t="str">
        <f t="shared" si="3"/>
        <v/>
      </c>
      <c r="O31" s="626" t="str">
        <f t="shared" si="4"/>
        <v/>
      </c>
      <c r="P31" s="302"/>
    </row>
    <row r="32" spans="1:23" s="291" customFormat="1" x14ac:dyDescent="0.2">
      <c r="A32" s="1"/>
      <c r="B32" s="208" t="s">
        <v>634</v>
      </c>
      <c r="C32" s="208"/>
      <c r="D32" s="209" t="s">
        <v>535</v>
      </c>
      <c r="E32" s="13">
        <v>12</v>
      </c>
      <c r="F32" s="14" t="s">
        <v>36</v>
      </c>
      <c r="G32" s="14" t="s">
        <v>37</v>
      </c>
      <c r="H32" s="421" t="str">
        <f t="shared" si="0"/>
        <v/>
      </c>
      <c r="I32" s="420"/>
      <c r="J32" s="421" t="str">
        <f t="shared" si="1"/>
        <v/>
      </c>
      <c r="K32" s="419"/>
      <c r="L32" s="420"/>
      <c r="M32" s="155" t="str">
        <f t="shared" si="2"/>
        <v/>
      </c>
      <c r="N32" s="626" t="str">
        <f t="shared" si="3"/>
        <v/>
      </c>
      <c r="O32" s="626" t="str">
        <f t="shared" si="4"/>
        <v/>
      </c>
      <c r="P32" s="302"/>
    </row>
    <row r="33" spans="1:16" s="291" customFormat="1" x14ac:dyDescent="0.2">
      <c r="A33" s="1"/>
      <c r="B33" s="208" t="s">
        <v>635</v>
      </c>
      <c r="C33" s="208"/>
      <c r="D33" s="209" t="s">
        <v>535</v>
      </c>
      <c r="E33" s="16">
        <v>13</v>
      </c>
      <c r="F33" s="14" t="s">
        <v>38</v>
      </c>
      <c r="G33" s="14" t="s">
        <v>39</v>
      </c>
      <c r="H33" s="421" t="str">
        <f t="shared" si="0"/>
        <v/>
      </c>
      <c r="I33" s="420"/>
      <c r="J33" s="421" t="str">
        <f t="shared" si="1"/>
        <v/>
      </c>
      <c r="K33" s="419"/>
      <c r="L33" s="420"/>
      <c r="M33" s="155" t="str">
        <f t="shared" si="2"/>
        <v/>
      </c>
      <c r="N33" s="626" t="str">
        <f t="shared" si="3"/>
        <v/>
      </c>
      <c r="O33" s="626" t="str">
        <f t="shared" si="4"/>
        <v/>
      </c>
      <c r="P33" s="302"/>
    </row>
    <row r="34" spans="1:16" s="291" customFormat="1" x14ac:dyDescent="0.2">
      <c r="A34" s="1"/>
      <c r="B34" s="208" t="s">
        <v>636</v>
      </c>
      <c r="C34" s="208"/>
      <c r="D34" s="209" t="s">
        <v>535</v>
      </c>
      <c r="E34" s="13">
        <v>14</v>
      </c>
      <c r="F34" s="14" t="s">
        <v>40</v>
      </c>
      <c r="G34" s="14" t="s">
        <v>41</v>
      </c>
      <c r="H34" s="421" t="str">
        <f t="shared" si="0"/>
        <v/>
      </c>
      <c r="I34" s="420"/>
      <c r="J34" s="421" t="str">
        <f t="shared" si="1"/>
        <v/>
      </c>
      <c r="K34" s="419"/>
      <c r="L34" s="420"/>
      <c r="M34" s="155" t="str">
        <f t="shared" si="2"/>
        <v/>
      </c>
      <c r="N34" s="626" t="str">
        <f t="shared" si="3"/>
        <v/>
      </c>
      <c r="O34" s="626" t="str">
        <f t="shared" si="4"/>
        <v/>
      </c>
      <c r="P34" s="302"/>
    </row>
    <row r="35" spans="1:16" s="291" customFormat="1" x14ac:dyDescent="0.2">
      <c r="A35" s="1"/>
      <c r="B35" s="208" t="s">
        <v>637</v>
      </c>
      <c r="C35" s="208"/>
      <c r="D35" s="209" t="s">
        <v>535</v>
      </c>
      <c r="E35" s="16">
        <v>15</v>
      </c>
      <c r="F35" s="14" t="s">
        <v>42</v>
      </c>
      <c r="G35" s="14" t="s">
        <v>43</v>
      </c>
      <c r="H35" s="421" t="str">
        <f t="shared" si="0"/>
        <v/>
      </c>
      <c r="I35" s="420"/>
      <c r="J35" s="421" t="str">
        <f t="shared" si="1"/>
        <v/>
      </c>
      <c r="K35" s="419"/>
      <c r="L35" s="420"/>
      <c r="M35" s="155" t="str">
        <f t="shared" si="2"/>
        <v/>
      </c>
      <c r="N35" s="626" t="str">
        <f t="shared" si="3"/>
        <v/>
      </c>
      <c r="O35" s="626" t="str">
        <f t="shared" si="4"/>
        <v/>
      </c>
      <c r="P35" s="302"/>
    </row>
    <row r="36" spans="1:16" s="291" customFormat="1" x14ac:dyDescent="0.2">
      <c r="A36" s="1"/>
      <c r="B36" s="208" t="s">
        <v>638</v>
      </c>
      <c r="C36" s="208"/>
      <c r="D36" s="209" t="s">
        <v>535</v>
      </c>
      <c r="E36" s="13">
        <v>16</v>
      </c>
      <c r="F36" s="14" t="s">
        <v>44</v>
      </c>
      <c r="G36" s="14" t="s">
        <v>45</v>
      </c>
      <c r="H36" s="421" t="str">
        <f t="shared" si="0"/>
        <v/>
      </c>
      <c r="I36" s="420"/>
      <c r="J36" s="421" t="str">
        <f t="shared" si="1"/>
        <v/>
      </c>
      <c r="K36" s="419"/>
      <c r="L36" s="420"/>
      <c r="M36" s="155" t="str">
        <f t="shared" si="2"/>
        <v/>
      </c>
      <c r="N36" s="626" t="str">
        <f t="shared" si="3"/>
        <v/>
      </c>
      <c r="O36" s="626" t="str">
        <f t="shared" si="4"/>
        <v/>
      </c>
      <c r="P36" s="302"/>
    </row>
    <row r="37" spans="1:16" s="291" customFormat="1" x14ac:dyDescent="0.2">
      <c r="A37" s="1"/>
      <c r="B37" s="210" t="s">
        <v>639</v>
      </c>
      <c r="C37" s="210"/>
      <c r="D37" s="209" t="s">
        <v>535</v>
      </c>
      <c r="E37" s="16">
        <v>17</v>
      </c>
      <c r="F37" s="14" t="s">
        <v>46</v>
      </c>
      <c r="G37" s="14" t="s">
        <v>47</v>
      </c>
      <c r="H37" s="421" t="str">
        <f t="shared" si="0"/>
        <v/>
      </c>
      <c r="I37" s="420"/>
      <c r="J37" s="421" t="str">
        <f t="shared" si="1"/>
        <v/>
      </c>
      <c r="K37" s="419"/>
      <c r="L37" s="420"/>
      <c r="M37" s="155" t="str">
        <f t="shared" si="2"/>
        <v/>
      </c>
      <c r="N37" s="626" t="str">
        <f t="shared" si="3"/>
        <v/>
      </c>
      <c r="O37" s="626" t="str">
        <f t="shared" si="4"/>
        <v/>
      </c>
      <c r="P37" s="302"/>
    </row>
    <row r="38" spans="1:16" s="291" customFormat="1" x14ac:dyDescent="0.2">
      <c r="A38" s="1"/>
      <c r="B38" s="208" t="s">
        <v>640</v>
      </c>
      <c r="C38" s="208"/>
      <c r="D38" s="209" t="s">
        <v>535</v>
      </c>
      <c r="E38" s="13">
        <v>18</v>
      </c>
      <c r="F38" s="14" t="s">
        <v>48</v>
      </c>
      <c r="G38" s="14" t="s">
        <v>49</v>
      </c>
      <c r="H38" s="421" t="str">
        <f t="shared" si="0"/>
        <v/>
      </c>
      <c r="I38" s="420"/>
      <c r="J38" s="421" t="str">
        <f t="shared" si="1"/>
        <v/>
      </c>
      <c r="K38" s="419"/>
      <c r="L38" s="420"/>
      <c r="M38" s="155" t="str">
        <f t="shared" si="2"/>
        <v/>
      </c>
      <c r="N38" s="626" t="str">
        <f t="shared" si="3"/>
        <v/>
      </c>
      <c r="O38" s="626" t="str">
        <f t="shared" si="4"/>
        <v/>
      </c>
      <c r="P38" s="302"/>
    </row>
    <row r="39" spans="1:16" s="291" customFormat="1" x14ac:dyDescent="0.2">
      <c r="A39" s="1"/>
      <c r="B39" s="211" t="s">
        <v>641</v>
      </c>
      <c r="C39" s="212"/>
      <c r="D39" s="209" t="s">
        <v>535</v>
      </c>
      <c r="E39" s="16">
        <v>19</v>
      </c>
      <c r="F39" s="14" t="s">
        <v>50</v>
      </c>
      <c r="G39" s="14" t="s">
        <v>51</v>
      </c>
      <c r="H39" s="421" t="str">
        <f t="shared" si="0"/>
        <v/>
      </c>
      <c r="I39" s="420"/>
      <c r="J39" s="421" t="str">
        <f t="shared" si="1"/>
        <v/>
      </c>
      <c r="K39" s="419"/>
      <c r="L39" s="420"/>
      <c r="M39" s="155" t="str">
        <f t="shared" si="2"/>
        <v/>
      </c>
      <c r="N39" s="626" t="str">
        <f t="shared" si="3"/>
        <v/>
      </c>
      <c r="O39" s="626" t="str">
        <f t="shared" si="4"/>
        <v/>
      </c>
      <c r="P39" s="302"/>
    </row>
    <row r="40" spans="1:16" s="291" customFormat="1" x14ac:dyDescent="0.2">
      <c r="A40" s="1"/>
      <c r="B40" s="211" t="s">
        <v>642</v>
      </c>
      <c r="C40" s="212"/>
      <c r="D40" s="209" t="s">
        <v>535</v>
      </c>
      <c r="E40" s="13">
        <v>20</v>
      </c>
      <c r="F40" s="14" t="s">
        <v>52</v>
      </c>
      <c r="G40" s="14" t="s">
        <v>53</v>
      </c>
      <c r="H40" s="421" t="str">
        <f t="shared" si="0"/>
        <v/>
      </c>
      <c r="I40" s="420"/>
      <c r="J40" s="421" t="str">
        <f t="shared" si="1"/>
        <v/>
      </c>
      <c r="K40" s="419"/>
      <c r="L40" s="420"/>
      <c r="M40" s="155" t="str">
        <f t="shared" si="2"/>
        <v/>
      </c>
      <c r="N40" s="626" t="str">
        <f t="shared" si="3"/>
        <v/>
      </c>
      <c r="O40" s="626" t="str">
        <f t="shared" si="4"/>
        <v/>
      </c>
      <c r="P40" s="302"/>
    </row>
    <row r="41" spans="1:16" s="291" customFormat="1" x14ac:dyDescent="0.2">
      <c r="A41" s="1"/>
      <c r="B41" s="211" t="s">
        <v>643</v>
      </c>
      <c r="C41" s="212"/>
      <c r="D41" s="209" t="s">
        <v>535</v>
      </c>
      <c r="E41" s="16">
        <v>21</v>
      </c>
      <c r="F41" s="14" t="s">
        <v>54</v>
      </c>
      <c r="G41" s="14" t="s">
        <v>55</v>
      </c>
      <c r="H41" s="421" t="str">
        <f t="shared" si="0"/>
        <v/>
      </c>
      <c r="I41" s="420"/>
      <c r="J41" s="421" t="str">
        <f t="shared" si="1"/>
        <v/>
      </c>
      <c r="K41" s="419"/>
      <c r="L41" s="420"/>
      <c r="M41" s="155" t="str">
        <f t="shared" si="2"/>
        <v/>
      </c>
      <c r="N41" s="626" t="str">
        <f t="shared" si="3"/>
        <v/>
      </c>
      <c r="O41" s="626" t="str">
        <f t="shared" si="4"/>
        <v/>
      </c>
      <c r="P41" s="302"/>
    </row>
    <row r="42" spans="1:16" s="291" customFormat="1" x14ac:dyDescent="0.2">
      <c r="A42" s="1"/>
      <c r="B42" s="211" t="s">
        <v>644</v>
      </c>
      <c r="C42" s="212"/>
      <c r="D42" s="209" t="s">
        <v>535</v>
      </c>
      <c r="E42" s="13">
        <v>22</v>
      </c>
      <c r="F42" s="14" t="s">
        <v>56</v>
      </c>
      <c r="G42" s="14" t="s">
        <v>57</v>
      </c>
      <c r="H42" s="421" t="str">
        <f t="shared" si="0"/>
        <v/>
      </c>
      <c r="I42" s="420"/>
      <c r="J42" s="421" t="str">
        <f t="shared" si="1"/>
        <v/>
      </c>
      <c r="K42" s="419"/>
      <c r="L42" s="420"/>
      <c r="M42" s="155" t="str">
        <f t="shared" si="2"/>
        <v/>
      </c>
      <c r="N42" s="626" t="str">
        <f t="shared" si="3"/>
        <v/>
      </c>
      <c r="O42" s="626" t="str">
        <f t="shared" si="4"/>
        <v/>
      </c>
      <c r="P42" s="302"/>
    </row>
    <row r="43" spans="1:16" s="291" customFormat="1" x14ac:dyDescent="0.2">
      <c r="A43" s="1"/>
      <c r="B43" s="211" t="s">
        <v>645</v>
      </c>
      <c r="C43" s="212"/>
      <c r="D43" s="209" t="s">
        <v>535</v>
      </c>
      <c r="E43" s="16">
        <v>23</v>
      </c>
      <c r="F43" s="14" t="s">
        <v>58</v>
      </c>
      <c r="G43" s="14" t="s">
        <v>59</v>
      </c>
      <c r="H43" s="421" t="str">
        <f t="shared" si="0"/>
        <v/>
      </c>
      <c r="I43" s="420"/>
      <c r="J43" s="421" t="str">
        <f t="shared" si="1"/>
        <v/>
      </c>
      <c r="K43" s="419"/>
      <c r="L43" s="420"/>
      <c r="M43" s="155" t="str">
        <f t="shared" si="2"/>
        <v/>
      </c>
      <c r="N43" s="626" t="str">
        <f t="shared" si="3"/>
        <v/>
      </c>
      <c r="O43" s="626" t="str">
        <f t="shared" si="4"/>
        <v/>
      </c>
      <c r="P43" s="302"/>
    </row>
    <row r="44" spans="1:16" s="291" customFormat="1" x14ac:dyDescent="0.2">
      <c r="A44" s="1"/>
      <c r="B44" s="211" t="s">
        <v>646</v>
      </c>
      <c r="C44" s="212"/>
      <c r="D44" s="209" t="s">
        <v>535</v>
      </c>
      <c r="E44" s="13">
        <v>24</v>
      </c>
      <c r="F44" s="14" t="s">
        <v>60</v>
      </c>
      <c r="G44" s="14" t="s">
        <v>61</v>
      </c>
      <c r="H44" s="421" t="str">
        <f t="shared" si="0"/>
        <v/>
      </c>
      <c r="I44" s="420"/>
      <c r="J44" s="421" t="str">
        <f t="shared" si="1"/>
        <v/>
      </c>
      <c r="K44" s="419"/>
      <c r="L44" s="420"/>
      <c r="M44" s="155" t="str">
        <f t="shared" si="2"/>
        <v/>
      </c>
      <c r="N44" s="626" t="str">
        <f t="shared" si="3"/>
        <v/>
      </c>
      <c r="O44" s="626" t="str">
        <f t="shared" si="4"/>
        <v/>
      </c>
      <c r="P44" s="302"/>
    </row>
    <row r="45" spans="1:16" s="291" customFormat="1" x14ac:dyDescent="0.2">
      <c r="A45" s="1"/>
      <c r="B45" s="211" t="s">
        <v>647</v>
      </c>
      <c r="C45" s="212"/>
      <c r="D45" s="209" t="s">
        <v>535</v>
      </c>
      <c r="E45" s="16">
        <v>25</v>
      </c>
      <c r="F45" s="14" t="s">
        <v>62</v>
      </c>
      <c r="G45" s="14" t="s">
        <v>63</v>
      </c>
      <c r="H45" s="421" t="str">
        <f t="shared" si="0"/>
        <v/>
      </c>
      <c r="I45" s="420"/>
      <c r="J45" s="421" t="str">
        <f t="shared" si="1"/>
        <v/>
      </c>
      <c r="K45" s="419"/>
      <c r="L45" s="420"/>
      <c r="M45" s="155" t="str">
        <f t="shared" si="2"/>
        <v/>
      </c>
      <c r="N45" s="626" t="str">
        <f t="shared" si="3"/>
        <v/>
      </c>
      <c r="O45" s="626" t="str">
        <f t="shared" si="4"/>
        <v/>
      </c>
      <c r="P45" s="302"/>
    </row>
    <row r="46" spans="1:16" s="291" customFormat="1" x14ac:dyDescent="0.2">
      <c r="A46" s="1"/>
      <c r="B46" s="211" t="s">
        <v>648</v>
      </c>
      <c r="C46" s="212"/>
      <c r="D46" s="209" t="s">
        <v>535</v>
      </c>
      <c r="E46" s="13">
        <v>26</v>
      </c>
      <c r="F46" s="33" t="s">
        <v>508</v>
      </c>
      <c r="G46" s="33" t="s">
        <v>509</v>
      </c>
      <c r="H46" s="421" t="str">
        <f t="shared" si="0"/>
        <v/>
      </c>
      <c r="I46" s="420"/>
      <c r="J46" s="421" t="str">
        <f t="shared" si="1"/>
        <v/>
      </c>
      <c r="K46" s="419"/>
      <c r="L46" s="420"/>
      <c r="M46" s="155" t="str">
        <f t="shared" si="2"/>
        <v/>
      </c>
      <c r="N46" s="626" t="str">
        <f t="shared" si="3"/>
        <v/>
      </c>
      <c r="O46" s="626" t="str">
        <f t="shared" si="4"/>
        <v/>
      </c>
      <c r="P46" s="302"/>
    </row>
    <row r="47" spans="1:16" s="291" customFormat="1" x14ac:dyDescent="0.2">
      <c r="A47" s="1"/>
      <c r="B47" s="211" t="s">
        <v>649</v>
      </c>
      <c r="C47" s="212"/>
      <c r="D47" s="209" t="s">
        <v>535</v>
      </c>
      <c r="E47" s="16">
        <v>27</v>
      </c>
      <c r="F47" s="14" t="s">
        <v>64</v>
      </c>
      <c r="G47" s="14" t="s">
        <v>65</v>
      </c>
      <c r="H47" s="421" t="str">
        <f t="shared" si="0"/>
        <v/>
      </c>
      <c r="I47" s="420"/>
      <c r="J47" s="421" t="str">
        <f t="shared" si="1"/>
        <v/>
      </c>
      <c r="K47" s="419"/>
      <c r="L47" s="420"/>
      <c r="M47" s="155" t="str">
        <f t="shared" si="2"/>
        <v/>
      </c>
      <c r="N47" s="626" t="str">
        <f t="shared" si="3"/>
        <v/>
      </c>
      <c r="O47" s="626" t="str">
        <f t="shared" si="4"/>
        <v/>
      </c>
      <c r="P47" s="302"/>
    </row>
    <row r="48" spans="1:16" s="291" customFormat="1" x14ac:dyDescent="0.2">
      <c r="A48" s="1"/>
      <c r="B48" s="211" t="s">
        <v>650</v>
      </c>
      <c r="C48" s="212"/>
      <c r="D48" s="209" t="s">
        <v>535</v>
      </c>
      <c r="E48" s="13">
        <v>28</v>
      </c>
      <c r="F48" s="14" t="s">
        <v>66</v>
      </c>
      <c r="G48" s="14" t="s">
        <v>67</v>
      </c>
      <c r="H48" s="421" t="str">
        <f t="shared" si="0"/>
        <v/>
      </c>
      <c r="I48" s="420"/>
      <c r="J48" s="421" t="str">
        <f t="shared" si="1"/>
        <v/>
      </c>
      <c r="K48" s="419"/>
      <c r="L48" s="420"/>
      <c r="M48" s="155" t="str">
        <f t="shared" si="2"/>
        <v/>
      </c>
      <c r="N48" s="626" t="str">
        <f t="shared" si="3"/>
        <v/>
      </c>
      <c r="O48" s="626" t="str">
        <f t="shared" si="4"/>
        <v/>
      </c>
      <c r="P48" s="302"/>
    </row>
    <row r="49" spans="1:16" s="291" customFormat="1" x14ac:dyDescent="0.2">
      <c r="A49" s="1"/>
      <c r="B49" s="211" t="s">
        <v>651</v>
      </c>
      <c r="C49" s="212"/>
      <c r="D49" s="209" t="s">
        <v>535</v>
      </c>
      <c r="E49" s="16">
        <v>29</v>
      </c>
      <c r="F49" s="14" t="s">
        <v>68</v>
      </c>
      <c r="G49" s="14" t="s">
        <v>69</v>
      </c>
      <c r="H49" s="421" t="str">
        <f t="shared" si="0"/>
        <v/>
      </c>
      <c r="I49" s="420"/>
      <c r="J49" s="421" t="str">
        <f t="shared" si="1"/>
        <v/>
      </c>
      <c r="K49" s="419"/>
      <c r="L49" s="420"/>
      <c r="M49" s="155" t="str">
        <f t="shared" si="2"/>
        <v/>
      </c>
      <c r="N49" s="626" t="str">
        <f t="shared" si="3"/>
        <v/>
      </c>
      <c r="O49" s="626" t="str">
        <f t="shared" si="4"/>
        <v/>
      </c>
      <c r="P49" s="302"/>
    </row>
    <row r="50" spans="1:16" s="291" customFormat="1" x14ac:dyDescent="0.2">
      <c r="A50" s="1"/>
      <c r="B50" s="211" t="s">
        <v>652</v>
      </c>
      <c r="C50" s="212"/>
      <c r="D50" s="209" t="s">
        <v>535</v>
      </c>
      <c r="E50" s="13">
        <v>30</v>
      </c>
      <c r="F50" s="14" t="s">
        <v>70</v>
      </c>
      <c r="G50" s="14" t="s">
        <v>71</v>
      </c>
      <c r="H50" s="421" t="str">
        <f t="shared" si="0"/>
        <v/>
      </c>
      <c r="I50" s="420"/>
      <c r="J50" s="421" t="str">
        <f t="shared" si="1"/>
        <v/>
      </c>
      <c r="K50" s="419"/>
      <c r="L50" s="420"/>
      <c r="M50" s="155" t="str">
        <f t="shared" si="2"/>
        <v/>
      </c>
      <c r="N50" s="626" t="str">
        <f t="shared" si="3"/>
        <v/>
      </c>
      <c r="O50" s="626" t="str">
        <f t="shared" si="4"/>
        <v/>
      </c>
      <c r="P50" s="302"/>
    </row>
    <row r="51" spans="1:16" s="291" customFormat="1" x14ac:dyDescent="0.2">
      <c r="A51" s="1"/>
      <c r="B51" s="211" t="s">
        <v>653</v>
      </c>
      <c r="C51" s="212"/>
      <c r="D51" s="209" t="s">
        <v>535</v>
      </c>
      <c r="E51" s="16">
        <v>31</v>
      </c>
      <c r="F51" s="14" t="s">
        <v>72</v>
      </c>
      <c r="G51" s="14" t="s">
        <v>73</v>
      </c>
      <c r="H51" s="421" t="str">
        <f t="shared" si="0"/>
        <v/>
      </c>
      <c r="I51" s="420"/>
      <c r="J51" s="421" t="str">
        <f t="shared" si="1"/>
        <v/>
      </c>
      <c r="K51" s="419"/>
      <c r="L51" s="420"/>
      <c r="M51" s="155" t="str">
        <f t="shared" si="2"/>
        <v/>
      </c>
      <c r="N51" s="626" t="str">
        <f t="shared" si="3"/>
        <v/>
      </c>
      <c r="O51" s="626" t="str">
        <f t="shared" si="4"/>
        <v/>
      </c>
      <c r="P51" s="302"/>
    </row>
    <row r="52" spans="1:16" s="291" customFormat="1" x14ac:dyDescent="0.2">
      <c r="A52" s="1"/>
      <c r="B52" s="211" t="s">
        <v>654</v>
      </c>
      <c r="C52" s="212"/>
      <c r="D52" s="209" t="s">
        <v>535</v>
      </c>
      <c r="E52" s="13">
        <v>32</v>
      </c>
      <c r="F52" s="14" t="s">
        <v>74</v>
      </c>
      <c r="G52" s="14" t="s">
        <v>75</v>
      </c>
      <c r="H52" s="421" t="str">
        <f t="shared" si="0"/>
        <v/>
      </c>
      <c r="I52" s="420"/>
      <c r="J52" s="421" t="str">
        <f t="shared" si="1"/>
        <v/>
      </c>
      <c r="K52" s="419"/>
      <c r="L52" s="420"/>
      <c r="M52" s="155" t="str">
        <f t="shared" si="2"/>
        <v/>
      </c>
      <c r="N52" s="626" t="str">
        <f t="shared" si="3"/>
        <v/>
      </c>
      <c r="O52" s="626" t="str">
        <f t="shared" si="4"/>
        <v/>
      </c>
      <c r="P52" s="302"/>
    </row>
    <row r="53" spans="1:16" s="291" customFormat="1" x14ac:dyDescent="0.2">
      <c r="A53" s="1"/>
      <c r="B53" s="211" t="s">
        <v>655</v>
      </c>
      <c r="C53" s="212"/>
      <c r="D53" s="209" t="s">
        <v>535</v>
      </c>
      <c r="E53" s="16">
        <v>33</v>
      </c>
      <c r="F53" s="14" t="s">
        <v>76</v>
      </c>
      <c r="G53" s="14" t="s">
        <v>77</v>
      </c>
      <c r="H53" s="421" t="str">
        <f t="shared" si="0"/>
        <v/>
      </c>
      <c r="I53" s="420"/>
      <c r="J53" s="421" t="str">
        <f t="shared" si="1"/>
        <v/>
      </c>
      <c r="K53" s="419"/>
      <c r="L53" s="420"/>
      <c r="M53" s="155" t="str">
        <f t="shared" si="2"/>
        <v/>
      </c>
      <c r="N53" s="626" t="str">
        <f t="shared" si="3"/>
        <v/>
      </c>
      <c r="O53" s="626" t="str">
        <f t="shared" si="4"/>
        <v/>
      </c>
      <c r="P53" s="302"/>
    </row>
    <row r="54" spans="1:16" s="291" customFormat="1" x14ac:dyDescent="0.2">
      <c r="A54" s="1"/>
      <c r="B54" s="211" t="s">
        <v>656</v>
      </c>
      <c r="C54" s="212"/>
      <c r="D54" s="209" t="s">
        <v>535</v>
      </c>
      <c r="E54" s="13">
        <v>34</v>
      </c>
      <c r="F54" s="14" t="s">
        <v>78</v>
      </c>
      <c r="G54" s="14" t="s">
        <v>79</v>
      </c>
      <c r="H54" s="421" t="str">
        <f t="shared" si="0"/>
        <v/>
      </c>
      <c r="I54" s="420"/>
      <c r="J54" s="421" t="str">
        <f t="shared" si="1"/>
        <v/>
      </c>
      <c r="K54" s="419"/>
      <c r="L54" s="420"/>
      <c r="M54" s="155" t="str">
        <f t="shared" si="2"/>
        <v/>
      </c>
      <c r="N54" s="626" t="str">
        <f t="shared" si="3"/>
        <v/>
      </c>
      <c r="O54" s="626" t="str">
        <f t="shared" si="4"/>
        <v/>
      </c>
      <c r="P54" s="302"/>
    </row>
    <row r="55" spans="1:16" s="291" customFormat="1" x14ac:dyDescent="0.2">
      <c r="A55" s="1"/>
      <c r="B55" s="211" t="s">
        <v>657</v>
      </c>
      <c r="C55" s="212"/>
      <c r="D55" s="209" t="s">
        <v>535</v>
      </c>
      <c r="E55" s="16">
        <v>35</v>
      </c>
      <c r="F55" s="14" t="s">
        <v>80</v>
      </c>
      <c r="G55" s="14" t="s">
        <v>81</v>
      </c>
      <c r="H55" s="421" t="str">
        <f t="shared" si="0"/>
        <v/>
      </c>
      <c r="I55" s="420"/>
      <c r="J55" s="421" t="str">
        <f t="shared" si="1"/>
        <v/>
      </c>
      <c r="K55" s="419"/>
      <c r="L55" s="420"/>
      <c r="M55" s="155" t="str">
        <f t="shared" si="2"/>
        <v/>
      </c>
      <c r="N55" s="626" t="str">
        <f t="shared" si="3"/>
        <v/>
      </c>
      <c r="O55" s="626" t="str">
        <f t="shared" si="4"/>
        <v/>
      </c>
      <c r="P55" s="302"/>
    </row>
    <row r="56" spans="1:16" s="291" customFormat="1" x14ac:dyDescent="0.2">
      <c r="A56" s="1"/>
      <c r="B56" s="211" t="s">
        <v>658</v>
      </c>
      <c r="C56" s="212"/>
      <c r="D56" s="209" t="s">
        <v>535</v>
      </c>
      <c r="E56" s="13">
        <v>36</v>
      </c>
      <c r="F56" s="14" t="s">
        <v>82</v>
      </c>
      <c r="G56" s="14" t="s">
        <v>83</v>
      </c>
      <c r="H56" s="421" t="str">
        <f t="shared" si="0"/>
        <v/>
      </c>
      <c r="I56" s="420"/>
      <c r="J56" s="421" t="str">
        <f t="shared" si="1"/>
        <v/>
      </c>
      <c r="K56" s="419"/>
      <c r="L56" s="420"/>
      <c r="M56" s="155" t="str">
        <f t="shared" si="2"/>
        <v/>
      </c>
      <c r="N56" s="626" t="str">
        <f t="shared" si="3"/>
        <v/>
      </c>
      <c r="O56" s="626" t="str">
        <f t="shared" si="4"/>
        <v/>
      </c>
      <c r="P56" s="302"/>
    </row>
    <row r="57" spans="1:16" s="291" customFormat="1" x14ac:dyDescent="0.2">
      <c r="A57" s="1"/>
      <c r="B57" s="211" t="s">
        <v>660</v>
      </c>
      <c r="C57" s="212"/>
      <c r="D57" s="209" t="s">
        <v>535</v>
      </c>
      <c r="E57" s="16">
        <v>37</v>
      </c>
      <c r="F57" s="14" t="s">
        <v>86</v>
      </c>
      <c r="G57" s="14" t="s">
        <v>960</v>
      </c>
      <c r="H57" s="421" t="str">
        <f t="shared" si="0"/>
        <v/>
      </c>
      <c r="I57" s="420"/>
      <c r="J57" s="421" t="str">
        <f t="shared" si="1"/>
        <v/>
      </c>
      <c r="K57" s="419"/>
      <c r="L57" s="420"/>
      <c r="M57" s="155" t="str">
        <f t="shared" si="2"/>
        <v/>
      </c>
      <c r="N57" s="626" t="str">
        <f t="shared" si="3"/>
        <v/>
      </c>
      <c r="O57" s="626" t="str">
        <f t="shared" si="4"/>
        <v/>
      </c>
      <c r="P57" s="302"/>
    </row>
    <row r="58" spans="1:16" s="291" customFormat="1" x14ac:dyDescent="0.2">
      <c r="A58" s="1"/>
      <c r="B58" s="211" t="s">
        <v>659</v>
      </c>
      <c r="C58" s="212"/>
      <c r="D58" s="209" t="s">
        <v>535</v>
      </c>
      <c r="E58" s="13">
        <v>38</v>
      </c>
      <c r="F58" s="14" t="s">
        <v>84</v>
      </c>
      <c r="G58" s="14" t="s">
        <v>85</v>
      </c>
      <c r="H58" s="421" t="str">
        <f t="shared" si="0"/>
        <v/>
      </c>
      <c r="I58" s="420"/>
      <c r="J58" s="421" t="str">
        <f t="shared" si="1"/>
        <v/>
      </c>
      <c r="K58" s="419"/>
      <c r="L58" s="420"/>
      <c r="M58" s="155" t="str">
        <f t="shared" si="2"/>
        <v/>
      </c>
      <c r="N58" s="626" t="str">
        <f t="shared" si="3"/>
        <v/>
      </c>
      <c r="O58" s="626" t="str">
        <f t="shared" si="4"/>
        <v/>
      </c>
      <c r="P58" s="302"/>
    </row>
    <row r="59" spans="1:16" s="291" customFormat="1" x14ac:dyDescent="0.2">
      <c r="A59" s="1"/>
      <c r="B59" s="211" t="s">
        <v>661</v>
      </c>
      <c r="C59" s="212"/>
      <c r="D59" s="209" t="s">
        <v>535</v>
      </c>
      <c r="E59" s="16">
        <v>39</v>
      </c>
      <c r="F59" s="14" t="s">
        <v>87</v>
      </c>
      <c r="G59" s="14" t="s">
        <v>88</v>
      </c>
      <c r="H59" s="421" t="str">
        <f t="shared" si="0"/>
        <v/>
      </c>
      <c r="I59" s="420"/>
      <c r="J59" s="421" t="str">
        <f t="shared" si="1"/>
        <v/>
      </c>
      <c r="K59" s="419"/>
      <c r="L59" s="420"/>
      <c r="M59" s="155" t="str">
        <f t="shared" si="2"/>
        <v/>
      </c>
      <c r="N59" s="626" t="str">
        <f t="shared" si="3"/>
        <v/>
      </c>
      <c r="O59" s="626" t="str">
        <f t="shared" si="4"/>
        <v/>
      </c>
      <c r="P59" s="302"/>
    </row>
    <row r="60" spans="1:16" s="291" customFormat="1" x14ac:dyDescent="0.2">
      <c r="A60" s="1"/>
      <c r="B60" s="211" t="s">
        <v>662</v>
      </c>
      <c r="C60" s="212"/>
      <c r="D60" s="209" t="s">
        <v>535</v>
      </c>
      <c r="E60" s="13">
        <v>40</v>
      </c>
      <c r="F60" s="14" t="s">
        <v>89</v>
      </c>
      <c r="G60" s="14" t="s">
        <v>90</v>
      </c>
      <c r="H60" s="421" t="str">
        <f t="shared" si="0"/>
        <v/>
      </c>
      <c r="I60" s="420"/>
      <c r="J60" s="421" t="str">
        <f t="shared" si="1"/>
        <v/>
      </c>
      <c r="K60" s="419"/>
      <c r="L60" s="420"/>
      <c r="M60" s="155" t="str">
        <f t="shared" si="2"/>
        <v/>
      </c>
      <c r="N60" s="626" t="str">
        <f t="shared" si="3"/>
        <v/>
      </c>
      <c r="O60" s="626" t="str">
        <f t="shared" si="4"/>
        <v/>
      </c>
      <c r="P60" s="302"/>
    </row>
    <row r="61" spans="1:16" s="291" customFormat="1" x14ac:dyDescent="0.2">
      <c r="A61" s="1"/>
      <c r="B61" s="211" t="s">
        <v>663</v>
      </c>
      <c r="C61" s="212"/>
      <c r="D61" s="209" t="s">
        <v>535</v>
      </c>
      <c r="E61" s="16">
        <v>41</v>
      </c>
      <c r="F61" s="14" t="s">
        <v>91</v>
      </c>
      <c r="G61" s="14" t="s">
        <v>92</v>
      </c>
      <c r="H61" s="421" t="str">
        <f t="shared" si="0"/>
        <v/>
      </c>
      <c r="I61" s="420"/>
      <c r="J61" s="421" t="str">
        <f t="shared" si="1"/>
        <v/>
      </c>
      <c r="K61" s="419"/>
      <c r="L61" s="420"/>
      <c r="M61" s="155" t="str">
        <f t="shared" si="2"/>
        <v/>
      </c>
      <c r="N61" s="626" t="str">
        <f t="shared" si="3"/>
        <v/>
      </c>
      <c r="O61" s="626" t="str">
        <f t="shared" si="4"/>
        <v/>
      </c>
      <c r="P61" s="302"/>
    </row>
    <row r="62" spans="1:16" s="291" customFormat="1" x14ac:dyDescent="0.2">
      <c r="A62" s="1"/>
      <c r="B62" s="211" t="s">
        <v>664</v>
      </c>
      <c r="C62" s="212"/>
      <c r="D62" s="209" t="s">
        <v>535</v>
      </c>
      <c r="E62" s="13">
        <v>42</v>
      </c>
      <c r="F62" s="14" t="s">
        <v>93</v>
      </c>
      <c r="G62" s="14" t="s">
        <v>94</v>
      </c>
      <c r="H62" s="421" t="str">
        <f t="shared" si="0"/>
        <v/>
      </c>
      <c r="I62" s="420"/>
      <c r="J62" s="421" t="str">
        <f t="shared" si="1"/>
        <v/>
      </c>
      <c r="K62" s="419"/>
      <c r="L62" s="420"/>
      <c r="M62" s="155" t="str">
        <f t="shared" si="2"/>
        <v/>
      </c>
      <c r="N62" s="626" t="str">
        <f t="shared" si="3"/>
        <v/>
      </c>
      <c r="O62" s="626" t="str">
        <f t="shared" si="4"/>
        <v/>
      </c>
      <c r="P62" s="302"/>
    </row>
    <row r="63" spans="1:16" s="291" customFormat="1" x14ac:dyDescent="0.2">
      <c r="A63" s="1"/>
      <c r="B63" s="211" t="s">
        <v>717</v>
      </c>
      <c r="C63" s="212"/>
      <c r="D63" s="209" t="s">
        <v>535</v>
      </c>
      <c r="E63" s="16">
        <v>43</v>
      </c>
      <c r="F63" s="14" t="s">
        <v>196</v>
      </c>
      <c r="G63" s="14" t="s">
        <v>549</v>
      </c>
      <c r="H63" s="421" t="str">
        <f t="shared" si="0"/>
        <v/>
      </c>
      <c r="I63" s="420"/>
      <c r="J63" s="421" t="str">
        <f t="shared" si="1"/>
        <v/>
      </c>
      <c r="K63" s="419"/>
      <c r="L63" s="420"/>
      <c r="M63" s="155" t="str">
        <f t="shared" si="2"/>
        <v/>
      </c>
      <c r="N63" s="626" t="str">
        <f t="shared" si="3"/>
        <v/>
      </c>
      <c r="O63" s="626" t="str">
        <f t="shared" si="4"/>
        <v/>
      </c>
      <c r="P63" s="302"/>
    </row>
    <row r="64" spans="1:16" s="291" customFormat="1" x14ac:dyDescent="0.2">
      <c r="A64" s="1"/>
      <c r="B64" s="211" t="s">
        <v>749</v>
      </c>
      <c r="C64" s="212"/>
      <c r="D64" s="209" t="s">
        <v>535</v>
      </c>
      <c r="E64" s="13">
        <v>44</v>
      </c>
      <c r="F64" s="14" t="s">
        <v>255</v>
      </c>
      <c r="G64" s="14" t="s">
        <v>918</v>
      </c>
      <c r="H64" s="421" t="str">
        <f t="shared" si="0"/>
        <v/>
      </c>
      <c r="I64" s="420"/>
      <c r="J64" s="421" t="str">
        <f t="shared" si="1"/>
        <v/>
      </c>
      <c r="K64" s="419"/>
      <c r="L64" s="420"/>
      <c r="M64" s="155" t="str">
        <f t="shared" si="2"/>
        <v/>
      </c>
      <c r="N64" s="626" t="str">
        <f t="shared" si="3"/>
        <v/>
      </c>
      <c r="O64" s="626" t="str">
        <f t="shared" si="4"/>
        <v/>
      </c>
      <c r="P64" s="302"/>
    </row>
    <row r="65" spans="1:16" s="291" customFormat="1" x14ac:dyDescent="0.2">
      <c r="A65" s="1"/>
      <c r="B65" s="211" t="s">
        <v>665</v>
      </c>
      <c r="C65" s="212"/>
      <c r="D65" s="209" t="s">
        <v>535</v>
      </c>
      <c r="E65" s="16">
        <v>45</v>
      </c>
      <c r="F65" s="14" t="s">
        <v>95</v>
      </c>
      <c r="G65" s="14" t="s">
        <v>548</v>
      </c>
      <c r="H65" s="421" t="str">
        <f t="shared" si="0"/>
        <v/>
      </c>
      <c r="I65" s="420"/>
      <c r="J65" s="421" t="str">
        <f t="shared" si="1"/>
        <v/>
      </c>
      <c r="K65" s="419"/>
      <c r="L65" s="420"/>
      <c r="M65" s="155" t="str">
        <f t="shared" si="2"/>
        <v/>
      </c>
      <c r="N65" s="626" t="str">
        <f t="shared" si="3"/>
        <v/>
      </c>
      <c r="O65" s="626" t="str">
        <f t="shared" si="4"/>
        <v/>
      </c>
      <c r="P65" s="302"/>
    </row>
    <row r="66" spans="1:16" s="291" customFormat="1" x14ac:dyDescent="0.2">
      <c r="A66" s="1"/>
      <c r="B66" s="211" t="s">
        <v>666</v>
      </c>
      <c r="C66" s="212"/>
      <c r="D66" s="209" t="s">
        <v>535</v>
      </c>
      <c r="E66" s="13">
        <v>46</v>
      </c>
      <c r="F66" s="14" t="s">
        <v>96</v>
      </c>
      <c r="G66" s="14" t="s">
        <v>97</v>
      </c>
      <c r="H66" s="421" t="str">
        <f t="shared" si="0"/>
        <v/>
      </c>
      <c r="I66" s="420"/>
      <c r="J66" s="421" t="str">
        <f t="shared" si="1"/>
        <v/>
      </c>
      <c r="K66" s="419"/>
      <c r="L66" s="420"/>
      <c r="M66" s="155" t="str">
        <f t="shared" si="2"/>
        <v/>
      </c>
      <c r="N66" s="626" t="str">
        <f t="shared" si="3"/>
        <v/>
      </c>
      <c r="O66" s="626" t="str">
        <f t="shared" si="4"/>
        <v/>
      </c>
      <c r="P66" s="302"/>
    </row>
    <row r="67" spans="1:16" s="291" customFormat="1" x14ac:dyDescent="0.2">
      <c r="A67" s="1"/>
      <c r="B67" s="211" t="s">
        <v>667</v>
      </c>
      <c r="C67" s="212"/>
      <c r="D67" s="209" t="s">
        <v>535</v>
      </c>
      <c r="E67" s="16">
        <v>47</v>
      </c>
      <c r="F67" s="14" t="s">
        <v>98</v>
      </c>
      <c r="G67" s="14" t="s">
        <v>99</v>
      </c>
      <c r="H67" s="421" t="str">
        <f t="shared" si="0"/>
        <v/>
      </c>
      <c r="I67" s="420"/>
      <c r="J67" s="421" t="str">
        <f t="shared" si="1"/>
        <v/>
      </c>
      <c r="K67" s="419"/>
      <c r="L67" s="420"/>
      <c r="M67" s="155" t="str">
        <f t="shared" si="2"/>
        <v/>
      </c>
      <c r="N67" s="626" t="str">
        <f t="shared" si="3"/>
        <v/>
      </c>
      <c r="O67" s="626" t="str">
        <f t="shared" si="4"/>
        <v/>
      </c>
      <c r="P67" s="302"/>
    </row>
    <row r="68" spans="1:16" s="291" customFormat="1" x14ac:dyDescent="0.2">
      <c r="A68" s="1"/>
      <c r="B68" s="211" t="s">
        <v>668</v>
      </c>
      <c r="C68" s="212"/>
      <c r="D68" s="209" t="s">
        <v>535</v>
      </c>
      <c r="E68" s="13">
        <v>48</v>
      </c>
      <c r="F68" s="14" t="s">
        <v>100</v>
      </c>
      <c r="G68" s="14" t="s">
        <v>101</v>
      </c>
      <c r="H68" s="421" t="str">
        <f t="shared" si="0"/>
        <v/>
      </c>
      <c r="I68" s="420"/>
      <c r="J68" s="421" t="str">
        <f t="shared" si="1"/>
        <v/>
      </c>
      <c r="K68" s="419"/>
      <c r="L68" s="420"/>
      <c r="M68" s="155" t="str">
        <f t="shared" si="2"/>
        <v/>
      </c>
      <c r="N68" s="626" t="str">
        <f t="shared" si="3"/>
        <v/>
      </c>
      <c r="O68" s="626" t="str">
        <f t="shared" si="4"/>
        <v/>
      </c>
      <c r="P68" s="302"/>
    </row>
    <row r="69" spans="1:16" s="291" customFormat="1" x14ac:dyDescent="0.2">
      <c r="A69" s="1"/>
      <c r="B69" s="211" t="s">
        <v>669</v>
      </c>
      <c r="C69" s="212"/>
      <c r="D69" s="209" t="s">
        <v>535</v>
      </c>
      <c r="E69" s="16">
        <v>49</v>
      </c>
      <c r="F69" s="14" t="s">
        <v>102</v>
      </c>
      <c r="G69" s="14" t="s">
        <v>103</v>
      </c>
      <c r="H69" s="421" t="str">
        <f t="shared" si="0"/>
        <v/>
      </c>
      <c r="I69" s="420"/>
      <c r="J69" s="421" t="str">
        <f t="shared" si="1"/>
        <v/>
      </c>
      <c r="K69" s="419"/>
      <c r="L69" s="420"/>
      <c r="M69" s="155" t="str">
        <f t="shared" si="2"/>
        <v/>
      </c>
      <c r="N69" s="626" t="str">
        <f t="shared" si="3"/>
        <v/>
      </c>
      <c r="O69" s="626" t="str">
        <f t="shared" si="4"/>
        <v/>
      </c>
      <c r="P69" s="302"/>
    </row>
    <row r="70" spans="1:16" s="291" customFormat="1" x14ac:dyDescent="0.2">
      <c r="A70" s="1"/>
      <c r="B70" s="211" t="s">
        <v>670</v>
      </c>
      <c r="C70" s="212"/>
      <c r="D70" s="209" t="s">
        <v>535</v>
      </c>
      <c r="E70" s="13">
        <v>50</v>
      </c>
      <c r="F70" s="14" t="s">
        <v>104</v>
      </c>
      <c r="G70" s="14" t="s">
        <v>105</v>
      </c>
      <c r="H70" s="421" t="str">
        <f t="shared" si="0"/>
        <v/>
      </c>
      <c r="I70" s="420"/>
      <c r="J70" s="421" t="str">
        <f t="shared" si="1"/>
        <v/>
      </c>
      <c r="K70" s="419"/>
      <c r="L70" s="420"/>
      <c r="M70" s="155" t="str">
        <f t="shared" si="2"/>
        <v/>
      </c>
      <c r="N70" s="626" t="str">
        <f t="shared" si="3"/>
        <v/>
      </c>
      <c r="O70" s="626" t="str">
        <f t="shared" si="4"/>
        <v/>
      </c>
      <c r="P70" s="302"/>
    </row>
    <row r="71" spans="1:16" s="291" customFormat="1" x14ac:dyDescent="0.2">
      <c r="A71" s="1"/>
      <c r="B71" s="211" t="s">
        <v>671</v>
      </c>
      <c r="C71" s="212"/>
      <c r="D71" s="209" t="s">
        <v>535</v>
      </c>
      <c r="E71" s="16">
        <v>51</v>
      </c>
      <c r="F71" s="14" t="s">
        <v>106</v>
      </c>
      <c r="G71" s="14" t="s">
        <v>107</v>
      </c>
      <c r="H71" s="421" t="str">
        <f t="shared" si="0"/>
        <v/>
      </c>
      <c r="I71" s="420"/>
      <c r="J71" s="421" t="str">
        <f t="shared" si="1"/>
        <v/>
      </c>
      <c r="K71" s="419"/>
      <c r="L71" s="420"/>
      <c r="M71" s="155" t="str">
        <f t="shared" si="2"/>
        <v/>
      </c>
      <c r="N71" s="626" t="str">
        <f t="shared" si="3"/>
        <v/>
      </c>
      <c r="O71" s="626" t="str">
        <f t="shared" si="4"/>
        <v/>
      </c>
      <c r="P71" s="302"/>
    </row>
    <row r="72" spans="1:16" s="291" customFormat="1" x14ac:dyDescent="0.2">
      <c r="A72" s="1"/>
      <c r="B72" s="211" t="s">
        <v>672</v>
      </c>
      <c r="C72" s="212"/>
      <c r="D72" s="209" t="s">
        <v>535</v>
      </c>
      <c r="E72" s="13">
        <v>52</v>
      </c>
      <c r="F72" s="14" t="s">
        <v>108</v>
      </c>
      <c r="G72" s="14" t="s">
        <v>109</v>
      </c>
      <c r="H72" s="421" t="str">
        <f t="shared" si="0"/>
        <v/>
      </c>
      <c r="I72" s="420"/>
      <c r="J72" s="421" t="str">
        <f t="shared" si="1"/>
        <v/>
      </c>
      <c r="K72" s="419"/>
      <c r="L72" s="420"/>
      <c r="M72" s="155" t="str">
        <f t="shared" si="2"/>
        <v/>
      </c>
      <c r="N72" s="626" t="str">
        <f t="shared" si="3"/>
        <v/>
      </c>
      <c r="O72" s="626" t="str">
        <f t="shared" si="4"/>
        <v/>
      </c>
      <c r="P72" s="302"/>
    </row>
    <row r="73" spans="1:16" s="291" customFormat="1" x14ac:dyDescent="0.2">
      <c r="A73" s="1"/>
      <c r="B73" s="211" t="s">
        <v>673</v>
      </c>
      <c r="C73" s="212"/>
      <c r="D73" s="209" t="s">
        <v>535</v>
      </c>
      <c r="E73" s="16">
        <v>53</v>
      </c>
      <c r="F73" s="14" t="s">
        <v>110</v>
      </c>
      <c r="G73" s="14" t="s">
        <v>111</v>
      </c>
      <c r="H73" s="421" t="str">
        <f t="shared" si="0"/>
        <v/>
      </c>
      <c r="I73" s="420"/>
      <c r="J73" s="421" t="str">
        <f t="shared" si="1"/>
        <v/>
      </c>
      <c r="K73" s="419"/>
      <c r="L73" s="420"/>
      <c r="M73" s="155" t="str">
        <f t="shared" si="2"/>
        <v/>
      </c>
      <c r="N73" s="626" t="str">
        <f t="shared" si="3"/>
        <v/>
      </c>
      <c r="O73" s="626" t="str">
        <f t="shared" si="4"/>
        <v/>
      </c>
      <c r="P73" s="302"/>
    </row>
    <row r="74" spans="1:16" s="291" customFormat="1" x14ac:dyDescent="0.2">
      <c r="A74" s="1"/>
      <c r="B74" s="211" t="s">
        <v>674</v>
      </c>
      <c r="C74" s="212"/>
      <c r="D74" s="209" t="s">
        <v>535</v>
      </c>
      <c r="E74" s="13">
        <v>54</v>
      </c>
      <c r="F74" s="14" t="s">
        <v>112</v>
      </c>
      <c r="G74" s="14" t="s">
        <v>113</v>
      </c>
      <c r="H74" s="421" t="str">
        <f t="shared" si="0"/>
        <v/>
      </c>
      <c r="I74" s="420"/>
      <c r="J74" s="421" t="str">
        <f t="shared" si="1"/>
        <v/>
      </c>
      <c r="K74" s="419"/>
      <c r="L74" s="420"/>
      <c r="M74" s="155" t="str">
        <f t="shared" si="2"/>
        <v/>
      </c>
      <c r="N74" s="626" t="str">
        <f t="shared" si="3"/>
        <v/>
      </c>
      <c r="O74" s="626" t="str">
        <f t="shared" si="4"/>
        <v/>
      </c>
      <c r="P74" s="302"/>
    </row>
    <row r="75" spans="1:16" s="291" customFormat="1" x14ac:dyDescent="0.2">
      <c r="A75" s="1"/>
      <c r="B75" s="211" t="s">
        <v>675</v>
      </c>
      <c r="C75" s="212"/>
      <c r="D75" s="209" t="s">
        <v>535</v>
      </c>
      <c r="E75" s="16">
        <v>55</v>
      </c>
      <c r="F75" s="14" t="s">
        <v>114</v>
      </c>
      <c r="G75" s="14" t="s">
        <v>115</v>
      </c>
      <c r="H75" s="421" t="str">
        <f t="shared" si="0"/>
        <v/>
      </c>
      <c r="I75" s="420"/>
      <c r="J75" s="421" t="str">
        <f t="shared" si="1"/>
        <v/>
      </c>
      <c r="K75" s="419"/>
      <c r="L75" s="420"/>
      <c r="M75" s="155" t="str">
        <f t="shared" si="2"/>
        <v/>
      </c>
      <c r="N75" s="626" t="str">
        <f t="shared" si="3"/>
        <v/>
      </c>
      <c r="O75" s="626" t="str">
        <f t="shared" si="4"/>
        <v/>
      </c>
      <c r="P75" s="302"/>
    </row>
    <row r="76" spans="1:16" s="291" customFormat="1" x14ac:dyDescent="0.2">
      <c r="A76" s="1"/>
      <c r="B76" s="211" t="s">
        <v>676</v>
      </c>
      <c r="C76" s="212"/>
      <c r="D76" s="209" t="s">
        <v>535</v>
      </c>
      <c r="E76" s="13">
        <v>56</v>
      </c>
      <c r="F76" s="14" t="s">
        <v>116</v>
      </c>
      <c r="G76" s="14" t="s">
        <v>117</v>
      </c>
      <c r="H76" s="421" t="str">
        <f t="shared" si="0"/>
        <v/>
      </c>
      <c r="I76" s="420"/>
      <c r="J76" s="421" t="str">
        <f t="shared" si="1"/>
        <v/>
      </c>
      <c r="K76" s="419"/>
      <c r="L76" s="420"/>
      <c r="M76" s="155" t="str">
        <f t="shared" si="2"/>
        <v/>
      </c>
      <c r="N76" s="626" t="str">
        <f t="shared" si="3"/>
        <v/>
      </c>
      <c r="O76" s="626" t="str">
        <f t="shared" si="4"/>
        <v/>
      </c>
      <c r="P76" s="302"/>
    </row>
    <row r="77" spans="1:16" s="291" customFormat="1" x14ac:dyDescent="0.2">
      <c r="A77" s="1"/>
      <c r="B77" s="211" t="s">
        <v>677</v>
      </c>
      <c r="C77" s="212"/>
      <c r="D77" s="209" t="s">
        <v>535</v>
      </c>
      <c r="E77" s="16">
        <v>57</v>
      </c>
      <c r="F77" s="33" t="s">
        <v>510</v>
      </c>
      <c r="G77" s="33" t="s">
        <v>511</v>
      </c>
      <c r="H77" s="421" t="str">
        <f t="shared" si="0"/>
        <v/>
      </c>
      <c r="I77" s="420"/>
      <c r="J77" s="421" t="str">
        <f t="shared" si="1"/>
        <v/>
      </c>
      <c r="K77" s="419"/>
      <c r="L77" s="420"/>
      <c r="M77" s="155" t="str">
        <f t="shared" si="2"/>
        <v/>
      </c>
      <c r="N77" s="626" t="str">
        <f t="shared" si="3"/>
        <v/>
      </c>
      <c r="O77" s="626" t="str">
        <f t="shared" si="4"/>
        <v/>
      </c>
      <c r="P77" s="302"/>
    </row>
    <row r="78" spans="1:16" s="291" customFormat="1" x14ac:dyDescent="0.2">
      <c r="A78" s="1"/>
      <c r="B78" s="211" t="s">
        <v>678</v>
      </c>
      <c r="C78" s="212"/>
      <c r="D78" s="209" t="s">
        <v>535</v>
      </c>
      <c r="E78" s="13">
        <v>58</v>
      </c>
      <c r="F78" s="14" t="s">
        <v>118</v>
      </c>
      <c r="G78" s="14" t="s">
        <v>119</v>
      </c>
      <c r="H78" s="421" t="str">
        <f t="shared" si="0"/>
        <v/>
      </c>
      <c r="I78" s="420"/>
      <c r="J78" s="421" t="str">
        <f t="shared" si="1"/>
        <v/>
      </c>
      <c r="K78" s="419"/>
      <c r="L78" s="420"/>
      <c r="M78" s="155" t="str">
        <f t="shared" si="2"/>
        <v/>
      </c>
      <c r="N78" s="626" t="str">
        <f t="shared" si="3"/>
        <v/>
      </c>
      <c r="O78" s="626" t="str">
        <f t="shared" si="4"/>
        <v/>
      </c>
      <c r="P78" s="302"/>
    </row>
    <row r="79" spans="1:16" s="291" customFormat="1" x14ac:dyDescent="0.2">
      <c r="A79" s="1"/>
      <c r="B79" s="211" t="s">
        <v>679</v>
      </c>
      <c r="C79" s="212"/>
      <c r="D79" s="209" t="s">
        <v>535</v>
      </c>
      <c r="E79" s="16">
        <v>59</v>
      </c>
      <c r="F79" s="14" t="s">
        <v>120</v>
      </c>
      <c r="G79" s="14" t="s">
        <v>121</v>
      </c>
      <c r="H79" s="421" t="str">
        <f t="shared" si="0"/>
        <v/>
      </c>
      <c r="I79" s="420"/>
      <c r="J79" s="421" t="str">
        <f t="shared" si="1"/>
        <v/>
      </c>
      <c r="K79" s="419"/>
      <c r="L79" s="420"/>
      <c r="M79" s="155" t="str">
        <f t="shared" si="2"/>
        <v/>
      </c>
      <c r="N79" s="626" t="str">
        <f t="shared" si="3"/>
        <v/>
      </c>
      <c r="O79" s="626" t="str">
        <f t="shared" si="4"/>
        <v/>
      </c>
      <c r="P79" s="302"/>
    </row>
    <row r="80" spans="1:16" s="291" customFormat="1" x14ac:dyDescent="0.2">
      <c r="A80" s="1"/>
      <c r="B80" s="211" t="s">
        <v>680</v>
      </c>
      <c r="C80" s="212"/>
      <c r="D80" s="209" t="s">
        <v>535</v>
      </c>
      <c r="E80" s="13">
        <v>60</v>
      </c>
      <c r="F80" s="14" t="s">
        <v>122</v>
      </c>
      <c r="G80" s="14" t="s">
        <v>123</v>
      </c>
      <c r="H80" s="421" t="str">
        <f t="shared" si="0"/>
        <v/>
      </c>
      <c r="I80" s="420"/>
      <c r="J80" s="421" t="str">
        <f t="shared" si="1"/>
        <v/>
      </c>
      <c r="K80" s="419"/>
      <c r="L80" s="420"/>
      <c r="M80" s="155" t="str">
        <f t="shared" si="2"/>
        <v/>
      </c>
      <c r="N80" s="626" t="str">
        <f t="shared" si="3"/>
        <v/>
      </c>
      <c r="O80" s="626" t="str">
        <f t="shared" si="4"/>
        <v/>
      </c>
      <c r="P80" s="302"/>
    </row>
    <row r="81" spans="1:16" s="291" customFormat="1" x14ac:dyDescent="0.2">
      <c r="A81" s="1"/>
      <c r="B81" s="211" t="s">
        <v>681</v>
      </c>
      <c r="C81" s="212"/>
      <c r="D81" s="209" t="s">
        <v>535</v>
      </c>
      <c r="E81" s="16">
        <v>61</v>
      </c>
      <c r="F81" s="14" t="s">
        <v>124</v>
      </c>
      <c r="G81" s="14" t="s">
        <v>125</v>
      </c>
      <c r="H81" s="421" t="str">
        <f t="shared" si="0"/>
        <v/>
      </c>
      <c r="I81" s="420"/>
      <c r="J81" s="421" t="str">
        <f t="shared" si="1"/>
        <v/>
      </c>
      <c r="K81" s="419"/>
      <c r="L81" s="420"/>
      <c r="M81" s="155" t="str">
        <f t="shared" si="2"/>
        <v/>
      </c>
      <c r="N81" s="626" t="str">
        <f t="shared" si="3"/>
        <v/>
      </c>
      <c r="O81" s="626" t="str">
        <f t="shared" si="4"/>
        <v/>
      </c>
      <c r="P81" s="302"/>
    </row>
    <row r="82" spans="1:16" s="291" customFormat="1" x14ac:dyDescent="0.2">
      <c r="A82" s="1"/>
      <c r="B82" s="211" t="s">
        <v>682</v>
      </c>
      <c r="C82" s="212"/>
      <c r="D82" s="209" t="s">
        <v>535</v>
      </c>
      <c r="E82" s="13">
        <v>62</v>
      </c>
      <c r="F82" s="14" t="s">
        <v>126</v>
      </c>
      <c r="G82" s="14" t="s">
        <v>127</v>
      </c>
      <c r="H82" s="421" t="str">
        <f t="shared" si="0"/>
        <v/>
      </c>
      <c r="I82" s="420"/>
      <c r="J82" s="421" t="str">
        <f t="shared" si="1"/>
        <v/>
      </c>
      <c r="K82" s="419"/>
      <c r="L82" s="420"/>
      <c r="M82" s="155" t="str">
        <f t="shared" si="2"/>
        <v/>
      </c>
      <c r="N82" s="626" t="str">
        <f t="shared" si="3"/>
        <v/>
      </c>
      <c r="O82" s="626" t="str">
        <f t="shared" si="4"/>
        <v/>
      </c>
      <c r="P82" s="302"/>
    </row>
    <row r="83" spans="1:16" s="291" customFormat="1" x14ac:dyDescent="0.2">
      <c r="A83" s="1"/>
      <c r="B83" s="211" t="s">
        <v>683</v>
      </c>
      <c r="C83" s="212"/>
      <c r="D83" s="209" t="s">
        <v>535</v>
      </c>
      <c r="E83" s="16">
        <v>63</v>
      </c>
      <c r="F83" s="14" t="s">
        <v>128</v>
      </c>
      <c r="G83" s="14" t="s">
        <v>129</v>
      </c>
      <c r="H83" s="421" t="str">
        <f t="shared" si="0"/>
        <v/>
      </c>
      <c r="I83" s="420"/>
      <c r="J83" s="421" t="str">
        <f t="shared" si="1"/>
        <v/>
      </c>
      <c r="K83" s="419"/>
      <c r="L83" s="420"/>
      <c r="M83" s="155" t="str">
        <f t="shared" si="2"/>
        <v/>
      </c>
      <c r="N83" s="626" t="str">
        <f t="shared" si="3"/>
        <v/>
      </c>
      <c r="O83" s="626" t="str">
        <f t="shared" si="4"/>
        <v/>
      </c>
      <c r="P83" s="302"/>
    </row>
    <row r="84" spans="1:16" s="291" customFormat="1" x14ac:dyDescent="0.2">
      <c r="A84" s="1"/>
      <c r="B84" s="211" t="s">
        <v>684</v>
      </c>
      <c r="C84" s="212"/>
      <c r="D84" s="209" t="s">
        <v>535</v>
      </c>
      <c r="E84" s="13">
        <v>64</v>
      </c>
      <c r="F84" s="14" t="s">
        <v>130</v>
      </c>
      <c r="G84" s="14" t="s">
        <v>131</v>
      </c>
      <c r="H84" s="421" t="str">
        <f t="shared" si="0"/>
        <v/>
      </c>
      <c r="I84" s="420"/>
      <c r="J84" s="421" t="str">
        <f t="shared" si="1"/>
        <v/>
      </c>
      <c r="K84" s="419"/>
      <c r="L84" s="420"/>
      <c r="M84" s="155" t="str">
        <f t="shared" si="2"/>
        <v/>
      </c>
      <c r="N84" s="626" t="str">
        <f t="shared" si="3"/>
        <v/>
      </c>
      <c r="O84" s="626" t="str">
        <f t="shared" si="4"/>
        <v/>
      </c>
      <c r="P84" s="302"/>
    </row>
    <row r="85" spans="1:16" s="291" customFormat="1" x14ac:dyDescent="0.2">
      <c r="A85" s="1"/>
      <c r="B85" s="211" t="s">
        <v>685</v>
      </c>
      <c r="C85" s="212"/>
      <c r="D85" s="209" t="s">
        <v>535</v>
      </c>
      <c r="E85" s="16">
        <v>65</v>
      </c>
      <c r="F85" s="14" t="s">
        <v>132</v>
      </c>
      <c r="G85" s="14" t="s">
        <v>133</v>
      </c>
      <c r="H85" s="421" t="str">
        <f t="shared" ref="H85:H148" si="5">IF(AND(I85="",J85=""),"",IF(OR(I85="c",J85="c"),"c",SUM(I85,J85)))</f>
        <v/>
      </c>
      <c r="I85" s="420"/>
      <c r="J85" s="421" t="str">
        <f t="shared" si="1"/>
        <v/>
      </c>
      <c r="K85" s="419"/>
      <c r="L85" s="420"/>
      <c r="M85" s="155" t="str">
        <f t="shared" si="2"/>
        <v/>
      </c>
      <c r="N85" s="626" t="str">
        <f t="shared" si="3"/>
        <v/>
      </c>
      <c r="O85" s="626" t="str">
        <f t="shared" si="4"/>
        <v/>
      </c>
      <c r="P85" s="302"/>
    </row>
    <row r="86" spans="1:16" s="291" customFormat="1" x14ac:dyDescent="0.2">
      <c r="A86" s="1"/>
      <c r="B86" s="211" t="s">
        <v>686</v>
      </c>
      <c r="C86" s="212"/>
      <c r="D86" s="209" t="s">
        <v>535</v>
      </c>
      <c r="E86" s="13">
        <v>66</v>
      </c>
      <c r="F86" s="14" t="s">
        <v>134</v>
      </c>
      <c r="G86" s="14" t="s">
        <v>135</v>
      </c>
      <c r="H86" s="421" t="str">
        <f t="shared" si="5"/>
        <v/>
      </c>
      <c r="I86" s="420"/>
      <c r="J86" s="421" t="str">
        <f t="shared" ref="J86:J149" si="6">IF(AND(K86="",L86=""),"",IF(OR(K86="c",L86="c"),"c",SUM(K86,L86)))</f>
        <v/>
      </c>
      <c r="K86" s="419"/>
      <c r="L86" s="420"/>
      <c r="M86" s="155" t="str">
        <f t="shared" ref="M86:M149" si="7">IF(AND(SUM(COUNTIF(K86:L86,"c"),(COUNTIF(J86,"c")))=1,AND(K86&lt;&gt;"",L86&lt;&gt;"",J86&lt;&gt;"")),"Residual Disclosure",IF(AND(SUM(COUNTIF(I86:J86,"c"),(COUNTIF(H86,"c")))=1,AND(I86&lt;&gt;"",J86&lt;&gt;"",H86&lt;&gt;"")),"Residual Disclosure",""))</f>
        <v/>
      </c>
      <c r="N86" s="626" t="str">
        <f t="shared" ref="N86:N149" si="8">IF(M86&lt;&gt;"","",IF(OR(AND(H86="c",OR(J86="c",I86="c")),AND(H86&lt;&gt;"",I86="c",J86="c"),AND(H86&lt;&gt;"",J86="",I86="")),"",IF(OR(I86="c",J86="c"),"c",IF(ABS(SUM(I86,J86)-SUM(H86))&gt;0.9,SUM(I86,J86),""))))</f>
        <v/>
      </c>
      <c r="O86" s="626" t="str">
        <f t="shared" ref="O86:O149" si="9">IF(M86&lt;&gt;"","",IF(OR(AND(J86="c",OR(L86="c",K86="c")),AND(J86&lt;&gt;"",K86="c",L86="c"),AND(J86&lt;&gt;"",L86="",K86="")),"",IF(COUNTIF(K86:L86,"c")&gt;1,"",IF(ABS(SUM(K86,L86)-SUM(J86))&gt;0.9,SUM(K86,L86),""))))</f>
        <v/>
      </c>
      <c r="P86" s="302"/>
    </row>
    <row r="87" spans="1:16" s="291" customFormat="1" x14ac:dyDescent="0.2">
      <c r="A87" s="1"/>
      <c r="B87" s="211" t="s">
        <v>687</v>
      </c>
      <c r="C87" s="212"/>
      <c r="D87" s="209" t="s">
        <v>535</v>
      </c>
      <c r="E87" s="16">
        <v>67</v>
      </c>
      <c r="F87" s="14" t="s">
        <v>136</v>
      </c>
      <c r="G87" s="14" t="s">
        <v>137</v>
      </c>
      <c r="H87" s="421" t="str">
        <f t="shared" si="5"/>
        <v/>
      </c>
      <c r="I87" s="420"/>
      <c r="J87" s="421" t="str">
        <f t="shared" si="6"/>
        <v/>
      </c>
      <c r="K87" s="419"/>
      <c r="L87" s="420"/>
      <c r="M87" s="155" t="str">
        <f t="shared" si="7"/>
        <v/>
      </c>
      <c r="N87" s="626" t="str">
        <f t="shared" si="8"/>
        <v/>
      </c>
      <c r="O87" s="626" t="str">
        <f t="shared" si="9"/>
        <v/>
      </c>
      <c r="P87" s="302"/>
    </row>
    <row r="88" spans="1:16" s="291" customFormat="1" x14ac:dyDescent="0.2">
      <c r="A88" s="1"/>
      <c r="B88" s="211" t="s">
        <v>688</v>
      </c>
      <c r="C88" s="212"/>
      <c r="D88" s="209" t="s">
        <v>535</v>
      </c>
      <c r="E88" s="13">
        <v>68</v>
      </c>
      <c r="F88" s="14" t="s">
        <v>138</v>
      </c>
      <c r="G88" s="14" t="s">
        <v>139</v>
      </c>
      <c r="H88" s="421" t="str">
        <f t="shared" si="5"/>
        <v/>
      </c>
      <c r="I88" s="420"/>
      <c r="J88" s="421" t="str">
        <f t="shared" si="6"/>
        <v/>
      </c>
      <c r="K88" s="419"/>
      <c r="L88" s="420"/>
      <c r="M88" s="155" t="str">
        <f t="shared" si="7"/>
        <v/>
      </c>
      <c r="N88" s="626" t="str">
        <f t="shared" si="8"/>
        <v/>
      </c>
      <c r="O88" s="626" t="str">
        <f t="shared" si="9"/>
        <v/>
      </c>
      <c r="P88" s="302"/>
    </row>
    <row r="89" spans="1:16" s="291" customFormat="1" x14ac:dyDescent="0.2">
      <c r="A89" s="1"/>
      <c r="B89" s="211" t="s">
        <v>689</v>
      </c>
      <c r="C89" s="212"/>
      <c r="D89" s="209" t="s">
        <v>535</v>
      </c>
      <c r="E89" s="16">
        <v>69</v>
      </c>
      <c r="F89" s="14" t="s">
        <v>140</v>
      </c>
      <c r="G89" s="14" t="s">
        <v>141</v>
      </c>
      <c r="H89" s="421" t="str">
        <f t="shared" si="5"/>
        <v/>
      </c>
      <c r="I89" s="420"/>
      <c r="J89" s="421" t="str">
        <f t="shared" si="6"/>
        <v/>
      </c>
      <c r="K89" s="419"/>
      <c r="L89" s="420"/>
      <c r="M89" s="155" t="str">
        <f t="shared" si="7"/>
        <v/>
      </c>
      <c r="N89" s="626" t="str">
        <f t="shared" si="8"/>
        <v/>
      </c>
      <c r="O89" s="626" t="str">
        <f t="shared" si="9"/>
        <v/>
      </c>
      <c r="P89" s="302"/>
    </row>
    <row r="90" spans="1:16" s="291" customFormat="1" x14ac:dyDescent="0.2">
      <c r="A90" s="1"/>
      <c r="B90" s="211" t="s">
        <v>690</v>
      </c>
      <c r="C90" s="212"/>
      <c r="D90" s="209" t="s">
        <v>535</v>
      </c>
      <c r="E90" s="13">
        <v>70</v>
      </c>
      <c r="F90" s="14" t="s">
        <v>142</v>
      </c>
      <c r="G90" s="14" t="s">
        <v>143</v>
      </c>
      <c r="H90" s="421" t="str">
        <f t="shared" si="5"/>
        <v/>
      </c>
      <c r="I90" s="420"/>
      <c r="J90" s="421" t="str">
        <f t="shared" si="6"/>
        <v/>
      </c>
      <c r="K90" s="419"/>
      <c r="L90" s="420"/>
      <c r="M90" s="155" t="str">
        <f t="shared" si="7"/>
        <v/>
      </c>
      <c r="N90" s="626" t="str">
        <f t="shared" si="8"/>
        <v/>
      </c>
      <c r="O90" s="626" t="str">
        <f t="shared" si="9"/>
        <v/>
      </c>
      <c r="P90" s="302"/>
    </row>
    <row r="91" spans="1:16" s="291" customFormat="1" x14ac:dyDescent="0.2">
      <c r="A91" s="1"/>
      <c r="B91" s="211" t="s">
        <v>691</v>
      </c>
      <c r="C91" s="212"/>
      <c r="D91" s="209" t="s">
        <v>535</v>
      </c>
      <c r="E91" s="16">
        <v>71</v>
      </c>
      <c r="F91" s="14" t="s">
        <v>144</v>
      </c>
      <c r="G91" s="14" t="s">
        <v>145</v>
      </c>
      <c r="H91" s="421" t="str">
        <f t="shared" si="5"/>
        <v/>
      </c>
      <c r="I91" s="420"/>
      <c r="J91" s="421" t="str">
        <f t="shared" si="6"/>
        <v/>
      </c>
      <c r="K91" s="419"/>
      <c r="L91" s="420"/>
      <c r="M91" s="155" t="str">
        <f t="shared" si="7"/>
        <v/>
      </c>
      <c r="N91" s="626" t="str">
        <f t="shared" si="8"/>
        <v/>
      </c>
      <c r="O91" s="626" t="str">
        <f t="shared" si="9"/>
        <v/>
      </c>
      <c r="P91" s="302"/>
    </row>
    <row r="92" spans="1:16" s="291" customFormat="1" x14ac:dyDescent="0.2">
      <c r="A92" s="1"/>
      <c r="B92" s="211" t="s">
        <v>692</v>
      </c>
      <c r="C92" s="212"/>
      <c r="D92" s="209" t="s">
        <v>535</v>
      </c>
      <c r="E92" s="13">
        <v>72</v>
      </c>
      <c r="F92" s="14" t="s">
        <v>146</v>
      </c>
      <c r="G92" s="14" t="s">
        <v>147</v>
      </c>
      <c r="H92" s="421" t="str">
        <f t="shared" si="5"/>
        <v/>
      </c>
      <c r="I92" s="420"/>
      <c r="J92" s="421" t="str">
        <f t="shared" si="6"/>
        <v/>
      </c>
      <c r="K92" s="419"/>
      <c r="L92" s="420"/>
      <c r="M92" s="155" t="str">
        <f t="shared" si="7"/>
        <v/>
      </c>
      <c r="N92" s="626" t="str">
        <f t="shared" si="8"/>
        <v/>
      </c>
      <c r="O92" s="626" t="str">
        <f t="shared" si="9"/>
        <v/>
      </c>
      <c r="P92" s="302"/>
    </row>
    <row r="93" spans="1:16" s="291" customFormat="1" x14ac:dyDescent="0.2">
      <c r="A93" s="1"/>
      <c r="B93" s="211" t="s">
        <v>693</v>
      </c>
      <c r="C93" s="212"/>
      <c r="D93" s="209" t="s">
        <v>535</v>
      </c>
      <c r="E93" s="16">
        <v>73</v>
      </c>
      <c r="F93" s="14" t="s">
        <v>148</v>
      </c>
      <c r="G93" s="14" t="s">
        <v>149</v>
      </c>
      <c r="H93" s="421" t="str">
        <f t="shared" si="5"/>
        <v/>
      </c>
      <c r="I93" s="420"/>
      <c r="J93" s="421" t="str">
        <f t="shared" si="6"/>
        <v/>
      </c>
      <c r="K93" s="419"/>
      <c r="L93" s="420"/>
      <c r="M93" s="155" t="str">
        <f t="shared" si="7"/>
        <v/>
      </c>
      <c r="N93" s="626" t="str">
        <f t="shared" si="8"/>
        <v/>
      </c>
      <c r="O93" s="626" t="str">
        <f t="shared" si="9"/>
        <v/>
      </c>
      <c r="P93" s="302"/>
    </row>
    <row r="94" spans="1:16" s="291" customFormat="1" x14ac:dyDescent="0.2">
      <c r="A94" s="1"/>
      <c r="B94" s="211" t="s">
        <v>694</v>
      </c>
      <c r="C94" s="212"/>
      <c r="D94" s="209" t="s">
        <v>535</v>
      </c>
      <c r="E94" s="13">
        <v>74</v>
      </c>
      <c r="F94" s="14" t="s">
        <v>150</v>
      </c>
      <c r="G94" s="14" t="s">
        <v>151</v>
      </c>
      <c r="H94" s="421" t="str">
        <f t="shared" si="5"/>
        <v/>
      </c>
      <c r="I94" s="420"/>
      <c r="J94" s="421" t="str">
        <f t="shared" si="6"/>
        <v/>
      </c>
      <c r="K94" s="419"/>
      <c r="L94" s="420"/>
      <c r="M94" s="155" t="str">
        <f t="shared" si="7"/>
        <v/>
      </c>
      <c r="N94" s="626" t="str">
        <f t="shared" si="8"/>
        <v/>
      </c>
      <c r="O94" s="626" t="str">
        <f t="shared" si="9"/>
        <v/>
      </c>
      <c r="P94" s="302"/>
    </row>
    <row r="95" spans="1:16" s="291" customFormat="1" x14ac:dyDescent="0.2">
      <c r="A95" s="1"/>
      <c r="B95" s="211" t="s">
        <v>695</v>
      </c>
      <c r="C95" s="212"/>
      <c r="D95" s="209" t="s">
        <v>535</v>
      </c>
      <c r="E95" s="16">
        <v>75</v>
      </c>
      <c r="F95" s="14" t="s">
        <v>152</v>
      </c>
      <c r="G95" s="14" t="s">
        <v>153</v>
      </c>
      <c r="H95" s="421" t="str">
        <f t="shared" si="5"/>
        <v/>
      </c>
      <c r="I95" s="420"/>
      <c r="J95" s="421" t="str">
        <f t="shared" si="6"/>
        <v/>
      </c>
      <c r="K95" s="419"/>
      <c r="L95" s="420"/>
      <c r="M95" s="155" t="str">
        <f t="shared" si="7"/>
        <v/>
      </c>
      <c r="N95" s="626" t="str">
        <f t="shared" si="8"/>
        <v/>
      </c>
      <c r="O95" s="626" t="str">
        <f t="shared" si="9"/>
        <v/>
      </c>
      <c r="P95" s="302"/>
    </row>
    <row r="96" spans="1:16" s="291" customFormat="1" x14ac:dyDescent="0.2">
      <c r="A96" s="1"/>
      <c r="B96" s="211" t="s">
        <v>696</v>
      </c>
      <c r="C96" s="212"/>
      <c r="D96" s="209" t="s">
        <v>535</v>
      </c>
      <c r="E96" s="13">
        <v>76</v>
      </c>
      <c r="F96" s="14" t="s">
        <v>154</v>
      </c>
      <c r="G96" s="14" t="s">
        <v>155</v>
      </c>
      <c r="H96" s="421" t="str">
        <f t="shared" si="5"/>
        <v/>
      </c>
      <c r="I96" s="420"/>
      <c r="J96" s="421" t="str">
        <f t="shared" si="6"/>
        <v/>
      </c>
      <c r="K96" s="419"/>
      <c r="L96" s="420"/>
      <c r="M96" s="155" t="str">
        <f t="shared" si="7"/>
        <v/>
      </c>
      <c r="N96" s="626" t="str">
        <f t="shared" si="8"/>
        <v/>
      </c>
      <c r="O96" s="626" t="str">
        <f t="shared" si="9"/>
        <v/>
      </c>
      <c r="P96" s="302"/>
    </row>
    <row r="97" spans="1:16" s="291" customFormat="1" x14ac:dyDescent="0.2">
      <c r="A97" s="1"/>
      <c r="B97" s="211" t="s">
        <v>697</v>
      </c>
      <c r="C97" s="212"/>
      <c r="D97" s="209" t="s">
        <v>535</v>
      </c>
      <c r="E97" s="16">
        <v>77</v>
      </c>
      <c r="F97" s="14" t="s">
        <v>156</v>
      </c>
      <c r="G97" s="14" t="s">
        <v>157</v>
      </c>
      <c r="H97" s="421" t="str">
        <f t="shared" si="5"/>
        <v/>
      </c>
      <c r="I97" s="420"/>
      <c r="J97" s="421" t="str">
        <f t="shared" si="6"/>
        <v/>
      </c>
      <c r="K97" s="419"/>
      <c r="L97" s="420"/>
      <c r="M97" s="155" t="str">
        <f t="shared" si="7"/>
        <v/>
      </c>
      <c r="N97" s="626" t="str">
        <f t="shared" si="8"/>
        <v/>
      </c>
      <c r="O97" s="626" t="str">
        <f t="shared" si="9"/>
        <v/>
      </c>
      <c r="P97" s="302"/>
    </row>
    <row r="98" spans="1:16" s="291" customFormat="1" x14ac:dyDescent="0.2">
      <c r="A98" s="1"/>
      <c r="B98" s="211" t="s">
        <v>698</v>
      </c>
      <c r="C98" s="212"/>
      <c r="D98" s="209" t="s">
        <v>535</v>
      </c>
      <c r="E98" s="13">
        <v>78</v>
      </c>
      <c r="F98" s="14" t="s">
        <v>158</v>
      </c>
      <c r="G98" s="14" t="s">
        <v>159</v>
      </c>
      <c r="H98" s="421" t="str">
        <f t="shared" si="5"/>
        <v/>
      </c>
      <c r="I98" s="420"/>
      <c r="J98" s="421" t="str">
        <f t="shared" si="6"/>
        <v/>
      </c>
      <c r="K98" s="419"/>
      <c r="L98" s="420"/>
      <c r="M98" s="155" t="str">
        <f t="shared" si="7"/>
        <v/>
      </c>
      <c r="N98" s="626" t="str">
        <f t="shared" si="8"/>
        <v/>
      </c>
      <c r="O98" s="626" t="str">
        <f t="shared" si="9"/>
        <v/>
      </c>
      <c r="P98" s="302"/>
    </row>
    <row r="99" spans="1:16" s="291" customFormat="1" x14ac:dyDescent="0.2">
      <c r="A99" s="1"/>
      <c r="B99" s="211" t="s">
        <v>699</v>
      </c>
      <c r="C99" s="212"/>
      <c r="D99" s="209" t="s">
        <v>535</v>
      </c>
      <c r="E99" s="16">
        <v>79</v>
      </c>
      <c r="F99" s="14" t="s">
        <v>160</v>
      </c>
      <c r="G99" s="14" t="s">
        <v>161</v>
      </c>
      <c r="H99" s="421" t="str">
        <f t="shared" si="5"/>
        <v/>
      </c>
      <c r="I99" s="420"/>
      <c r="J99" s="421" t="str">
        <f t="shared" si="6"/>
        <v/>
      </c>
      <c r="K99" s="419"/>
      <c r="L99" s="420"/>
      <c r="M99" s="155" t="str">
        <f t="shared" si="7"/>
        <v/>
      </c>
      <c r="N99" s="626" t="str">
        <f t="shared" si="8"/>
        <v/>
      </c>
      <c r="O99" s="626" t="str">
        <f t="shared" si="9"/>
        <v/>
      </c>
      <c r="P99" s="302"/>
    </row>
    <row r="100" spans="1:16" s="291" customFormat="1" x14ac:dyDescent="0.2">
      <c r="A100" s="1"/>
      <c r="B100" s="211" t="s">
        <v>700</v>
      </c>
      <c r="C100" s="212"/>
      <c r="D100" s="209" t="s">
        <v>535</v>
      </c>
      <c r="E100" s="13">
        <v>80</v>
      </c>
      <c r="F100" s="14" t="s">
        <v>162</v>
      </c>
      <c r="G100" s="14" t="s">
        <v>163</v>
      </c>
      <c r="H100" s="421" t="str">
        <f t="shared" si="5"/>
        <v/>
      </c>
      <c r="I100" s="420"/>
      <c r="J100" s="421" t="str">
        <f t="shared" si="6"/>
        <v/>
      </c>
      <c r="K100" s="419"/>
      <c r="L100" s="420"/>
      <c r="M100" s="155" t="str">
        <f t="shared" si="7"/>
        <v/>
      </c>
      <c r="N100" s="626" t="str">
        <f t="shared" si="8"/>
        <v/>
      </c>
      <c r="O100" s="626" t="str">
        <f t="shared" si="9"/>
        <v/>
      </c>
      <c r="P100" s="302"/>
    </row>
    <row r="101" spans="1:16" s="291" customFormat="1" x14ac:dyDescent="0.2">
      <c r="A101" s="1"/>
      <c r="B101" s="211" t="s">
        <v>701</v>
      </c>
      <c r="C101" s="212"/>
      <c r="D101" s="209" t="s">
        <v>535</v>
      </c>
      <c r="E101" s="16">
        <v>81</v>
      </c>
      <c r="F101" s="14" t="s">
        <v>164</v>
      </c>
      <c r="G101" s="14" t="s">
        <v>165</v>
      </c>
      <c r="H101" s="421" t="str">
        <f t="shared" si="5"/>
        <v/>
      </c>
      <c r="I101" s="420"/>
      <c r="J101" s="421" t="str">
        <f t="shared" si="6"/>
        <v/>
      </c>
      <c r="K101" s="419"/>
      <c r="L101" s="420"/>
      <c r="M101" s="155" t="str">
        <f t="shared" si="7"/>
        <v/>
      </c>
      <c r="N101" s="626" t="str">
        <f t="shared" si="8"/>
        <v/>
      </c>
      <c r="O101" s="626" t="str">
        <f t="shared" si="9"/>
        <v/>
      </c>
      <c r="P101" s="302"/>
    </row>
    <row r="102" spans="1:16" s="291" customFormat="1" x14ac:dyDescent="0.2">
      <c r="A102" s="1"/>
      <c r="B102" s="211" t="s">
        <v>702</v>
      </c>
      <c r="C102" s="212"/>
      <c r="D102" s="209" t="s">
        <v>535</v>
      </c>
      <c r="E102" s="13">
        <v>82</v>
      </c>
      <c r="F102" s="14" t="s">
        <v>166</v>
      </c>
      <c r="G102" s="14" t="s">
        <v>167</v>
      </c>
      <c r="H102" s="421" t="str">
        <f t="shared" si="5"/>
        <v/>
      </c>
      <c r="I102" s="420"/>
      <c r="J102" s="421" t="str">
        <f t="shared" si="6"/>
        <v/>
      </c>
      <c r="K102" s="419"/>
      <c r="L102" s="420"/>
      <c r="M102" s="155" t="str">
        <f t="shared" si="7"/>
        <v/>
      </c>
      <c r="N102" s="626" t="str">
        <f t="shared" si="8"/>
        <v/>
      </c>
      <c r="O102" s="626" t="str">
        <f t="shared" si="9"/>
        <v/>
      </c>
      <c r="P102" s="302"/>
    </row>
    <row r="103" spans="1:16" s="291" customFormat="1" x14ac:dyDescent="0.2">
      <c r="A103" s="1"/>
      <c r="B103" s="211" t="s">
        <v>703</v>
      </c>
      <c r="C103" s="212"/>
      <c r="D103" s="209" t="s">
        <v>535</v>
      </c>
      <c r="E103" s="16">
        <v>83</v>
      </c>
      <c r="F103" s="14" t="s">
        <v>168</v>
      </c>
      <c r="G103" s="14" t="s">
        <v>169</v>
      </c>
      <c r="H103" s="421" t="str">
        <f t="shared" si="5"/>
        <v/>
      </c>
      <c r="I103" s="420"/>
      <c r="J103" s="421" t="str">
        <f t="shared" si="6"/>
        <v/>
      </c>
      <c r="K103" s="419"/>
      <c r="L103" s="420"/>
      <c r="M103" s="155" t="str">
        <f t="shared" si="7"/>
        <v/>
      </c>
      <c r="N103" s="626" t="str">
        <f t="shared" si="8"/>
        <v/>
      </c>
      <c r="O103" s="626" t="str">
        <f t="shared" si="9"/>
        <v/>
      </c>
      <c r="P103" s="302"/>
    </row>
    <row r="104" spans="1:16" s="291" customFormat="1" x14ac:dyDescent="0.2">
      <c r="A104" s="1"/>
      <c r="B104" s="211" t="s">
        <v>704</v>
      </c>
      <c r="C104" s="212"/>
      <c r="D104" s="209" t="s">
        <v>535</v>
      </c>
      <c r="E104" s="13">
        <v>84</v>
      </c>
      <c r="F104" s="14" t="s">
        <v>170</v>
      </c>
      <c r="G104" s="14" t="s">
        <v>171</v>
      </c>
      <c r="H104" s="421" t="str">
        <f t="shared" si="5"/>
        <v/>
      </c>
      <c r="I104" s="420"/>
      <c r="J104" s="421" t="str">
        <f t="shared" si="6"/>
        <v/>
      </c>
      <c r="K104" s="419"/>
      <c r="L104" s="420"/>
      <c r="M104" s="155" t="str">
        <f t="shared" si="7"/>
        <v/>
      </c>
      <c r="N104" s="626" t="str">
        <f t="shared" si="8"/>
        <v/>
      </c>
      <c r="O104" s="626" t="str">
        <f t="shared" si="9"/>
        <v/>
      </c>
      <c r="P104" s="302"/>
    </row>
    <row r="105" spans="1:16" s="291" customFormat="1" x14ac:dyDescent="0.2">
      <c r="A105" s="1"/>
      <c r="B105" s="211" t="s">
        <v>705</v>
      </c>
      <c r="C105" s="212"/>
      <c r="D105" s="209" t="s">
        <v>535</v>
      </c>
      <c r="E105" s="16">
        <v>85</v>
      </c>
      <c r="F105" s="14" t="s">
        <v>172</v>
      </c>
      <c r="G105" s="14" t="s">
        <v>173</v>
      </c>
      <c r="H105" s="421" t="str">
        <f t="shared" si="5"/>
        <v/>
      </c>
      <c r="I105" s="420"/>
      <c r="J105" s="421" t="str">
        <f t="shared" si="6"/>
        <v/>
      </c>
      <c r="K105" s="419"/>
      <c r="L105" s="420"/>
      <c r="M105" s="155" t="str">
        <f t="shared" si="7"/>
        <v/>
      </c>
      <c r="N105" s="626" t="str">
        <f t="shared" si="8"/>
        <v/>
      </c>
      <c r="O105" s="626" t="str">
        <f t="shared" si="9"/>
        <v/>
      </c>
      <c r="P105" s="302"/>
    </row>
    <row r="106" spans="1:16" s="291" customFormat="1" x14ac:dyDescent="0.2">
      <c r="A106" s="1"/>
      <c r="B106" s="211" t="s">
        <v>706</v>
      </c>
      <c r="C106" s="212"/>
      <c r="D106" s="209" t="s">
        <v>535</v>
      </c>
      <c r="E106" s="13">
        <v>86</v>
      </c>
      <c r="F106" s="14" t="s">
        <v>174</v>
      </c>
      <c r="G106" s="14" t="s">
        <v>175</v>
      </c>
      <c r="H106" s="421" t="str">
        <f t="shared" si="5"/>
        <v/>
      </c>
      <c r="I106" s="420"/>
      <c r="J106" s="421" t="str">
        <f t="shared" si="6"/>
        <v/>
      </c>
      <c r="K106" s="419"/>
      <c r="L106" s="420"/>
      <c r="M106" s="155" t="str">
        <f t="shared" si="7"/>
        <v/>
      </c>
      <c r="N106" s="626" t="str">
        <f t="shared" si="8"/>
        <v/>
      </c>
      <c r="O106" s="626" t="str">
        <f t="shared" si="9"/>
        <v/>
      </c>
      <c r="P106" s="302"/>
    </row>
    <row r="107" spans="1:16" s="291" customFormat="1" x14ac:dyDescent="0.2">
      <c r="A107" s="1"/>
      <c r="B107" s="211" t="s">
        <v>707</v>
      </c>
      <c r="C107" s="212"/>
      <c r="D107" s="209" t="s">
        <v>535</v>
      </c>
      <c r="E107" s="16">
        <v>87</v>
      </c>
      <c r="F107" s="14" t="s">
        <v>176</v>
      </c>
      <c r="G107" s="14" t="s">
        <v>177</v>
      </c>
      <c r="H107" s="421" t="str">
        <f t="shared" si="5"/>
        <v/>
      </c>
      <c r="I107" s="420"/>
      <c r="J107" s="421" t="str">
        <f t="shared" si="6"/>
        <v/>
      </c>
      <c r="K107" s="419"/>
      <c r="L107" s="420"/>
      <c r="M107" s="155" t="str">
        <f t="shared" si="7"/>
        <v/>
      </c>
      <c r="N107" s="626" t="str">
        <f t="shared" si="8"/>
        <v/>
      </c>
      <c r="O107" s="626" t="str">
        <f t="shared" si="9"/>
        <v/>
      </c>
      <c r="P107" s="302"/>
    </row>
    <row r="108" spans="1:16" s="291" customFormat="1" x14ac:dyDescent="0.2">
      <c r="A108" s="1"/>
      <c r="B108" s="211" t="s">
        <v>708</v>
      </c>
      <c r="C108" s="212"/>
      <c r="D108" s="209" t="s">
        <v>535</v>
      </c>
      <c r="E108" s="13">
        <v>88</v>
      </c>
      <c r="F108" s="14" t="s">
        <v>178</v>
      </c>
      <c r="G108" s="14" t="s">
        <v>179</v>
      </c>
      <c r="H108" s="421" t="str">
        <f t="shared" si="5"/>
        <v/>
      </c>
      <c r="I108" s="420"/>
      <c r="J108" s="421" t="str">
        <f t="shared" si="6"/>
        <v/>
      </c>
      <c r="K108" s="419"/>
      <c r="L108" s="420"/>
      <c r="M108" s="155" t="str">
        <f t="shared" si="7"/>
        <v/>
      </c>
      <c r="N108" s="626" t="str">
        <f t="shared" si="8"/>
        <v/>
      </c>
      <c r="O108" s="626" t="str">
        <f t="shared" si="9"/>
        <v/>
      </c>
      <c r="P108" s="302"/>
    </row>
    <row r="109" spans="1:16" s="291" customFormat="1" x14ac:dyDescent="0.2">
      <c r="A109" s="1"/>
      <c r="B109" s="211" t="s">
        <v>709</v>
      </c>
      <c r="C109" s="212"/>
      <c r="D109" s="209" t="s">
        <v>535</v>
      </c>
      <c r="E109" s="16">
        <v>89</v>
      </c>
      <c r="F109" s="14" t="s">
        <v>180</v>
      </c>
      <c r="G109" s="14" t="s">
        <v>181</v>
      </c>
      <c r="H109" s="421" t="str">
        <f t="shared" si="5"/>
        <v/>
      </c>
      <c r="I109" s="420"/>
      <c r="J109" s="421" t="str">
        <f t="shared" si="6"/>
        <v/>
      </c>
      <c r="K109" s="419"/>
      <c r="L109" s="420"/>
      <c r="M109" s="155" t="str">
        <f t="shared" si="7"/>
        <v/>
      </c>
      <c r="N109" s="626" t="str">
        <f t="shared" si="8"/>
        <v/>
      </c>
      <c r="O109" s="626" t="str">
        <f t="shared" si="9"/>
        <v/>
      </c>
      <c r="P109" s="302"/>
    </row>
    <row r="110" spans="1:16" s="291" customFormat="1" x14ac:dyDescent="0.2">
      <c r="A110" s="1"/>
      <c r="B110" s="211" t="s">
        <v>710</v>
      </c>
      <c r="C110" s="212"/>
      <c r="D110" s="209" t="s">
        <v>535</v>
      </c>
      <c r="E110" s="13">
        <v>90</v>
      </c>
      <c r="F110" s="14" t="s">
        <v>182</v>
      </c>
      <c r="G110" s="14" t="s">
        <v>183</v>
      </c>
      <c r="H110" s="421" t="str">
        <f t="shared" si="5"/>
        <v/>
      </c>
      <c r="I110" s="420"/>
      <c r="J110" s="421" t="str">
        <f t="shared" si="6"/>
        <v/>
      </c>
      <c r="K110" s="419"/>
      <c r="L110" s="420"/>
      <c r="M110" s="155" t="str">
        <f t="shared" si="7"/>
        <v/>
      </c>
      <c r="N110" s="626" t="str">
        <f t="shared" si="8"/>
        <v/>
      </c>
      <c r="O110" s="626" t="str">
        <f t="shared" si="9"/>
        <v/>
      </c>
      <c r="P110" s="302"/>
    </row>
    <row r="111" spans="1:16" s="291" customFormat="1" x14ac:dyDescent="0.2">
      <c r="A111" s="1"/>
      <c r="B111" s="211" t="s">
        <v>711</v>
      </c>
      <c r="C111" s="212"/>
      <c r="D111" s="209" t="s">
        <v>535</v>
      </c>
      <c r="E111" s="16">
        <v>91</v>
      </c>
      <c r="F111" s="14" t="s">
        <v>184</v>
      </c>
      <c r="G111" s="14" t="s">
        <v>185</v>
      </c>
      <c r="H111" s="421" t="str">
        <f t="shared" si="5"/>
        <v/>
      </c>
      <c r="I111" s="420"/>
      <c r="J111" s="421" t="str">
        <f t="shared" si="6"/>
        <v/>
      </c>
      <c r="K111" s="419"/>
      <c r="L111" s="420"/>
      <c r="M111" s="155" t="str">
        <f t="shared" si="7"/>
        <v/>
      </c>
      <c r="N111" s="626" t="str">
        <f t="shared" si="8"/>
        <v/>
      </c>
      <c r="O111" s="626" t="str">
        <f t="shared" si="9"/>
        <v/>
      </c>
      <c r="P111" s="302"/>
    </row>
    <row r="112" spans="1:16" s="291" customFormat="1" x14ac:dyDescent="0.2">
      <c r="A112" s="1"/>
      <c r="B112" s="211" t="s">
        <v>712</v>
      </c>
      <c r="C112" s="212"/>
      <c r="D112" s="209" t="s">
        <v>535</v>
      </c>
      <c r="E112" s="13">
        <v>92</v>
      </c>
      <c r="F112" s="14" t="s">
        <v>186</v>
      </c>
      <c r="G112" s="14" t="s">
        <v>187</v>
      </c>
      <c r="H112" s="421" t="str">
        <f t="shared" si="5"/>
        <v/>
      </c>
      <c r="I112" s="420"/>
      <c r="J112" s="421" t="str">
        <f t="shared" si="6"/>
        <v/>
      </c>
      <c r="K112" s="419"/>
      <c r="L112" s="420"/>
      <c r="M112" s="155" t="str">
        <f t="shared" si="7"/>
        <v/>
      </c>
      <c r="N112" s="626" t="str">
        <f t="shared" si="8"/>
        <v/>
      </c>
      <c r="O112" s="626" t="str">
        <f t="shared" si="9"/>
        <v/>
      </c>
      <c r="P112" s="302"/>
    </row>
    <row r="113" spans="1:16" s="291" customFormat="1" x14ac:dyDescent="0.2">
      <c r="A113" s="1"/>
      <c r="B113" s="211" t="s">
        <v>713</v>
      </c>
      <c r="C113" s="212"/>
      <c r="D113" s="209" t="s">
        <v>535</v>
      </c>
      <c r="E113" s="16">
        <v>93</v>
      </c>
      <c r="F113" s="14" t="s">
        <v>188</v>
      </c>
      <c r="G113" s="14" t="s">
        <v>189</v>
      </c>
      <c r="H113" s="421" t="str">
        <f t="shared" si="5"/>
        <v/>
      </c>
      <c r="I113" s="420"/>
      <c r="J113" s="421" t="str">
        <f t="shared" si="6"/>
        <v/>
      </c>
      <c r="K113" s="419"/>
      <c r="L113" s="420"/>
      <c r="M113" s="155" t="str">
        <f t="shared" si="7"/>
        <v/>
      </c>
      <c r="N113" s="626" t="str">
        <f t="shared" si="8"/>
        <v/>
      </c>
      <c r="O113" s="626" t="str">
        <f t="shared" si="9"/>
        <v/>
      </c>
      <c r="P113" s="302"/>
    </row>
    <row r="114" spans="1:16" s="291" customFormat="1" x14ac:dyDescent="0.2">
      <c r="A114" s="1"/>
      <c r="B114" s="211" t="s">
        <v>714</v>
      </c>
      <c r="C114" s="212"/>
      <c r="D114" s="209" t="s">
        <v>535</v>
      </c>
      <c r="E114" s="13">
        <v>94</v>
      </c>
      <c r="F114" s="14" t="s">
        <v>190</v>
      </c>
      <c r="G114" s="14" t="s">
        <v>191</v>
      </c>
      <c r="H114" s="421" t="str">
        <f t="shared" si="5"/>
        <v/>
      </c>
      <c r="I114" s="420"/>
      <c r="J114" s="421" t="str">
        <f t="shared" si="6"/>
        <v/>
      </c>
      <c r="K114" s="419"/>
      <c r="L114" s="420"/>
      <c r="M114" s="155" t="str">
        <f t="shared" si="7"/>
        <v/>
      </c>
      <c r="N114" s="626" t="str">
        <f t="shared" si="8"/>
        <v/>
      </c>
      <c r="O114" s="626" t="str">
        <f t="shared" si="9"/>
        <v/>
      </c>
      <c r="P114" s="302"/>
    </row>
    <row r="115" spans="1:16" s="291" customFormat="1" x14ac:dyDescent="0.2">
      <c r="A115" s="1"/>
      <c r="B115" s="211" t="s">
        <v>715</v>
      </c>
      <c r="C115" s="212"/>
      <c r="D115" s="209" t="s">
        <v>535</v>
      </c>
      <c r="E115" s="16">
        <v>95</v>
      </c>
      <c r="F115" s="14" t="s">
        <v>192</v>
      </c>
      <c r="G115" s="14" t="s">
        <v>193</v>
      </c>
      <c r="H115" s="421" t="str">
        <f t="shared" si="5"/>
        <v/>
      </c>
      <c r="I115" s="420"/>
      <c r="J115" s="421" t="str">
        <f t="shared" si="6"/>
        <v/>
      </c>
      <c r="K115" s="419"/>
      <c r="L115" s="420"/>
      <c r="M115" s="155" t="str">
        <f t="shared" si="7"/>
        <v/>
      </c>
      <c r="N115" s="626" t="str">
        <f t="shared" si="8"/>
        <v/>
      </c>
      <c r="O115" s="626" t="str">
        <f t="shared" si="9"/>
        <v/>
      </c>
      <c r="P115" s="302"/>
    </row>
    <row r="116" spans="1:16" s="291" customFormat="1" x14ac:dyDescent="0.2">
      <c r="A116" s="1"/>
      <c r="B116" s="211" t="s">
        <v>716</v>
      </c>
      <c r="C116" s="212"/>
      <c r="D116" s="209" t="s">
        <v>535</v>
      </c>
      <c r="E116" s="13">
        <v>96</v>
      </c>
      <c r="F116" s="14" t="s">
        <v>194</v>
      </c>
      <c r="G116" s="14" t="s">
        <v>195</v>
      </c>
      <c r="H116" s="421" t="str">
        <f t="shared" si="5"/>
        <v/>
      </c>
      <c r="I116" s="420"/>
      <c r="J116" s="421" t="str">
        <f t="shared" si="6"/>
        <v/>
      </c>
      <c r="K116" s="419"/>
      <c r="L116" s="420"/>
      <c r="M116" s="155" t="str">
        <f t="shared" si="7"/>
        <v/>
      </c>
      <c r="N116" s="626" t="str">
        <f t="shared" si="8"/>
        <v/>
      </c>
      <c r="O116" s="626" t="str">
        <f t="shared" si="9"/>
        <v/>
      </c>
      <c r="P116" s="302"/>
    </row>
    <row r="117" spans="1:16" s="291" customFormat="1" x14ac:dyDescent="0.2">
      <c r="A117" s="1"/>
      <c r="B117" s="211" t="s">
        <v>718</v>
      </c>
      <c r="C117" s="212"/>
      <c r="D117" s="209" t="s">
        <v>535</v>
      </c>
      <c r="E117" s="16">
        <v>97</v>
      </c>
      <c r="F117" s="14" t="s">
        <v>197</v>
      </c>
      <c r="G117" s="14" t="s">
        <v>198</v>
      </c>
      <c r="H117" s="421" t="str">
        <f t="shared" si="5"/>
        <v/>
      </c>
      <c r="I117" s="420"/>
      <c r="J117" s="421" t="str">
        <f t="shared" si="6"/>
        <v/>
      </c>
      <c r="K117" s="419"/>
      <c r="L117" s="420"/>
      <c r="M117" s="155" t="str">
        <f t="shared" si="7"/>
        <v/>
      </c>
      <c r="N117" s="626" t="str">
        <f t="shared" si="8"/>
        <v/>
      </c>
      <c r="O117" s="626" t="str">
        <f t="shared" si="9"/>
        <v/>
      </c>
      <c r="P117" s="302"/>
    </row>
    <row r="118" spans="1:16" s="291" customFormat="1" x14ac:dyDescent="0.2">
      <c r="A118" s="1"/>
      <c r="B118" s="211" t="s">
        <v>719</v>
      </c>
      <c r="C118" s="212"/>
      <c r="D118" s="209" t="s">
        <v>535</v>
      </c>
      <c r="E118" s="13">
        <v>98</v>
      </c>
      <c r="F118" s="14" t="s">
        <v>199</v>
      </c>
      <c r="G118" s="14" t="s">
        <v>200</v>
      </c>
      <c r="H118" s="421" t="str">
        <f t="shared" si="5"/>
        <v/>
      </c>
      <c r="I118" s="420"/>
      <c r="J118" s="421" t="str">
        <f t="shared" si="6"/>
        <v/>
      </c>
      <c r="K118" s="419"/>
      <c r="L118" s="420"/>
      <c r="M118" s="155" t="str">
        <f t="shared" si="7"/>
        <v/>
      </c>
      <c r="N118" s="626" t="str">
        <f t="shared" si="8"/>
        <v/>
      </c>
      <c r="O118" s="626" t="str">
        <f t="shared" si="9"/>
        <v/>
      </c>
      <c r="P118" s="302"/>
    </row>
    <row r="119" spans="1:16" s="291" customFormat="1" x14ac:dyDescent="0.2">
      <c r="A119" s="1"/>
      <c r="B119" s="211" t="s">
        <v>720</v>
      </c>
      <c r="C119" s="212"/>
      <c r="D119" s="209" t="s">
        <v>535</v>
      </c>
      <c r="E119" s="16">
        <v>99</v>
      </c>
      <c r="F119" s="14" t="s">
        <v>201</v>
      </c>
      <c r="G119" s="14" t="s">
        <v>202</v>
      </c>
      <c r="H119" s="421" t="str">
        <f t="shared" si="5"/>
        <v/>
      </c>
      <c r="I119" s="420"/>
      <c r="J119" s="421" t="str">
        <f t="shared" si="6"/>
        <v/>
      </c>
      <c r="K119" s="419"/>
      <c r="L119" s="420"/>
      <c r="M119" s="155" t="str">
        <f t="shared" si="7"/>
        <v/>
      </c>
      <c r="N119" s="626" t="str">
        <f t="shared" si="8"/>
        <v/>
      </c>
      <c r="O119" s="626" t="str">
        <f t="shared" si="9"/>
        <v/>
      </c>
      <c r="P119" s="302"/>
    </row>
    <row r="120" spans="1:16" s="291" customFormat="1" x14ac:dyDescent="0.2">
      <c r="A120" s="1"/>
      <c r="B120" s="211" t="s">
        <v>721</v>
      </c>
      <c r="C120" s="212"/>
      <c r="D120" s="209" t="s">
        <v>535</v>
      </c>
      <c r="E120" s="13">
        <v>100</v>
      </c>
      <c r="F120" s="14" t="s">
        <v>203</v>
      </c>
      <c r="G120" s="14" t="s">
        <v>204</v>
      </c>
      <c r="H120" s="421" t="str">
        <f t="shared" si="5"/>
        <v/>
      </c>
      <c r="I120" s="420"/>
      <c r="J120" s="421" t="str">
        <f t="shared" si="6"/>
        <v/>
      </c>
      <c r="K120" s="419"/>
      <c r="L120" s="420"/>
      <c r="M120" s="155" t="str">
        <f t="shared" si="7"/>
        <v/>
      </c>
      <c r="N120" s="626" t="str">
        <f t="shared" si="8"/>
        <v/>
      </c>
      <c r="O120" s="626" t="str">
        <f t="shared" si="9"/>
        <v/>
      </c>
      <c r="P120" s="302"/>
    </row>
    <row r="121" spans="1:16" s="291" customFormat="1" x14ac:dyDescent="0.2">
      <c r="A121" s="1"/>
      <c r="B121" s="211" t="s">
        <v>722</v>
      </c>
      <c r="C121" s="212"/>
      <c r="D121" s="209" t="s">
        <v>535</v>
      </c>
      <c r="E121" s="16">
        <v>101</v>
      </c>
      <c r="F121" s="14" t="s">
        <v>205</v>
      </c>
      <c r="G121" s="14" t="s">
        <v>206</v>
      </c>
      <c r="H121" s="421" t="str">
        <f t="shared" si="5"/>
        <v/>
      </c>
      <c r="I121" s="420"/>
      <c r="J121" s="421" t="str">
        <f t="shared" si="6"/>
        <v/>
      </c>
      <c r="K121" s="419"/>
      <c r="L121" s="420"/>
      <c r="M121" s="155" t="str">
        <f t="shared" si="7"/>
        <v/>
      </c>
      <c r="N121" s="626" t="str">
        <f t="shared" si="8"/>
        <v/>
      </c>
      <c r="O121" s="626" t="str">
        <f t="shared" si="9"/>
        <v/>
      </c>
      <c r="P121" s="302"/>
    </row>
    <row r="122" spans="1:16" s="291" customFormat="1" x14ac:dyDescent="0.2">
      <c r="A122" s="1"/>
      <c r="B122" s="211" t="s">
        <v>723</v>
      </c>
      <c r="C122" s="212"/>
      <c r="D122" s="209" t="s">
        <v>535</v>
      </c>
      <c r="E122" s="13">
        <v>102</v>
      </c>
      <c r="F122" s="14" t="s">
        <v>207</v>
      </c>
      <c r="G122" s="14" t="s">
        <v>208</v>
      </c>
      <c r="H122" s="421" t="str">
        <f t="shared" si="5"/>
        <v/>
      </c>
      <c r="I122" s="420"/>
      <c r="J122" s="421" t="str">
        <f t="shared" si="6"/>
        <v/>
      </c>
      <c r="K122" s="419"/>
      <c r="L122" s="420"/>
      <c r="M122" s="155" t="str">
        <f t="shared" si="7"/>
        <v/>
      </c>
      <c r="N122" s="626" t="str">
        <f t="shared" si="8"/>
        <v/>
      </c>
      <c r="O122" s="626" t="str">
        <f t="shared" si="9"/>
        <v/>
      </c>
      <c r="P122" s="302"/>
    </row>
    <row r="123" spans="1:16" s="291" customFormat="1" x14ac:dyDescent="0.2">
      <c r="A123" s="1"/>
      <c r="B123" s="211" t="s">
        <v>724</v>
      </c>
      <c r="C123" s="212"/>
      <c r="D123" s="209" t="s">
        <v>535</v>
      </c>
      <c r="E123" s="16">
        <v>103</v>
      </c>
      <c r="F123" s="14" t="s">
        <v>209</v>
      </c>
      <c r="G123" s="14" t="s">
        <v>210</v>
      </c>
      <c r="H123" s="421" t="str">
        <f t="shared" si="5"/>
        <v/>
      </c>
      <c r="I123" s="420"/>
      <c r="J123" s="421" t="str">
        <f t="shared" si="6"/>
        <v/>
      </c>
      <c r="K123" s="419"/>
      <c r="L123" s="420"/>
      <c r="M123" s="155" t="str">
        <f t="shared" si="7"/>
        <v/>
      </c>
      <c r="N123" s="626" t="str">
        <f t="shared" si="8"/>
        <v/>
      </c>
      <c r="O123" s="626" t="str">
        <f t="shared" si="9"/>
        <v/>
      </c>
      <c r="P123" s="302"/>
    </row>
    <row r="124" spans="1:16" s="291" customFormat="1" x14ac:dyDescent="0.2">
      <c r="A124" s="1"/>
      <c r="B124" s="211" t="s">
        <v>725</v>
      </c>
      <c r="C124" s="212"/>
      <c r="D124" s="209" t="s">
        <v>535</v>
      </c>
      <c r="E124" s="13">
        <v>104</v>
      </c>
      <c r="F124" s="14" t="s">
        <v>211</v>
      </c>
      <c r="G124" s="14" t="s">
        <v>212</v>
      </c>
      <c r="H124" s="421" t="str">
        <f t="shared" si="5"/>
        <v/>
      </c>
      <c r="I124" s="420"/>
      <c r="J124" s="421" t="str">
        <f t="shared" si="6"/>
        <v/>
      </c>
      <c r="K124" s="419"/>
      <c r="L124" s="420"/>
      <c r="M124" s="155" t="str">
        <f t="shared" si="7"/>
        <v/>
      </c>
      <c r="N124" s="626" t="str">
        <f t="shared" si="8"/>
        <v/>
      </c>
      <c r="O124" s="626" t="str">
        <f t="shared" si="9"/>
        <v/>
      </c>
      <c r="P124" s="302"/>
    </row>
    <row r="125" spans="1:16" s="291" customFormat="1" x14ac:dyDescent="0.2">
      <c r="A125" s="1"/>
      <c r="B125" s="211" t="s">
        <v>726</v>
      </c>
      <c r="C125" s="212"/>
      <c r="D125" s="209" t="s">
        <v>535</v>
      </c>
      <c r="E125" s="16">
        <v>105</v>
      </c>
      <c r="F125" s="14" t="s">
        <v>213</v>
      </c>
      <c r="G125" s="14" t="s">
        <v>214</v>
      </c>
      <c r="H125" s="421" t="str">
        <f t="shared" si="5"/>
        <v/>
      </c>
      <c r="I125" s="420"/>
      <c r="J125" s="421" t="str">
        <f t="shared" si="6"/>
        <v/>
      </c>
      <c r="K125" s="419"/>
      <c r="L125" s="420"/>
      <c r="M125" s="155" t="str">
        <f t="shared" si="7"/>
        <v/>
      </c>
      <c r="N125" s="626" t="str">
        <f t="shared" si="8"/>
        <v/>
      </c>
      <c r="O125" s="626" t="str">
        <f t="shared" si="9"/>
        <v/>
      </c>
      <c r="P125" s="302"/>
    </row>
    <row r="126" spans="1:16" s="291" customFormat="1" x14ac:dyDescent="0.2">
      <c r="A126" s="1"/>
      <c r="B126" s="211" t="s">
        <v>727</v>
      </c>
      <c r="C126" s="212"/>
      <c r="D126" s="209" t="s">
        <v>535</v>
      </c>
      <c r="E126" s="13">
        <v>106</v>
      </c>
      <c r="F126" s="14" t="s">
        <v>215</v>
      </c>
      <c r="G126" s="14" t="s">
        <v>216</v>
      </c>
      <c r="H126" s="421" t="str">
        <f t="shared" si="5"/>
        <v/>
      </c>
      <c r="I126" s="420"/>
      <c r="J126" s="421" t="str">
        <f t="shared" si="6"/>
        <v/>
      </c>
      <c r="K126" s="419"/>
      <c r="L126" s="420"/>
      <c r="M126" s="155" t="str">
        <f t="shared" si="7"/>
        <v/>
      </c>
      <c r="N126" s="626" t="str">
        <f t="shared" si="8"/>
        <v/>
      </c>
      <c r="O126" s="626" t="str">
        <f t="shared" si="9"/>
        <v/>
      </c>
      <c r="P126" s="302"/>
    </row>
    <row r="127" spans="1:16" s="291" customFormat="1" x14ac:dyDescent="0.2">
      <c r="A127" s="1"/>
      <c r="B127" s="211" t="s">
        <v>728</v>
      </c>
      <c r="C127" s="212"/>
      <c r="D127" s="209" t="s">
        <v>535</v>
      </c>
      <c r="E127" s="16">
        <v>107</v>
      </c>
      <c r="F127" s="14" t="s">
        <v>217</v>
      </c>
      <c r="G127" s="14" t="s">
        <v>218</v>
      </c>
      <c r="H127" s="421" t="str">
        <f t="shared" si="5"/>
        <v/>
      </c>
      <c r="I127" s="420"/>
      <c r="J127" s="421" t="str">
        <f t="shared" si="6"/>
        <v/>
      </c>
      <c r="K127" s="419"/>
      <c r="L127" s="420"/>
      <c r="M127" s="155" t="str">
        <f t="shared" si="7"/>
        <v/>
      </c>
      <c r="N127" s="626" t="str">
        <f t="shared" si="8"/>
        <v/>
      </c>
      <c r="O127" s="626" t="str">
        <f t="shared" si="9"/>
        <v/>
      </c>
      <c r="P127" s="302"/>
    </row>
    <row r="128" spans="1:16" s="291" customFormat="1" x14ac:dyDescent="0.2">
      <c r="A128" s="1"/>
      <c r="B128" s="211" t="s">
        <v>729</v>
      </c>
      <c r="C128" s="212"/>
      <c r="D128" s="209" t="s">
        <v>535</v>
      </c>
      <c r="E128" s="13">
        <v>108</v>
      </c>
      <c r="F128" s="14" t="s">
        <v>219</v>
      </c>
      <c r="G128" s="14" t="s">
        <v>220</v>
      </c>
      <c r="H128" s="421" t="str">
        <f t="shared" si="5"/>
        <v/>
      </c>
      <c r="I128" s="420"/>
      <c r="J128" s="421" t="str">
        <f t="shared" si="6"/>
        <v/>
      </c>
      <c r="K128" s="419"/>
      <c r="L128" s="420"/>
      <c r="M128" s="155" t="str">
        <f t="shared" si="7"/>
        <v/>
      </c>
      <c r="N128" s="626" t="str">
        <f t="shared" si="8"/>
        <v/>
      </c>
      <c r="O128" s="626" t="str">
        <f t="shared" si="9"/>
        <v/>
      </c>
      <c r="P128" s="302"/>
    </row>
    <row r="129" spans="1:16" s="291" customFormat="1" x14ac:dyDescent="0.2">
      <c r="A129" s="1"/>
      <c r="B129" s="211" t="s">
        <v>730</v>
      </c>
      <c r="C129" s="212"/>
      <c r="D129" s="209" t="s">
        <v>535</v>
      </c>
      <c r="E129" s="16">
        <v>109</v>
      </c>
      <c r="F129" s="14" t="s">
        <v>221</v>
      </c>
      <c r="G129" s="14" t="s">
        <v>222</v>
      </c>
      <c r="H129" s="421" t="str">
        <f t="shared" si="5"/>
        <v/>
      </c>
      <c r="I129" s="420"/>
      <c r="J129" s="421" t="str">
        <f t="shared" si="6"/>
        <v/>
      </c>
      <c r="K129" s="419"/>
      <c r="L129" s="420"/>
      <c r="M129" s="155" t="str">
        <f t="shared" si="7"/>
        <v/>
      </c>
      <c r="N129" s="626" t="str">
        <f t="shared" si="8"/>
        <v/>
      </c>
      <c r="O129" s="626" t="str">
        <f t="shared" si="9"/>
        <v/>
      </c>
      <c r="P129" s="302"/>
    </row>
    <row r="130" spans="1:16" s="291" customFormat="1" x14ac:dyDescent="0.2">
      <c r="A130" s="1"/>
      <c r="B130" s="211" t="s">
        <v>731</v>
      </c>
      <c r="C130" s="212"/>
      <c r="D130" s="209" t="s">
        <v>535</v>
      </c>
      <c r="E130" s="13">
        <v>110</v>
      </c>
      <c r="F130" s="14" t="s">
        <v>223</v>
      </c>
      <c r="G130" s="14" t="s">
        <v>224</v>
      </c>
      <c r="H130" s="421" t="str">
        <f t="shared" si="5"/>
        <v/>
      </c>
      <c r="I130" s="420"/>
      <c r="J130" s="421" t="str">
        <f t="shared" si="6"/>
        <v/>
      </c>
      <c r="K130" s="419"/>
      <c r="L130" s="420"/>
      <c r="M130" s="155" t="str">
        <f t="shared" si="7"/>
        <v/>
      </c>
      <c r="N130" s="626" t="str">
        <f t="shared" si="8"/>
        <v/>
      </c>
      <c r="O130" s="626" t="str">
        <f t="shared" si="9"/>
        <v/>
      </c>
      <c r="P130" s="302"/>
    </row>
    <row r="131" spans="1:16" s="291" customFormat="1" x14ac:dyDescent="0.2">
      <c r="A131" s="1"/>
      <c r="B131" s="211" t="s">
        <v>732</v>
      </c>
      <c r="C131" s="212"/>
      <c r="D131" s="209" t="s">
        <v>535</v>
      </c>
      <c r="E131" s="16">
        <v>111</v>
      </c>
      <c r="F131" s="14" t="s">
        <v>225</v>
      </c>
      <c r="G131" s="14" t="s">
        <v>226</v>
      </c>
      <c r="H131" s="421" t="str">
        <f t="shared" si="5"/>
        <v/>
      </c>
      <c r="I131" s="420"/>
      <c r="J131" s="421" t="str">
        <f t="shared" si="6"/>
        <v/>
      </c>
      <c r="K131" s="419"/>
      <c r="L131" s="420"/>
      <c r="M131" s="155" t="str">
        <f t="shared" si="7"/>
        <v/>
      </c>
      <c r="N131" s="626" t="str">
        <f t="shared" si="8"/>
        <v/>
      </c>
      <c r="O131" s="626" t="str">
        <f t="shared" si="9"/>
        <v/>
      </c>
      <c r="P131" s="302"/>
    </row>
    <row r="132" spans="1:16" s="291" customFormat="1" x14ac:dyDescent="0.2">
      <c r="A132" s="1"/>
      <c r="B132" s="211" t="s">
        <v>733</v>
      </c>
      <c r="C132" s="212"/>
      <c r="D132" s="209" t="s">
        <v>535</v>
      </c>
      <c r="E132" s="13">
        <v>112</v>
      </c>
      <c r="F132" s="14" t="s">
        <v>227</v>
      </c>
      <c r="G132" s="14" t="s">
        <v>228</v>
      </c>
      <c r="H132" s="421" t="str">
        <f t="shared" si="5"/>
        <v/>
      </c>
      <c r="I132" s="420"/>
      <c r="J132" s="421" t="str">
        <f t="shared" si="6"/>
        <v/>
      </c>
      <c r="K132" s="419"/>
      <c r="L132" s="420"/>
      <c r="M132" s="155" t="str">
        <f t="shared" si="7"/>
        <v/>
      </c>
      <c r="N132" s="626" t="str">
        <f t="shared" si="8"/>
        <v/>
      </c>
      <c r="O132" s="626" t="str">
        <f t="shared" si="9"/>
        <v/>
      </c>
      <c r="P132" s="302"/>
    </row>
    <row r="133" spans="1:16" s="291" customFormat="1" x14ac:dyDescent="0.2">
      <c r="A133" s="1"/>
      <c r="B133" s="211" t="s">
        <v>734</v>
      </c>
      <c r="C133" s="212"/>
      <c r="D133" s="209" t="s">
        <v>535</v>
      </c>
      <c r="E133" s="16">
        <v>113</v>
      </c>
      <c r="F133" s="14" t="s">
        <v>229</v>
      </c>
      <c r="G133" s="14" t="s">
        <v>230</v>
      </c>
      <c r="H133" s="421" t="str">
        <f t="shared" si="5"/>
        <v/>
      </c>
      <c r="I133" s="420"/>
      <c r="J133" s="421" t="str">
        <f t="shared" si="6"/>
        <v/>
      </c>
      <c r="K133" s="419"/>
      <c r="L133" s="420"/>
      <c r="M133" s="155" t="str">
        <f t="shared" si="7"/>
        <v/>
      </c>
      <c r="N133" s="626" t="str">
        <f t="shared" si="8"/>
        <v/>
      </c>
      <c r="O133" s="626" t="str">
        <f t="shared" si="9"/>
        <v/>
      </c>
      <c r="P133" s="302"/>
    </row>
    <row r="134" spans="1:16" s="291" customFormat="1" x14ac:dyDescent="0.2">
      <c r="A134" s="1"/>
      <c r="B134" s="211" t="s">
        <v>735</v>
      </c>
      <c r="C134" s="212"/>
      <c r="D134" s="209" t="s">
        <v>535</v>
      </c>
      <c r="E134" s="13">
        <v>114</v>
      </c>
      <c r="F134" s="14" t="s">
        <v>231</v>
      </c>
      <c r="G134" s="14" t="s">
        <v>966</v>
      </c>
      <c r="H134" s="421" t="str">
        <f t="shared" si="5"/>
        <v/>
      </c>
      <c r="I134" s="420"/>
      <c r="J134" s="421" t="str">
        <f t="shared" si="6"/>
        <v/>
      </c>
      <c r="K134" s="419"/>
      <c r="L134" s="420"/>
      <c r="M134" s="155" t="str">
        <f t="shared" si="7"/>
        <v/>
      </c>
      <c r="N134" s="626" t="str">
        <f t="shared" si="8"/>
        <v/>
      </c>
      <c r="O134" s="626" t="str">
        <f t="shared" si="9"/>
        <v/>
      </c>
      <c r="P134" s="302"/>
    </row>
    <row r="135" spans="1:16" s="291" customFormat="1" x14ac:dyDescent="0.2">
      <c r="A135" s="1"/>
      <c r="B135" s="211" t="s">
        <v>736</v>
      </c>
      <c r="C135" s="212"/>
      <c r="D135" s="209" t="s">
        <v>535</v>
      </c>
      <c r="E135" s="16">
        <v>115</v>
      </c>
      <c r="F135" s="14" t="s">
        <v>232</v>
      </c>
      <c r="G135" s="14" t="s">
        <v>967</v>
      </c>
      <c r="H135" s="421" t="str">
        <f t="shared" si="5"/>
        <v/>
      </c>
      <c r="I135" s="420"/>
      <c r="J135" s="421" t="str">
        <f t="shared" si="6"/>
        <v/>
      </c>
      <c r="K135" s="419"/>
      <c r="L135" s="420"/>
      <c r="M135" s="155" t="str">
        <f t="shared" si="7"/>
        <v/>
      </c>
      <c r="N135" s="626" t="str">
        <f t="shared" si="8"/>
        <v/>
      </c>
      <c r="O135" s="626" t="str">
        <f t="shared" si="9"/>
        <v/>
      </c>
      <c r="P135" s="302"/>
    </row>
    <row r="136" spans="1:16" s="291" customFormat="1" x14ac:dyDescent="0.2">
      <c r="A136" s="1"/>
      <c r="B136" s="211" t="s">
        <v>737</v>
      </c>
      <c r="C136" s="212"/>
      <c r="D136" s="209" t="s">
        <v>535</v>
      </c>
      <c r="E136" s="13">
        <v>116</v>
      </c>
      <c r="F136" s="14" t="s">
        <v>959</v>
      </c>
      <c r="G136" s="14" t="s">
        <v>516</v>
      </c>
      <c r="H136" s="421" t="str">
        <f t="shared" si="5"/>
        <v/>
      </c>
      <c r="I136" s="420"/>
      <c r="J136" s="421" t="str">
        <f t="shared" si="6"/>
        <v/>
      </c>
      <c r="K136" s="419"/>
      <c r="L136" s="420"/>
      <c r="M136" s="155" t="str">
        <f t="shared" si="7"/>
        <v/>
      </c>
      <c r="N136" s="626" t="str">
        <f t="shared" si="8"/>
        <v/>
      </c>
      <c r="O136" s="626" t="str">
        <f t="shared" si="9"/>
        <v/>
      </c>
      <c r="P136" s="302"/>
    </row>
    <row r="137" spans="1:16" s="291" customFormat="1" x14ac:dyDescent="0.2">
      <c r="A137" s="1"/>
      <c r="B137" s="211" t="s">
        <v>738</v>
      </c>
      <c r="C137" s="212"/>
      <c r="D137" s="209" t="s">
        <v>535</v>
      </c>
      <c r="E137" s="16">
        <v>117</v>
      </c>
      <c r="F137" s="14" t="s">
        <v>233</v>
      </c>
      <c r="G137" s="14" t="s">
        <v>234</v>
      </c>
      <c r="H137" s="421" t="str">
        <f t="shared" si="5"/>
        <v/>
      </c>
      <c r="I137" s="420"/>
      <c r="J137" s="421" t="str">
        <f t="shared" si="6"/>
        <v/>
      </c>
      <c r="K137" s="419"/>
      <c r="L137" s="420"/>
      <c r="M137" s="155" t="str">
        <f t="shared" si="7"/>
        <v/>
      </c>
      <c r="N137" s="626" t="str">
        <f t="shared" si="8"/>
        <v/>
      </c>
      <c r="O137" s="626" t="str">
        <f t="shared" si="9"/>
        <v/>
      </c>
      <c r="P137" s="302"/>
    </row>
    <row r="138" spans="1:16" s="291" customFormat="1" x14ac:dyDescent="0.2">
      <c r="A138" s="1"/>
      <c r="B138" s="211" t="s">
        <v>739</v>
      </c>
      <c r="C138" s="212"/>
      <c r="D138" s="209" t="s">
        <v>535</v>
      </c>
      <c r="E138" s="13">
        <v>118</v>
      </c>
      <c r="F138" s="14" t="s">
        <v>235</v>
      </c>
      <c r="G138" s="14" t="s">
        <v>236</v>
      </c>
      <c r="H138" s="421" t="str">
        <f t="shared" si="5"/>
        <v/>
      </c>
      <c r="I138" s="420"/>
      <c r="J138" s="421" t="str">
        <f t="shared" si="6"/>
        <v/>
      </c>
      <c r="K138" s="419"/>
      <c r="L138" s="420"/>
      <c r="M138" s="155" t="str">
        <f t="shared" si="7"/>
        <v/>
      </c>
      <c r="N138" s="626" t="str">
        <f t="shared" si="8"/>
        <v/>
      </c>
      <c r="O138" s="626" t="str">
        <f t="shared" si="9"/>
        <v/>
      </c>
      <c r="P138" s="302"/>
    </row>
    <row r="139" spans="1:16" s="291" customFormat="1" x14ac:dyDescent="0.2">
      <c r="A139" s="1"/>
      <c r="B139" s="211" t="s">
        <v>740</v>
      </c>
      <c r="C139" s="212"/>
      <c r="D139" s="209" t="s">
        <v>535</v>
      </c>
      <c r="E139" s="16">
        <v>119</v>
      </c>
      <c r="F139" s="14" t="s">
        <v>237</v>
      </c>
      <c r="G139" s="14" t="s">
        <v>238</v>
      </c>
      <c r="H139" s="421" t="str">
        <f t="shared" si="5"/>
        <v/>
      </c>
      <c r="I139" s="420"/>
      <c r="J139" s="421" t="str">
        <f t="shared" si="6"/>
        <v/>
      </c>
      <c r="K139" s="419"/>
      <c r="L139" s="420"/>
      <c r="M139" s="155" t="str">
        <f t="shared" si="7"/>
        <v/>
      </c>
      <c r="N139" s="626" t="str">
        <f t="shared" si="8"/>
        <v/>
      </c>
      <c r="O139" s="626" t="str">
        <f t="shared" si="9"/>
        <v/>
      </c>
      <c r="P139" s="302"/>
    </row>
    <row r="140" spans="1:16" s="291" customFormat="1" x14ac:dyDescent="0.2">
      <c r="A140" s="1"/>
      <c r="B140" s="211" t="s">
        <v>741</v>
      </c>
      <c r="C140" s="212"/>
      <c r="D140" s="209" t="s">
        <v>535</v>
      </c>
      <c r="E140" s="13">
        <v>120</v>
      </c>
      <c r="F140" s="14" t="s">
        <v>239</v>
      </c>
      <c r="G140" s="14" t="s">
        <v>240</v>
      </c>
      <c r="H140" s="421" t="str">
        <f t="shared" si="5"/>
        <v/>
      </c>
      <c r="I140" s="420"/>
      <c r="J140" s="421" t="str">
        <f t="shared" si="6"/>
        <v/>
      </c>
      <c r="K140" s="419"/>
      <c r="L140" s="420"/>
      <c r="M140" s="155" t="str">
        <f t="shared" si="7"/>
        <v/>
      </c>
      <c r="N140" s="626" t="str">
        <f t="shared" si="8"/>
        <v/>
      </c>
      <c r="O140" s="626" t="str">
        <f t="shared" si="9"/>
        <v/>
      </c>
      <c r="P140" s="302"/>
    </row>
    <row r="141" spans="1:16" s="291" customFormat="1" x14ac:dyDescent="0.2">
      <c r="A141" s="1"/>
      <c r="B141" s="211" t="s">
        <v>742</v>
      </c>
      <c r="C141" s="212"/>
      <c r="D141" s="209" t="s">
        <v>535</v>
      </c>
      <c r="E141" s="16">
        <v>121</v>
      </c>
      <c r="F141" s="14" t="s">
        <v>241</v>
      </c>
      <c r="G141" s="14" t="s">
        <v>242</v>
      </c>
      <c r="H141" s="421" t="str">
        <f t="shared" si="5"/>
        <v/>
      </c>
      <c r="I141" s="420"/>
      <c r="J141" s="421" t="str">
        <f t="shared" si="6"/>
        <v/>
      </c>
      <c r="K141" s="419"/>
      <c r="L141" s="420"/>
      <c r="M141" s="155" t="str">
        <f t="shared" si="7"/>
        <v/>
      </c>
      <c r="N141" s="626" t="str">
        <f t="shared" si="8"/>
        <v/>
      </c>
      <c r="O141" s="626" t="str">
        <f t="shared" si="9"/>
        <v/>
      </c>
      <c r="P141" s="302"/>
    </row>
    <row r="142" spans="1:16" s="291" customFormat="1" x14ac:dyDescent="0.2">
      <c r="A142" s="1"/>
      <c r="B142" s="211" t="s">
        <v>743</v>
      </c>
      <c r="C142" s="212"/>
      <c r="D142" s="209" t="s">
        <v>535</v>
      </c>
      <c r="E142" s="13">
        <v>122</v>
      </c>
      <c r="F142" s="14" t="s">
        <v>243</v>
      </c>
      <c r="G142" s="14" t="s">
        <v>244</v>
      </c>
      <c r="H142" s="421" t="str">
        <f t="shared" si="5"/>
        <v/>
      </c>
      <c r="I142" s="420"/>
      <c r="J142" s="421" t="str">
        <f t="shared" si="6"/>
        <v/>
      </c>
      <c r="K142" s="419"/>
      <c r="L142" s="420"/>
      <c r="M142" s="155" t="str">
        <f t="shared" si="7"/>
        <v/>
      </c>
      <c r="N142" s="626" t="str">
        <f t="shared" si="8"/>
        <v/>
      </c>
      <c r="O142" s="626" t="str">
        <f t="shared" si="9"/>
        <v/>
      </c>
      <c r="P142" s="302"/>
    </row>
    <row r="143" spans="1:16" s="291" customFormat="1" x14ac:dyDescent="0.2">
      <c r="A143" s="1"/>
      <c r="B143" s="211" t="s">
        <v>744</v>
      </c>
      <c r="C143" s="212"/>
      <c r="D143" s="209" t="s">
        <v>535</v>
      </c>
      <c r="E143" s="16">
        <v>123</v>
      </c>
      <c r="F143" s="14" t="s">
        <v>245</v>
      </c>
      <c r="G143" s="14" t="s">
        <v>246</v>
      </c>
      <c r="H143" s="421" t="str">
        <f t="shared" si="5"/>
        <v/>
      </c>
      <c r="I143" s="420"/>
      <c r="J143" s="421" t="str">
        <f t="shared" si="6"/>
        <v/>
      </c>
      <c r="K143" s="419"/>
      <c r="L143" s="420"/>
      <c r="M143" s="155" t="str">
        <f t="shared" si="7"/>
        <v/>
      </c>
      <c r="N143" s="626" t="str">
        <f t="shared" si="8"/>
        <v/>
      </c>
      <c r="O143" s="626" t="str">
        <f t="shared" si="9"/>
        <v/>
      </c>
      <c r="P143" s="302"/>
    </row>
    <row r="144" spans="1:16" s="291" customFormat="1" x14ac:dyDescent="0.2">
      <c r="A144" s="1"/>
      <c r="B144" s="211" t="s">
        <v>745</v>
      </c>
      <c r="C144" s="212"/>
      <c r="D144" s="209" t="s">
        <v>535</v>
      </c>
      <c r="E144" s="13">
        <v>124</v>
      </c>
      <c r="F144" s="14" t="s">
        <v>247</v>
      </c>
      <c r="G144" s="14" t="s">
        <v>248</v>
      </c>
      <c r="H144" s="421" t="str">
        <f t="shared" si="5"/>
        <v/>
      </c>
      <c r="I144" s="420"/>
      <c r="J144" s="421" t="str">
        <f t="shared" si="6"/>
        <v/>
      </c>
      <c r="K144" s="419"/>
      <c r="L144" s="420"/>
      <c r="M144" s="155" t="str">
        <f t="shared" si="7"/>
        <v/>
      </c>
      <c r="N144" s="626" t="str">
        <f t="shared" si="8"/>
        <v/>
      </c>
      <c r="O144" s="626" t="str">
        <f t="shared" si="9"/>
        <v/>
      </c>
      <c r="P144" s="302"/>
    </row>
    <row r="145" spans="1:16" s="291" customFormat="1" x14ac:dyDescent="0.2">
      <c r="A145" s="1"/>
      <c r="B145" s="211" t="s">
        <v>746</v>
      </c>
      <c r="C145" s="212"/>
      <c r="D145" s="209" t="s">
        <v>535</v>
      </c>
      <c r="E145" s="16">
        <v>125</v>
      </c>
      <c r="F145" s="14" t="s">
        <v>249</v>
      </c>
      <c r="G145" s="14" t="s">
        <v>250</v>
      </c>
      <c r="H145" s="421" t="str">
        <f t="shared" si="5"/>
        <v/>
      </c>
      <c r="I145" s="420"/>
      <c r="J145" s="421" t="str">
        <f t="shared" si="6"/>
        <v/>
      </c>
      <c r="K145" s="419"/>
      <c r="L145" s="420"/>
      <c r="M145" s="155" t="str">
        <f t="shared" si="7"/>
        <v/>
      </c>
      <c r="N145" s="626" t="str">
        <f t="shared" si="8"/>
        <v/>
      </c>
      <c r="O145" s="626" t="str">
        <f t="shared" si="9"/>
        <v/>
      </c>
      <c r="P145" s="302"/>
    </row>
    <row r="146" spans="1:16" s="291" customFormat="1" x14ac:dyDescent="0.2">
      <c r="A146" s="1"/>
      <c r="B146" s="211" t="s">
        <v>747</v>
      </c>
      <c r="C146" s="212"/>
      <c r="D146" s="209" t="s">
        <v>535</v>
      </c>
      <c r="E146" s="13">
        <v>126</v>
      </c>
      <c r="F146" s="14" t="s">
        <v>251</v>
      </c>
      <c r="G146" s="14" t="s">
        <v>252</v>
      </c>
      <c r="H146" s="421" t="str">
        <f t="shared" si="5"/>
        <v/>
      </c>
      <c r="I146" s="420"/>
      <c r="J146" s="421" t="str">
        <f t="shared" si="6"/>
        <v/>
      </c>
      <c r="K146" s="419"/>
      <c r="L146" s="420"/>
      <c r="M146" s="155" t="str">
        <f t="shared" si="7"/>
        <v/>
      </c>
      <c r="N146" s="626" t="str">
        <f t="shared" si="8"/>
        <v/>
      </c>
      <c r="O146" s="626" t="str">
        <f t="shared" si="9"/>
        <v/>
      </c>
      <c r="P146" s="302"/>
    </row>
    <row r="147" spans="1:16" s="291" customFormat="1" x14ac:dyDescent="0.2">
      <c r="A147" s="1"/>
      <c r="B147" s="211" t="s">
        <v>748</v>
      </c>
      <c r="C147" s="212"/>
      <c r="D147" s="209" t="s">
        <v>535</v>
      </c>
      <c r="E147" s="16">
        <v>127</v>
      </c>
      <c r="F147" s="14" t="s">
        <v>253</v>
      </c>
      <c r="G147" s="14" t="s">
        <v>254</v>
      </c>
      <c r="H147" s="421" t="str">
        <f t="shared" si="5"/>
        <v/>
      </c>
      <c r="I147" s="420"/>
      <c r="J147" s="421" t="str">
        <f t="shared" si="6"/>
        <v/>
      </c>
      <c r="K147" s="419"/>
      <c r="L147" s="420"/>
      <c r="M147" s="155" t="str">
        <f t="shared" si="7"/>
        <v/>
      </c>
      <c r="N147" s="626" t="str">
        <f t="shared" si="8"/>
        <v/>
      </c>
      <c r="O147" s="626" t="str">
        <f t="shared" si="9"/>
        <v/>
      </c>
      <c r="P147" s="302"/>
    </row>
    <row r="148" spans="1:16" s="291" customFormat="1" x14ac:dyDescent="0.2">
      <c r="A148" s="1"/>
      <c r="B148" s="211" t="s">
        <v>750</v>
      </c>
      <c r="C148" s="212"/>
      <c r="D148" s="209" t="s">
        <v>535</v>
      </c>
      <c r="E148" s="13">
        <v>128</v>
      </c>
      <c r="F148" s="14" t="s">
        <v>256</v>
      </c>
      <c r="G148" s="14" t="s">
        <v>257</v>
      </c>
      <c r="H148" s="421" t="str">
        <f t="shared" si="5"/>
        <v/>
      </c>
      <c r="I148" s="420"/>
      <c r="J148" s="421" t="str">
        <f t="shared" si="6"/>
        <v/>
      </c>
      <c r="K148" s="419"/>
      <c r="L148" s="420"/>
      <c r="M148" s="155" t="str">
        <f t="shared" si="7"/>
        <v/>
      </c>
      <c r="N148" s="626" t="str">
        <f t="shared" si="8"/>
        <v/>
      </c>
      <c r="O148" s="626" t="str">
        <f t="shared" si="9"/>
        <v/>
      </c>
      <c r="P148" s="302"/>
    </row>
    <row r="149" spans="1:16" s="291" customFormat="1" x14ac:dyDescent="0.2">
      <c r="A149" s="1"/>
      <c r="B149" s="211" t="s">
        <v>751</v>
      </c>
      <c r="C149" s="212"/>
      <c r="D149" s="209" t="s">
        <v>535</v>
      </c>
      <c r="E149" s="16">
        <v>129</v>
      </c>
      <c r="F149" s="14" t="s">
        <v>258</v>
      </c>
      <c r="G149" s="14" t="s">
        <v>259</v>
      </c>
      <c r="H149" s="421" t="str">
        <f t="shared" ref="H149:H212" si="10">IF(AND(I149="",J149=""),"",IF(OR(I149="c",J149="c"),"c",SUM(I149,J149)))</f>
        <v/>
      </c>
      <c r="I149" s="420"/>
      <c r="J149" s="421" t="str">
        <f t="shared" si="6"/>
        <v/>
      </c>
      <c r="K149" s="419"/>
      <c r="L149" s="420"/>
      <c r="M149" s="155" t="str">
        <f t="shared" si="7"/>
        <v/>
      </c>
      <c r="N149" s="626" t="str">
        <f t="shared" si="8"/>
        <v/>
      </c>
      <c r="O149" s="626" t="str">
        <f t="shared" si="9"/>
        <v/>
      </c>
      <c r="P149" s="302"/>
    </row>
    <row r="150" spans="1:16" s="291" customFormat="1" x14ac:dyDescent="0.2">
      <c r="A150" s="1"/>
      <c r="B150" s="211" t="s">
        <v>752</v>
      </c>
      <c r="C150" s="212"/>
      <c r="D150" s="209" t="s">
        <v>535</v>
      </c>
      <c r="E150" s="13">
        <v>130</v>
      </c>
      <c r="F150" s="14" t="s">
        <v>260</v>
      </c>
      <c r="G150" s="14" t="s">
        <v>261</v>
      </c>
      <c r="H150" s="421" t="str">
        <f t="shared" si="10"/>
        <v/>
      </c>
      <c r="I150" s="420"/>
      <c r="J150" s="421" t="str">
        <f t="shared" ref="J150:J213" si="11">IF(AND(K150="",L150=""),"",IF(OR(K150="c",L150="c"),"c",SUM(K150,L150)))</f>
        <v/>
      </c>
      <c r="K150" s="419"/>
      <c r="L150" s="420"/>
      <c r="M150" s="155" t="str">
        <f t="shared" ref="M150:M213" si="12">IF(AND(SUM(COUNTIF(K150:L150,"c"),(COUNTIF(J150,"c")))=1,AND(K150&lt;&gt;"",L150&lt;&gt;"",J150&lt;&gt;"")),"Residual Disclosure",IF(AND(SUM(COUNTIF(I150:J150,"c"),(COUNTIF(H150,"c")))=1,AND(I150&lt;&gt;"",J150&lt;&gt;"",H150&lt;&gt;"")),"Residual Disclosure",""))</f>
        <v/>
      </c>
      <c r="N150" s="626" t="str">
        <f t="shared" ref="N150:N213" si="13">IF(M150&lt;&gt;"","",IF(OR(AND(H150="c",OR(J150="c",I150="c")),AND(H150&lt;&gt;"",I150="c",J150="c"),AND(H150&lt;&gt;"",J150="",I150="")),"",IF(OR(I150="c",J150="c"),"c",IF(ABS(SUM(I150,J150)-SUM(H150))&gt;0.9,SUM(I150,J150),""))))</f>
        <v/>
      </c>
      <c r="O150" s="626" t="str">
        <f t="shared" ref="O150:O213" si="14">IF(M150&lt;&gt;"","",IF(OR(AND(J150="c",OR(L150="c",K150="c")),AND(J150&lt;&gt;"",K150="c",L150="c"),AND(J150&lt;&gt;"",L150="",K150="")),"",IF(COUNTIF(K150:L150,"c")&gt;1,"",IF(ABS(SUM(K150,L150)-SUM(J150))&gt;0.9,SUM(K150,L150),""))))</f>
        <v/>
      </c>
      <c r="P150" s="302"/>
    </row>
    <row r="151" spans="1:16" s="291" customFormat="1" x14ac:dyDescent="0.2">
      <c r="A151" s="1"/>
      <c r="B151" s="211" t="s">
        <v>753</v>
      </c>
      <c r="C151" s="212"/>
      <c r="D151" s="209" t="s">
        <v>535</v>
      </c>
      <c r="E151" s="16">
        <v>131</v>
      </c>
      <c r="F151" s="14" t="s">
        <v>262</v>
      </c>
      <c r="G151" s="14" t="s">
        <v>263</v>
      </c>
      <c r="H151" s="421" t="str">
        <f t="shared" si="10"/>
        <v/>
      </c>
      <c r="I151" s="420"/>
      <c r="J151" s="421" t="str">
        <f t="shared" si="11"/>
        <v/>
      </c>
      <c r="K151" s="419"/>
      <c r="L151" s="420"/>
      <c r="M151" s="155" t="str">
        <f t="shared" si="12"/>
        <v/>
      </c>
      <c r="N151" s="626" t="str">
        <f t="shared" si="13"/>
        <v/>
      </c>
      <c r="O151" s="626" t="str">
        <f t="shared" si="14"/>
        <v/>
      </c>
      <c r="P151" s="302"/>
    </row>
    <row r="152" spans="1:16" s="291" customFormat="1" x14ac:dyDescent="0.2">
      <c r="A152" s="1"/>
      <c r="B152" s="211" t="s">
        <v>754</v>
      </c>
      <c r="C152" s="212"/>
      <c r="D152" s="209" t="s">
        <v>535</v>
      </c>
      <c r="E152" s="13">
        <v>132</v>
      </c>
      <c r="F152" s="14" t="s">
        <v>264</v>
      </c>
      <c r="G152" s="14" t="s">
        <v>265</v>
      </c>
      <c r="H152" s="421" t="str">
        <f t="shared" si="10"/>
        <v/>
      </c>
      <c r="I152" s="420"/>
      <c r="J152" s="421" t="str">
        <f t="shared" si="11"/>
        <v/>
      </c>
      <c r="K152" s="419"/>
      <c r="L152" s="420"/>
      <c r="M152" s="155" t="str">
        <f t="shared" si="12"/>
        <v/>
      </c>
      <c r="N152" s="626" t="str">
        <f t="shared" si="13"/>
        <v/>
      </c>
      <c r="O152" s="626" t="str">
        <f t="shared" si="14"/>
        <v/>
      </c>
      <c r="P152" s="302"/>
    </row>
    <row r="153" spans="1:16" s="291" customFormat="1" x14ac:dyDescent="0.2">
      <c r="A153" s="1"/>
      <c r="B153" s="211" t="s">
        <v>755</v>
      </c>
      <c r="C153" s="212"/>
      <c r="D153" s="209" t="s">
        <v>535</v>
      </c>
      <c r="E153" s="16">
        <v>133</v>
      </c>
      <c r="F153" s="14" t="s">
        <v>266</v>
      </c>
      <c r="G153" s="14" t="s">
        <v>267</v>
      </c>
      <c r="H153" s="421" t="str">
        <f t="shared" si="10"/>
        <v/>
      </c>
      <c r="I153" s="420"/>
      <c r="J153" s="421" t="str">
        <f t="shared" si="11"/>
        <v/>
      </c>
      <c r="K153" s="419"/>
      <c r="L153" s="420"/>
      <c r="M153" s="155" t="str">
        <f t="shared" si="12"/>
        <v/>
      </c>
      <c r="N153" s="626" t="str">
        <f t="shared" si="13"/>
        <v/>
      </c>
      <c r="O153" s="626" t="str">
        <f t="shared" si="14"/>
        <v/>
      </c>
      <c r="P153" s="302"/>
    </row>
    <row r="154" spans="1:16" s="291" customFormat="1" x14ac:dyDescent="0.2">
      <c r="A154" s="1"/>
      <c r="B154" s="211" t="s">
        <v>756</v>
      </c>
      <c r="C154" s="212"/>
      <c r="D154" s="209" t="s">
        <v>535</v>
      </c>
      <c r="E154" s="13">
        <v>134</v>
      </c>
      <c r="F154" s="14" t="s">
        <v>268</v>
      </c>
      <c r="G154" s="14" t="s">
        <v>269</v>
      </c>
      <c r="H154" s="421" t="str">
        <f t="shared" si="10"/>
        <v/>
      </c>
      <c r="I154" s="420"/>
      <c r="J154" s="421" t="str">
        <f t="shared" si="11"/>
        <v/>
      </c>
      <c r="K154" s="419"/>
      <c r="L154" s="420"/>
      <c r="M154" s="155" t="str">
        <f t="shared" si="12"/>
        <v/>
      </c>
      <c r="N154" s="626" t="str">
        <f t="shared" si="13"/>
        <v/>
      </c>
      <c r="O154" s="626" t="str">
        <f t="shared" si="14"/>
        <v/>
      </c>
      <c r="P154" s="302"/>
    </row>
    <row r="155" spans="1:16" s="291" customFormat="1" x14ac:dyDescent="0.2">
      <c r="A155" s="1"/>
      <c r="B155" s="211" t="s">
        <v>757</v>
      </c>
      <c r="C155" s="212"/>
      <c r="D155" s="209" t="s">
        <v>535</v>
      </c>
      <c r="E155" s="16">
        <v>135</v>
      </c>
      <c r="F155" s="14" t="s">
        <v>270</v>
      </c>
      <c r="G155" s="14" t="s">
        <v>271</v>
      </c>
      <c r="H155" s="421" t="str">
        <f t="shared" si="10"/>
        <v/>
      </c>
      <c r="I155" s="420"/>
      <c r="J155" s="421" t="str">
        <f t="shared" si="11"/>
        <v/>
      </c>
      <c r="K155" s="419"/>
      <c r="L155" s="420"/>
      <c r="M155" s="155" t="str">
        <f t="shared" si="12"/>
        <v/>
      </c>
      <c r="N155" s="626" t="str">
        <f t="shared" si="13"/>
        <v/>
      </c>
      <c r="O155" s="626" t="str">
        <f t="shared" si="14"/>
        <v/>
      </c>
      <c r="P155" s="302"/>
    </row>
    <row r="156" spans="1:16" s="291" customFormat="1" x14ac:dyDescent="0.2">
      <c r="A156" s="1"/>
      <c r="B156" s="211" t="s">
        <v>758</v>
      </c>
      <c r="C156" s="212"/>
      <c r="D156" s="209" t="s">
        <v>535</v>
      </c>
      <c r="E156" s="13">
        <v>136</v>
      </c>
      <c r="F156" s="14" t="s">
        <v>272</v>
      </c>
      <c r="G156" s="14" t="s">
        <v>273</v>
      </c>
      <c r="H156" s="421" t="str">
        <f t="shared" si="10"/>
        <v/>
      </c>
      <c r="I156" s="420"/>
      <c r="J156" s="421" t="str">
        <f t="shared" si="11"/>
        <v/>
      </c>
      <c r="K156" s="419"/>
      <c r="L156" s="420"/>
      <c r="M156" s="155" t="str">
        <f t="shared" si="12"/>
        <v/>
      </c>
      <c r="N156" s="626" t="str">
        <f t="shared" si="13"/>
        <v/>
      </c>
      <c r="O156" s="626" t="str">
        <f t="shared" si="14"/>
        <v/>
      </c>
      <c r="P156" s="302"/>
    </row>
    <row r="157" spans="1:16" s="291" customFormat="1" x14ac:dyDescent="0.2">
      <c r="A157" s="1"/>
      <c r="B157" s="211" t="s">
        <v>759</v>
      </c>
      <c r="C157" s="212"/>
      <c r="D157" s="209" t="s">
        <v>535</v>
      </c>
      <c r="E157" s="16">
        <v>137</v>
      </c>
      <c r="F157" s="14" t="s">
        <v>274</v>
      </c>
      <c r="G157" s="14" t="s">
        <v>275</v>
      </c>
      <c r="H157" s="421" t="str">
        <f t="shared" si="10"/>
        <v/>
      </c>
      <c r="I157" s="420"/>
      <c r="J157" s="421" t="str">
        <f t="shared" si="11"/>
        <v/>
      </c>
      <c r="K157" s="419"/>
      <c r="L157" s="420"/>
      <c r="M157" s="155" t="str">
        <f t="shared" si="12"/>
        <v/>
      </c>
      <c r="N157" s="626" t="str">
        <f t="shared" si="13"/>
        <v/>
      </c>
      <c r="O157" s="626" t="str">
        <f t="shared" si="14"/>
        <v/>
      </c>
      <c r="P157" s="302"/>
    </row>
    <row r="158" spans="1:16" s="291" customFormat="1" x14ac:dyDescent="0.2">
      <c r="A158" s="1"/>
      <c r="B158" s="211" t="s">
        <v>760</v>
      </c>
      <c r="C158" s="212"/>
      <c r="D158" s="209" t="s">
        <v>535</v>
      </c>
      <c r="E158" s="13">
        <v>138</v>
      </c>
      <c r="F158" s="14" t="s">
        <v>276</v>
      </c>
      <c r="G158" s="14" t="s">
        <v>277</v>
      </c>
      <c r="H158" s="421" t="str">
        <f t="shared" si="10"/>
        <v/>
      </c>
      <c r="I158" s="420"/>
      <c r="J158" s="421" t="str">
        <f t="shared" si="11"/>
        <v/>
      </c>
      <c r="K158" s="419"/>
      <c r="L158" s="420"/>
      <c r="M158" s="155" t="str">
        <f t="shared" si="12"/>
        <v/>
      </c>
      <c r="N158" s="626" t="str">
        <f t="shared" si="13"/>
        <v/>
      </c>
      <c r="O158" s="626" t="str">
        <f t="shared" si="14"/>
        <v/>
      </c>
      <c r="P158" s="302"/>
    </row>
    <row r="159" spans="1:16" s="291" customFormat="1" x14ac:dyDescent="0.2">
      <c r="A159" s="1"/>
      <c r="B159" s="211" t="s">
        <v>761</v>
      </c>
      <c r="C159" s="212"/>
      <c r="D159" s="209" t="s">
        <v>535</v>
      </c>
      <c r="E159" s="16">
        <v>139</v>
      </c>
      <c r="F159" s="14" t="s">
        <v>278</v>
      </c>
      <c r="G159" s="14" t="s">
        <v>279</v>
      </c>
      <c r="H159" s="421" t="str">
        <f t="shared" si="10"/>
        <v/>
      </c>
      <c r="I159" s="420"/>
      <c r="J159" s="421" t="str">
        <f t="shared" si="11"/>
        <v/>
      </c>
      <c r="K159" s="419"/>
      <c r="L159" s="420"/>
      <c r="M159" s="155" t="str">
        <f t="shared" si="12"/>
        <v/>
      </c>
      <c r="N159" s="626" t="str">
        <f t="shared" si="13"/>
        <v/>
      </c>
      <c r="O159" s="626" t="str">
        <f t="shared" si="14"/>
        <v/>
      </c>
      <c r="P159" s="302"/>
    </row>
    <row r="160" spans="1:16" s="291" customFormat="1" x14ac:dyDescent="0.2">
      <c r="A160" s="1"/>
      <c r="B160" s="211" t="s">
        <v>762</v>
      </c>
      <c r="C160" s="212"/>
      <c r="D160" s="209" t="s">
        <v>535</v>
      </c>
      <c r="E160" s="13">
        <v>140</v>
      </c>
      <c r="F160" s="14" t="s">
        <v>280</v>
      </c>
      <c r="G160" s="14" t="s">
        <v>281</v>
      </c>
      <c r="H160" s="421" t="str">
        <f t="shared" si="10"/>
        <v/>
      </c>
      <c r="I160" s="420"/>
      <c r="J160" s="421" t="str">
        <f t="shared" si="11"/>
        <v/>
      </c>
      <c r="K160" s="419"/>
      <c r="L160" s="420"/>
      <c r="M160" s="155" t="str">
        <f t="shared" si="12"/>
        <v/>
      </c>
      <c r="N160" s="626" t="str">
        <f t="shared" si="13"/>
        <v/>
      </c>
      <c r="O160" s="626" t="str">
        <f t="shared" si="14"/>
        <v/>
      </c>
      <c r="P160" s="302"/>
    </row>
    <row r="161" spans="1:16" s="291" customFormat="1" x14ac:dyDescent="0.2">
      <c r="A161" s="1"/>
      <c r="B161" s="211" t="s">
        <v>763</v>
      </c>
      <c r="C161" s="212"/>
      <c r="D161" s="209" t="s">
        <v>535</v>
      </c>
      <c r="E161" s="16">
        <v>141</v>
      </c>
      <c r="F161" s="14" t="s">
        <v>282</v>
      </c>
      <c r="G161" s="14" t="s">
        <v>283</v>
      </c>
      <c r="H161" s="421" t="str">
        <f t="shared" si="10"/>
        <v/>
      </c>
      <c r="I161" s="420"/>
      <c r="J161" s="421" t="str">
        <f t="shared" si="11"/>
        <v/>
      </c>
      <c r="K161" s="419"/>
      <c r="L161" s="420"/>
      <c r="M161" s="155" t="str">
        <f t="shared" si="12"/>
        <v/>
      </c>
      <c r="N161" s="626" t="str">
        <f t="shared" si="13"/>
        <v/>
      </c>
      <c r="O161" s="626" t="str">
        <f t="shared" si="14"/>
        <v/>
      </c>
      <c r="P161" s="302"/>
    </row>
    <row r="162" spans="1:16" s="291" customFormat="1" x14ac:dyDescent="0.2">
      <c r="A162" s="1"/>
      <c r="B162" s="211" t="s">
        <v>764</v>
      </c>
      <c r="C162" s="212"/>
      <c r="D162" s="209" t="s">
        <v>535</v>
      </c>
      <c r="E162" s="13">
        <v>142</v>
      </c>
      <c r="F162" s="14" t="s">
        <v>284</v>
      </c>
      <c r="G162" s="14" t="s">
        <v>285</v>
      </c>
      <c r="H162" s="421" t="str">
        <f t="shared" si="10"/>
        <v/>
      </c>
      <c r="I162" s="420"/>
      <c r="J162" s="421" t="str">
        <f t="shared" si="11"/>
        <v/>
      </c>
      <c r="K162" s="419"/>
      <c r="L162" s="420"/>
      <c r="M162" s="155" t="str">
        <f t="shared" si="12"/>
        <v/>
      </c>
      <c r="N162" s="626" t="str">
        <f t="shared" si="13"/>
        <v/>
      </c>
      <c r="O162" s="626" t="str">
        <f t="shared" si="14"/>
        <v/>
      </c>
      <c r="P162" s="302"/>
    </row>
    <row r="163" spans="1:16" s="291" customFormat="1" x14ac:dyDescent="0.2">
      <c r="A163" s="1"/>
      <c r="B163" s="211" t="s">
        <v>765</v>
      </c>
      <c r="C163" s="212"/>
      <c r="D163" s="209" t="s">
        <v>535</v>
      </c>
      <c r="E163" s="16">
        <v>143</v>
      </c>
      <c r="F163" s="14" t="s">
        <v>286</v>
      </c>
      <c r="G163" s="14" t="s">
        <v>287</v>
      </c>
      <c r="H163" s="421" t="str">
        <f t="shared" si="10"/>
        <v/>
      </c>
      <c r="I163" s="420"/>
      <c r="J163" s="421" t="str">
        <f t="shared" si="11"/>
        <v/>
      </c>
      <c r="K163" s="419"/>
      <c r="L163" s="420"/>
      <c r="M163" s="155" t="str">
        <f t="shared" si="12"/>
        <v/>
      </c>
      <c r="N163" s="626" t="str">
        <f t="shared" si="13"/>
        <v/>
      </c>
      <c r="O163" s="626" t="str">
        <f t="shared" si="14"/>
        <v/>
      </c>
      <c r="P163" s="302"/>
    </row>
    <row r="164" spans="1:16" s="291" customFormat="1" x14ac:dyDescent="0.2">
      <c r="A164" s="1"/>
      <c r="B164" s="211" t="s">
        <v>766</v>
      </c>
      <c r="C164" s="212"/>
      <c r="D164" s="209" t="s">
        <v>535</v>
      </c>
      <c r="E164" s="13">
        <v>144</v>
      </c>
      <c r="F164" s="14" t="s">
        <v>288</v>
      </c>
      <c r="G164" s="14" t="s">
        <v>289</v>
      </c>
      <c r="H164" s="421" t="str">
        <f t="shared" si="10"/>
        <v/>
      </c>
      <c r="I164" s="420"/>
      <c r="J164" s="421" t="str">
        <f t="shared" si="11"/>
        <v/>
      </c>
      <c r="K164" s="419"/>
      <c r="L164" s="420"/>
      <c r="M164" s="155" t="str">
        <f t="shared" si="12"/>
        <v/>
      </c>
      <c r="N164" s="626" t="str">
        <f t="shared" si="13"/>
        <v/>
      </c>
      <c r="O164" s="626" t="str">
        <f t="shared" si="14"/>
        <v/>
      </c>
      <c r="P164" s="302"/>
    </row>
    <row r="165" spans="1:16" s="291" customFormat="1" x14ac:dyDescent="0.2">
      <c r="A165" s="1"/>
      <c r="B165" s="211" t="s">
        <v>767</v>
      </c>
      <c r="C165" s="212"/>
      <c r="D165" s="209" t="s">
        <v>535</v>
      </c>
      <c r="E165" s="16">
        <v>145</v>
      </c>
      <c r="F165" s="14" t="s">
        <v>290</v>
      </c>
      <c r="G165" s="15" t="s">
        <v>291</v>
      </c>
      <c r="H165" s="421" t="str">
        <f t="shared" si="10"/>
        <v/>
      </c>
      <c r="I165" s="420"/>
      <c r="J165" s="421" t="str">
        <f t="shared" si="11"/>
        <v/>
      </c>
      <c r="K165" s="419"/>
      <c r="L165" s="420"/>
      <c r="M165" s="155" t="str">
        <f t="shared" si="12"/>
        <v/>
      </c>
      <c r="N165" s="626" t="str">
        <f t="shared" si="13"/>
        <v/>
      </c>
      <c r="O165" s="626" t="str">
        <f t="shared" si="14"/>
        <v/>
      </c>
      <c r="P165" s="302"/>
    </row>
    <row r="166" spans="1:16" s="291" customFormat="1" x14ac:dyDescent="0.2">
      <c r="A166" s="1"/>
      <c r="B166" s="211" t="s">
        <v>768</v>
      </c>
      <c r="C166" s="212"/>
      <c r="D166" s="209" t="s">
        <v>535</v>
      </c>
      <c r="E166" s="13">
        <v>146</v>
      </c>
      <c r="F166" s="14" t="s">
        <v>292</v>
      </c>
      <c r="G166" s="14" t="s">
        <v>293</v>
      </c>
      <c r="H166" s="421" t="str">
        <f t="shared" si="10"/>
        <v/>
      </c>
      <c r="I166" s="420"/>
      <c r="J166" s="421" t="str">
        <f t="shared" si="11"/>
        <v/>
      </c>
      <c r="K166" s="419"/>
      <c r="L166" s="420"/>
      <c r="M166" s="155" t="str">
        <f t="shared" si="12"/>
        <v/>
      </c>
      <c r="N166" s="626" t="str">
        <f t="shared" si="13"/>
        <v/>
      </c>
      <c r="O166" s="626" t="str">
        <f t="shared" si="14"/>
        <v/>
      </c>
      <c r="P166" s="302"/>
    </row>
    <row r="167" spans="1:16" s="291" customFormat="1" x14ac:dyDescent="0.2">
      <c r="A167" s="1"/>
      <c r="B167" s="211" t="s">
        <v>769</v>
      </c>
      <c r="C167" s="212"/>
      <c r="D167" s="209" t="s">
        <v>535</v>
      </c>
      <c r="E167" s="16">
        <v>147</v>
      </c>
      <c r="F167" s="14" t="s">
        <v>294</v>
      </c>
      <c r="G167" s="14" t="s">
        <v>295</v>
      </c>
      <c r="H167" s="421" t="str">
        <f t="shared" si="10"/>
        <v/>
      </c>
      <c r="I167" s="420"/>
      <c r="J167" s="421" t="str">
        <f t="shared" si="11"/>
        <v/>
      </c>
      <c r="K167" s="419"/>
      <c r="L167" s="420"/>
      <c r="M167" s="155" t="str">
        <f t="shared" si="12"/>
        <v/>
      </c>
      <c r="N167" s="626" t="str">
        <f t="shared" si="13"/>
        <v/>
      </c>
      <c r="O167" s="626" t="str">
        <f t="shared" si="14"/>
        <v/>
      </c>
      <c r="P167" s="302"/>
    </row>
    <row r="168" spans="1:16" s="291" customFormat="1" x14ac:dyDescent="0.2">
      <c r="A168" s="1"/>
      <c r="B168" s="211" t="s">
        <v>770</v>
      </c>
      <c r="C168" s="212"/>
      <c r="D168" s="209" t="s">
        <v>535</v>
      </c>
      <c r="E168" s="13">
        <v>148</v>
      </c>
      <c r="F168" s="14" t="s">
        <v>296</v>
      </c>
      <c r="G168" s="14" t="s">
        <v>297</v>
      </c>
      <c r="H168" s="421" t="str">
        <f t="shared" si="10"/>
        <v/>
      </c>
      <c r="I168" s="420"/>
      <c r="J168" s="421" t="str">
        <f t="shared" si="11"/>
        <v/>
      </c>
      <c r="K168" s="419"/>
      <c r="L168" s="420"/>
      <c r="M168" s="155" t="str">
        <f t="shared" si="12"/>
        <v/>
      </c>
      <c r="N168" s="626" t="str">
        <f t="shared" si="13"/>
        <v/>
      </c>
      <c r="O168" s="626" t="str">
        <f t="shared" si="14"/>
        <v/>
      </c>
      <c r="P168" s="302"/>
    </row>
    <row r="169" spans="1:16" s="291" customFormat="1" x14ac:dyDescent="0.2">
      <c r="A169" s="1"/>
      <c r="B169" s="211" t="s">
        <v>771</v>
      </c>
      <c r="C169" s="212"/>
      <c r="D169" s="209" t="s">
        <v>535</v>
      </c>
      <c r="E169" s="16">
        <v>149</v>
      </c>
      <c r="F169" s="14" t="s">
        <v>298</v>
      </c>
      <c r="G169" s="14" t="s">
        <v>299</v>
      </c>
      <c r="H169" s="421" t="str">
        <f t="shared" si="10"/>
        <v/>
      </c>
      <c r="I169" s="420"/>
      <c r="J169" s="421" t="str">
        <f t="shared" si="11"/>
        <v/>
      </c>
      <c r="K169" s="419"/>
      <c r="L169" s="420"/>
      <c r="M169" s="155" t="str">
        <f t="shared" si="12"/>
        <v/>
      </c>
      <c r="N169" s="626" t="str">
        <f t="shared" si="13"/>
        <v/>
      </c>
      <c r="O169" s="626" t="str">
        <f t="shared" si="14"/>
        <v/>
      </c>
      <c r="P169" s="302"/>
    </row>
    <row r="170" spans="1:16" s="291" customFormat="1" x14ac:dyDescent="0.2">
      <c r="A170" s="1"/>
      <c r="B170" s="211" t="s">
        <v>772</v>
      </c>
      <c r="C170" s="212"/>
      <c r="D170" s="209" t="s">
        <v>535</v>
      </c>
      <c r="E170" s="13">
        <v>150</v>
      </c>
      <c r="F170" s="14" t="s">
        <v>300</v>
      </c>
      <c r="G170" s="14" t="s">
        <v>301</v>
      </c>
      <c r="H170" s="421" t="str">
        <f t="shared" si="10"/>
        <v/>
      </c>
      <c r="I170" s="420"/>
      <c r="J170" s="421" t="str">
        <f t="shared" si="11"/>
        <v/>
      </c>
      <c r="K170" s="419"/>
      <c r="L170" s="420"/>
      <c r="M170" s="155" t="str">
        <f t="shared" si="12"/>
        <v/>
      </c>
      <c r="N170" s="626" t="str">
        <f t="shared" si="13"/>
        <v/>
      </c>
      <c r="O170" s="626" t="str">
        <f t="shared" si="14"/>
        <v/>
      </c>
      <c r="P170" s="302"/>
    </row>
    <row r="171" spans="1:16" s="291" customFormat="1" x14ac:dyDescent="0.2">
      <c r="A171" s="1"/>
      <c r="B171" s="211" t="s">
        <v>773</v>
      </c>
      <c r="C171" s="212"/>
      <c r="D171" s="209" t="s">
        <v>535</v>
      </c>
      <c r="E171" s="16">
        <v>151</v>
      </c>
      <c r="F171" s="14" t="s">
        <v>302</v>
      </c>
      <c r="G171" s="14" t="s">
        <v>303</v>
      </c>
      <c r="H171" s="421" t="str">
        <f t="shared" si="10"/>
        <v/>
      </c>
      <c r="I171" s="420"/>
      <c r="J171" s="421" t="str">
        <f t="shared" si="11"/>
        <v/>
      </c>
      <c r="K171" s="419"/>
      <c r="L171" s="420"/>
      <c r="M171" s="155" t="str">
        <f t="shared" si="12"/>
        <v/>
      </c>
      <c r="N171" s="626" t="str">
        <f t="shared" si="13"/>
        <v/>
      </c>
      <c r="O171" s="626" t="str">
        <f t="shared" si="14"/>
        <v/>
      </c>
      <c r="P171" s="302"/>
    </row>
    <row r="172" spans="1:16" s="291" customFormat="1" x14ac:dyDescent="0.2">
      <c r="A172" s="1"/>
      <c r="B172" s="211" t="s">
        <v>774</v>
      </c>
      <c r="C172" s="212"/>
      <c r="D172" s="209" t="s">
        <v>535</v>
      </c>
      <c r="E172" s="13">
        <v>152</v>
      </c>
      <c r="F172" s="14" t="s">
        <v>304</v>
      </c>
      <c r="G172" s="14" t="s">
        <v>305</v>
      </c>
      <c r="H172" s="421" t="str">
        <f t="shared" si="10"/>
        <v/>
      </c>
      <c r="I172" s="420"/>
      <c r="J172" s="421" t="str">
        <f t="shared" si="11"/>
        <v/>
      </c>
      <c r="K172" s="419"/>
      <c r="L172" s="420"/>
      <c r="M172" s="155" t="str">
        <f t="shared" si="12"/>
        <v/>
      </c>
      <c r="N172" s="626" t="str">
        <f t="shared" si="13"/>
        <v/>
      </c>
      <c r="O172" s="626" t="str">
        <f t="shared" si="14"/>
        <v/>
      </c>
      <c r="P172" s="302"/>
    </row>
    <row r="173" spans="1:16" s="291" customFormat="1" x14ac:dyDescent="0.2">
      <c r="A173" s="1"/>
      <c r="B173" s="211" t="s">
        <v>775</v>
      </c>
      <c r="C173" s="212"/>
      <c r="D173" s="209" t="s">
        <v>535</v>
      </c>
      <c r="E173" s="16">
        <v>153</v>
      </c>
      <c r="F173" s="14" t="s">
        <v>306</v>
      </c>
      <c r="G173" s="14" t="s">
        <v>307</v>
      </c>
      <c r="H173" s="421" t="str">
        <f t="shared" si="10"/>
        <v/>
      </c>
      <c r="I173" s="420"/>
      <c r="J173" s="421" t="str">
        <f t="shared" si="11"/>
        <v/>
      </c>
      <c r="K173" s="419"/>
      <c r="L173" s="420"/>
      <c r="M173" s="155" t="str">
        <f t="shared" si="12"/>
        <v/>
      </c>
      <c r="N173" s="626" t="str">
        <f t="shared" si="13"/>
        <v/>
      </c>
      <c r="O173" s="626" t="str">
        <f t="shared" si="14"/>
        <v/>
      </c>
      <c r="P173" s="302"/>
    </row>
    <row r="174" spans="1:16" s="291" customFormat="1" x14ac:dyDescent="0.2">
      <c r="A174" s="1"/>
      <c r="B174" s="211" t="s">
        <v>776</v>
      </c>
      <c r="C174" s="212"/>
      <c r="D174" s="209" t="s">
        <v>535</v>
      </c>
      <c r="E174" s="13">
        <v>154</v>
      </c>
      <c r="F174" s="14" t="s">
        <v>308</v>
      </c>
      <c r="G174" s="14" t="s">
        <v>309</v>
      </c>
      <c r="H174" s="421" t="str">
        <f t="shared" si="10"/>
        <v/>
      </c>
      <c r="I174" s="420"/>
      <c r="J174" s="421" t="str">
        <f t="shared" si="11"/>
        <v/>
      </c>
      <c r="K174" s="419"/>
      <c r="L174" s="420"/>
      <c r="M174" s="155" t="str">
        <f t="shared" si="12"/>
        <v/>
      </c>
      <c r="N174" s="626" t="str">
        <f t="shared" si="13"/>
        <v/>
      </c>
      <c r="O174" s="626" t="str">
        <f t="shared" si="14"/>
        <v/>
      </c>
      <c r="P174" s="302"/>
    </row>
    <row r="175" spans="1:16" s="291" customFormat="1" x14ac:dyDescent="0.2">
      <c r="A175" s="1"/>
      <c r="B175" s="211" t="s">
        <v>777</v>
      </c>
      <c r="C175" s="212"/>
      <c r="D175" s="209" t="s">
        <v>535</v>
      </c>
      <c r="E175" s="16">
        <v>155</v>
      </c>
      <c r="F175" s="14" t="s">
        <v>310</v>
      </c>
      <c r="G175" s="14" t="s">
        <v>311</v>
      </c>
      <c r="H175" s="421" t="str">
        <f t="shared" si="10"/>
        <v/>
      </c>
      <c r="I175" s="420"/>
      <c r="J175" s="421" t="str">
        <f t="shared" si="11"/>
        <v/>
      </c>
      <c r="K175" s="419"/>
      <c r="L175" s="420"/>
      <c r="M175" s="155" t="str">
        <f t="shared" si="12"/>
        <v/>
      </c>
      <c r="N175" s="626" t="str">
        <f t="shared" si="13"/>
        <v/>
      </c>
      <c r="O175" s="626" t="str">
        <f t="shared" si="14"/>
        <v/>
      </c>
      <c r="P175" s="302"/>
    </row>
    <row r="176" spans="1:16" s="291" customFormat="1" x14ac:dyDescent="0.2">
      <c r="A176" s="1"/>
      <c r="B176" s="211" t="s">
        <v>778</v>
      </c>
      <c r="C176" s="212"/>
      <c r="D176" s="209" t="s">
        <v>535</v>
      </c>
      <c r="E176" s="13">
        <v>156</v>
      </c>
      <c r="F176" s="14" t="s">
        <v>312</v>
      </c>
      <c r="G176" s="14" t="s">
        <v>313</v>
      </c>
      <c r="H176" s="421" t="str">
        <f t="shared" si="10"/>
        <v/>
      </c>
      <c r="I176" s="420"/>
      <c r="J176" s="421" t="str">
        <f t="shared" si="11"/>
        <v/>
      </c>
      <c r="K176" s="419"/>
      <c r="L176" s="420"/>
      <c r="M176" s="155" t="str">
        <f t="shared" si="12"/>
        <v/>
      </c>
      <c r="N176" s="626" t="str">
        <f t="shared" si="13"/>
        <v/>
      </c>
      <c r="O176" s="626" t="str">
        <f t="shared" si="14"/>
        <v/>
      </c>
      <c r="P176" s="302"/>
    </row>
    <row r="177" spans="1:16" s="291" customFormat="1" x14ac:dyDescent="0.2">
      <c r="A177" s="1"/>
      <c r="B177" s="211" t="s">
        <v>779</v>
      </c>
      <c r="C177" s="212"/>
      <c r="D177" s="209" t="s">
        <v>535</v>
      </c>
      <c r="E177" s="16">
        <v>157</v>
      </c>
      <c r="F177" s="14" t="s">
        <v>314</v>
      </c>
      <c r="G177" s="14" t="s">
        <v>315</v>
      </c>
      <c r="H177" s="421" t="str">
        <f t="shared" si="10"/>
        <v/>
      </c>
      <c r="I177" s="420"/>
      <c r="J177" s="421" t="str">
        <f t="shared" si="11"/>
        <v/>
      </c>
      <c r="K177" s="419"/>
      <c r="L177" s="420"/>
      <c r="M177" s="155" t="str">
        <f t="shared" si="12"/>
        <v/>
      </c>
      <c r="N177" s="626" t="str">
        <f t="shared" si="13"/>
        <v/>
      </c>
      <c r="O177" s="626" t="str">
        <f t="shared" si="14"/>
        <v/>
      </c>
      <c r="P177" s="302"/>
    </row>
    <row r="178" spans="1:16" s="291" customFormat="1" x14ac:dyDescent="0.2">
      <c r="A178" s="1"/>
      <c r="B178" s="211" t="s">
        <v>780</v>
      </c>
      <c r="C178" s="212"/>
      <c r="D178" s="209" t="s">
        <v>535</v>
      </c>
      <c r="E178" s="13">
        <v>158</v>
      </c>
      <c r="F178" s="14" t="s">
        <v>316</v>
      </c>
      <c r="G178" s="14" t="s">
        <v>317</v>
      </c>
      <c r="H178" s="421" t="str">
        <f t="shared" si="10"/>
        <v/>
      </c>
      <c r="I178" s="420"/>
      <c r="J178" s="421" t="str">
        <f t="shared" si="11"/>
        <v/>
      </c>
      <c r="K178" s="419"/>
      <c r="L178" s="420"/>
      <c r="M178" s="155" t="str">
        <f t="shared" si="12"/>
        <v/>
      </c>
      <c r="N178" s="626" t="str">
        <f t="shared" si="13"/>
        <v/>
      </c>
      <c r="O178" s="626" t="str">
        <f t="shared" si="14"/>
        <v/>
      </c>
      <c r="P178" s="302"/>
    </row>
    <row r="179" spans="1:16" s="291" customFormat="1" x14ac:dyDescent="0.2">
      <c r="A179" s="1"/>
      <c r="B179" s="211" t="s">
        <v>781</v>
      </c>
      <c r="C179" s="212"/>
      <c r="D179" s="209" t="s">
        <v>535</v>
      </c>
      <c r="E179" s="16">
        <v>159</v>
      </c>
      <c r="F179" s="14" t="s">
        <v>318</v>
      </c>
      <c r="G179" s="14" t="s">
        <v>319</v>
      </c>
      <c r="H179" s="421" t="str">
        <f t="shared" si="10"/>
        <v/>
      </c>
      <c r="I179" s="420"/>
      <c r="J179" s="421" t="str">
        <f t="shared" si="11"/>
        <v/>
      </c>
      <c r="K179" s="419"/>
      <c r="L179" s="420"/>
      <c r="M179" s="155" t="str">
        <f t="shared" si="12"/>
        <v/>
      </c>
      <c r="N179" s="626" t="str">
        <f t="shared" si="13"/>
        <v/>
      </c>
      <c r="O179" s="626" t="str">
        <f t="shared" si="14"/>
        <v/>
      </c>
      <c r="P179" s="302"/>
    </row>
    <row r="180" spans="1:16" s="291" customFormat="1" x14ac:dyDescent="0.2">
      <c r="A180" s="1"/>
      <c r="B180" s="211" t="s">
        <v>782</v>
      </c>
      <c r="C180" s="212"/>
      <c r="D180" s="209" t="s">
        <v>535</v>
      </c>
      <c r="E180" s="13">
        <v>160</v>
      </c>
      <c r="F180" s="14" t="s">
        <v>320</v>
      </c>
      <c r="G180" s="14" t="s">
        <v>321</v>
      </c>
      <c r="H180" s="421" t="str">
        <f t="shared" si="10"/>
        <v/>
      </c>
      <c r="I180" s="420"/>
      <c r="J180" s="421" t="str">
        <f t="shared" si="11"/>
        <v/>
      </c>
      <c r="K180" s="419"/>
      <c r="L180" s="420"/>
      <c r="M180" s="155" t="str">
        <f t="shared" si="12"/>
        <v/>
      </c>
      <c r="N180" s="626" t="str">
        <f t="shared" si="13"/>
        <v/>
      </c>
      <c r="O180" s="626" t="str">
        <f t="shared" si="14"/>
        <v/>
      </c>
      <c r="P180" s="302"/>
    </row>
    <row r="181" spans="1:16" s="291" customFormat="1" x14ac:dyDescent="0.2">
      <c r="A181" s="1"/>
      <c r="B181" s="211" t="s">
        <v>783</v>
      </c>
      <c r="C181" s="212"/>
      <c r="D181" s="209" t="s">
        <v>535</v>
      </c>
      <c r="E181" s="16">
        <v>161</v>
      </c>
      <c r="F181" s="14" t="s">
        <v>322</v>
      </c>
      <c r="G181" s="14" t="s">
        <v>323</v>
      </c>
      <c r="H181" s="421" t="str">
        <f t="shared" si="10"/>
        <v/>
      </c>
      <c r="I181" s="420"/>
      <c r="J181" s="421" t="str">
        <f t="shared" si="11"/>
        <v/>
      </c>
      <c r="K181" s="419"/>
      <c r="L181" s="420"/>
      <c r="M181" s="155" t="str">
        <f t="shared" si="12"/>
        <v/>
      </c>
      <c r="N181" s="626" t="str">
        <f t="shared" si="13"/>
        <v/>
      </c>
      <c r="O181" s="626" t="str">
        <f t="shared" si="14"/>
        <v/>
      </c>
      <c r="P181" s="302"/>
    </row>
    <row r="182" spans="1:16" s="291" customFormat="1" x14ac:dyDescent="0.2">
      <c r="A182" s="1"/>
      <c r="B182" s="211" t="s">
        <v>784</v>
      </c>
      <c r="C182" s="212"/>
      <c r="D182" s="209" t="s">
        <v>535</v>
      </c>
      <c r="E182" s="13">
        <v>162</v>
      </c>
      <c r="F182" s="14" t="s">
        <v>324</v>
      </c>
      <c r="G182" s="14" t="s">
        <v>325</v>
      </c>
      <c r="H182" s="421" t="str">
        <f t="shared" si="10"/>
        <v/>
      </c>
      <c r="I182" s="420"/>
      <c r="J182" s="421" t="str">
        <f t="shared" si="11"/>
        <v/>
      </c>
      <c r="K182" s="419"/>
      <c r="L182" s="420"/>
      <c r="M182" s="155" t="str">
        <f t="shared" si="12"/>
        <v/>
      </c>
      <c r="N182" s="626" t="str">
        <f t="shared" si="13"/>
        <v/>
      </c>
      <c r="O182" s="626" t="str">
        <f t="shared" si="14"/>
        <v/>
      </c>
      <c r="P182" s="302"/>
    </row>
    <row r="183" spans="1:16" s="291" customFormat="1" x14ac:dyDescent="0.2">
      <c r="A183" s="1"/>
      <c r="B183" s="211" t="s">
        <v>785</v>
      </c>
      <c r="C183" s="212"/>
      <c r="D183" s="209" t="s">
        <v>535</v>
      </c>
      <c r="E183" s="16">
        <v>163</v>
      </c>
      <c r="F183" s="14" t="s">
        <v>326</v>
      </c>
      <c r="G183" s="14" t="s">
        <v>327</v>
      </c>
      <c r="H183" s="421" t="str">
        <f t="shared" si="10"/>
        <v/>
      </c>
      <c r="I183" s="420"/>
      <c r="J183" s="421" t="str">
        <f t="shared" si="11"/>
        <v/>
      </c>
      <c r="K183" s="419"/>
      <c r="L183" s="420"/>
      <c r="M183" s="155" t="str">
        <f t="shared" si="12"/>
        <v/>
      </c>
      <c r="N183" s="626" t="str">
        <f t="shared" si="13"/>
        <v/>
      </c>
      <c r="O183" s="626" t="str">
        <f t="shared" si="14"/>
        <v/>
      </c>
      <c r="P183" s="302"/>
    </row>
    <row r="184" spans="1:16" s="291" customFormat="1" x14ac:dyDescent="0.2">
      <c r="A184" s="1"/>
      <c r="B184" s="211" t="s">
        <v>786</v>
      </c>
      <c r="C184" s="212"/>
      <c r="D184" s="209" t="s">
        <v>535</v>
      </c>
      <c r="E184" s="13">
        <v>164</v>
      </c>
      <c r="F184" s="14" t="s">
        <v>328</v>
      </c>
      <c r="G184" s="14" t="s">
        <v>329</v>
      </c>
      <c r="H184" s="421" t="str">
        <f t="shared" si="10"/>
        <v/>
      </c>
      <c r="I184" s="420"/>
      <c r="J184" s="421" t="str">
        <f t="shared" si="11"/>
        <v/>
      </c>
      <c r="K184" s="419"/>
      <c r="L184" s="420"/>
      <c r="M184" s="155" t="str">
        <f t="shared" si="12"/>
        <v/>
      </c>
      <c r="N184" s="626" t="str">
        <f t="shared" si="13"/>
        <v/>
      </c>
      <c r="O184" s="626" t="str">
        <f t="shared" si="14"/>
        <v/>
      </c>
      <c r="P184" s="302"/>
    </row>
    <row r="185" spans="1:16" s="291" customFormat="1" x14ac:dyDescent="0.2">
      <c r="A185" s="1"/>
      <c r="B185" s="211" t="s">
        <v>787</v>
      </c>
      <c r="C185" s="212"/>
      <c r="D185" s="209" t="s">
        <v>535</v>
      </c>
      <c r="E185" s="16">
        <v>165</v>
      </c>
      <c r="F185" s="14" t="s">
        <v>330</v>
      </c>
      <c r="G185" s="14" t="s">
        <v>331</v>
      </c>
      <c r="H185" s="421" t="str">
        <f t="shared" si="10"/>
        <v/>
      </c>
      <c r="I185" s="420"/>
      <c r="J185" s="421" t="str">
        <f t="shared" si="11"/>
        <v/>
      </c>
      <c r="K185" s="419"/>
      <c r="L185" s="420"/>
      <c r="M185" s="155" t="str">
        <f t="shared" si="12"/>
        <v/>
      </c>
      <c r="N185" s="626" t="str">
        <f t="shared" si="13"/>
        <v/>
      </c>
      <c r="O185" s="626" t="str">
        <f t="shared" si="14"/>
        <v/>
      </c>
      <c r="P185" s="302"/>
    </row>
    <row r="186" spans="1:16" s="291" customFormat="1" x14ac:dyDescent="0.2">
      <c r="A186" s="1"/>
      <c r="B186" s="211" t="s">
        <v>788</v>
      </c>
      <c r="C186" s="212"/>
      <c r="D186" s="209" t="s">
        <v>535</v>
      </c>
      <c r="E186" s="13">
        <v>166</v>
      </c>
      <c r="F186" s="14" t="s">
        <v>332</v>
      </c>
      <c r="G186" s="14" t="s">
        <v>333</v>
      </c>
      <c r="H186" s="421" t="str">
        <f t="shared" si="10"/>
        <v/>
      </c>
      <c r="I186" s="420"/>
      <c r="J186" s="421" t="str">
        <f t="shared" si="11"/>
        <v/>
      </c>
      <c r="K186" s="419"/>
      <c r="L186" s="420"/>
      <c r="M186" s="155" t="str">
        <f t="shared" si="12"/>
        <v/>
      </c>
      <c r="N186" s="626" t="str">
        <f t="shared" si="13"/>
        <v/>
      </c>
      <c r="O186" s="626" t="str">
        <f t="shared" si="14"/>
        <v/>
      </c>
      <c r="P186" s="302"/>
    </row>
    <row r="187" spans="1:16" s="291" customFormat="1" x14ac:dyDescent="0.2">
      <c r="A187" s="1"/>
      <c r="B187" s="211" t="s">
        <v>789</v>
      </c>
      <c r="C187" s="212"/>
      <c r="D187" s="209" t="s">
        <v>535</v>
      </c>
      <c r="E187" s="16">
        <v>167</v>
      </c>
      <c r="F187" s="14" t="s">
        <v>334</v>
      </c>
      <c r="G187" s="14" t="s">
        <v>335</v>
      </c>
      <c r="H187" s="421" t="str">
        <f t="shared" si="10"/>
        <v/>
      </c>
      <c r="I187" s="420"/>
      <c r="J187" s="421" t="str">
        <f t="shared" si="11"/>
        <v/>
      </c>
      <c r="K187" s="419"/>
      <c r="L187" s="420"/>
      <c r="M187" s="155" t="str">
        <f t="shared" si="12"/>
        <v/>
      </c>
      <c r="N187" s="626" t="str">
        <f t="shared" si="13"/>
        <v/>
      </c>
      <c r="O187" s="626" t="str">
        <f t="shared" si="14"/>
        <v/>
      </c>
      <c r="P187" s="302"/>
    </row>
    <row r="188" spans="1:16" s="291" customFormat="1" x14ac:dyDescent="0.2">
      <c r="A188" s="1"/>
      <c r="B188" s="211" t="s">
        <v>790</v>
      </c>
      <c r="C188" s="212"/>
      <c r="D188" s="209" t="s">
        <v>535</v>
      </c>
      <c r="E188" s="13">
        <v>168</v>
      </c>
      <c r="F188" s="14" t="s">
        <v>336</v>
      </c>
      <c r="G188" s="14" t="s">
        <v>337</v>
      </c>
      <c r="H188" s="421" t="str">
        <f t="shared" si="10"/>
        <v/>
      </c>
      <c r="I188" s="420"/>
      <c r="J188" s="421" t="str">
        <f t="shared" si="11"/>
        <v/>
      </c>
      <c r="K188" s="419"/>
      <c r="L188" s="420"/>
      <c r="M188" s="155" t="str">
        <f t="shared" si="12"/>
        <v/>
      </c>
      <c r="N188" s="626" t="str">
        <f t="shared" si="13"/>
        <v/>
      </c>
      <c r="O188" s="626" t="str">
        <f t="shared" si="14"/>
        <v/>
      </c>
      <c r="P188" s="302"/>
    </row>
    <row r="189" spans="1:16" s="291" customFormat="1" x14ac:dyDescent="0.2">
      <c r="A189" s="1"/>
      <c r="B189" s="211" t="s">
        <v>791</v>
      </c>
      <c r="C189" s="212"/>
      <c r="D189" s="209" t="s">
        <v>535</v>
      </c>
      <c r="E189" s="16">
        <v>169</v>
      </c>
      <c r="F189" s="14" t="s">
        <v>338</v>
      </c>
      <c r="G189" s="14" t="s">
        <v>339</v>
      </c>
      <c r="H189" s="421" t="str">
        <f t="shared" si="10"/>
        <v/>
      </c>
      <c r="I189" s="420"/>
      <c r="J189" s="421" t="str">
        <f t="shared" si="11"/>
        <v/>
      </c>
      <c r="K189" s="419"/>
      <c r="L189" s="420"/>
      <c r="M189" s="155" t="str">
        <f t="shared" si="12"/>
        <v/>
      </c>
      <c r="N189" s="626" t="str">
        <f t="shared" si="13"/>
        <v/>
      </c>
      <c r="O189" s="626" t="str">
        <f t="shared" si="14"/>
        <v/>
      </c>
      <c r="P189" s="302"/>
    </row>
    <row r="190" spans="1:16" s="291" customFormat="1" x14ac:dyDescent="0.2">
      <c r="A190" s="1"/>
      <c r="B190" s="211" t="s">
        <v>792</v>
      </c>
      <c r="C190" s="212"/>
      <c r="D190" s="209" t="s">
        <v>535</v>
      </c>
      <c r="E190" s="13">
        <v>170</v>
      </c>
      <c r="F190" s="14" t="s">
        <v>340</v>
      </c>
      <c r="G190" s="14" t="s">
        <v>341</v>
      </c>
      <c r="H190" s="421" t="str">
        <f t="shared" si="10"/>
        <v/>
      </c>
      <c r="I190" s="420"/>
      <c r="J190" s="421" t="str">
        <f t="shared" si="11"/>
        <v/>
      </c>
      <c r="K190" s="419"/>
      <c r="L190" s="420"/>
      <c r="M190" s="155" t="str">
        <f t="shared" si="12"/>
        <v/>
      </c>
      <c r="N190" s="626" t="str">
        <f t="shared" si="13"/>
        <v/>
      </c>
      <c r="O190" s="626" t="str">
        <f t="shared" si="14"/>
        <v/>
      </c>
      <c r="P190" s="302"/>
    </row>
    <row r="191" spans="1:16" s="291" customFormat="1" x14ac:dyDescent="0.2">
      <c r="A191" s="1"/>
      <c r="B191" s="211" t="s">
        <v>793</v>
      </c>
      <c r="C191" s="212"/>
      <c r="D191" s="209" t="s">
        <v>535</v>
      </c>
      <c r="E191" s="16">
        <v>171</v>
      </c>
      <c r="F191" s="14" t="s">
        <v>342</v>
      </c>
      <c r="G191" s="14" t="s">
        <v>343</v>
      </c>
      <c r="H191" s="421" t="str">
        <f t="shared" si="10"/>
        <v/>
      </c>
      <c r="I191" s="420"/>
      <c r="J191" s="421" t="str">
        <f t="shared" si="11"/>
        <v/>
      </c>
      <c r="K191" s="419"/>
      <c r="L191" s="420"/>
      <c r="M191" s="155" t="str">
        <f t="shared" si="12"/>
        <v/>
      </c>
      <c r="N191" s="626" t="str">
        <f t="shared" si="13"/>
        <v/>
      </c>
      <c r="O191" s="626" t="str">
        <f t="shared" si="14"/>
        <v/>
      </c>
      <c r="P191" s="302"/>
    </row>
    <row r="192" spans="1:16" s="291" customFormat="1" x14ac:dyDescent="0.2">
      <c r="A192" s="1"/>
      <c r="B192" s="211" t="s">
        <v>794</v>
      </c>
      <c r="C192" s="212"/>
      <c r="D192" s="209" t="s">
        <v>535</v>
      </c>
      <c r="E192" s="13">
        <v>172</v>
      </c>
      <c r="F192" s="14" t="s">
        <v>344</v>
      </c>
      <c r="G192" s="14" t="s">
        <v>345</v>
      </c>
      <c r="H192" s="421" t="str">
        <f t="shared" si="10"/>
        <v/>
      </c>
      <c r="I192" s="420"/>
      <c r="J192" s="421" t="str">
        <f t="shared" si="11"/>
        <v/>
      </c>
      <c r="K192" s="419"/>
      <c r="L192" s="420"/>
      <c r="M192" s="155" t="str">
        <f t="shared" si="12"/>
        <v/>
      </c>
      <c r="N192" s="626" t="str">
        <f t="shared" si="13"/>
        <v/>
      </c>
      <c r="O192" s="626" t="str">
        <f t="shared" si="14"/>
        <v/>
      </c>
      <c r="P192" s="302"/>
    </row>
    <row r="193" spans="1:16" s="291" customFormat="1" x14ac:dyDescent="0.2">
      <c r="A193" s="1"/>
      <c r="B193" s="211" t="s">
        <v>795</v>
      </c>
      <c r="C193" s="212"/>
      <c r="D193" s="209" t="s">
        <v>535</v>
      </c>
      <c r="E193" s="16">
        <v>173</v>
      </c>
      <c r="F193" s="14" t="s">
        <v>346</v>
      </c>
      <c r="G193" s="14" t="s">
        <v>347</v>
      </c>
      <c r="H193" s="421" t="str">
        <f t="shared" si="10"/>
        <v/>
      </c>
      <c r="I193" s="420"/>
      <c r="J193" s="421" t="str">
        <f t="shared" si="11"/>
        <v/>
      </c>
      <c r="K193" s="419"/>
      <c r="L193" s="420"/>
      <c r="M193" s="155" t="str">
        <f t="shared" si="12"/>
        <v/>
      </c>
      <c r="N193" s="626" t="str">
        <f t="shared" si="13"/>
        <v/>
      </c>
      <c r="O193" s="626" t="str">
        <f t="shared" si="14"/>
        <v/>
      </c>
      <c r="P193" s="302"/>
    </row>
    <row r="194" spans="1:16" s="291" customFormat="1" x14ac:dyDescent="0.2">
      <c r="A194" s="1"/>
      <c r="B194" s="211" t="s">
        <v>796</v>
      </c>
      <c r="C194" s="212"/>
      <c r="D194" s="209" t="s">
        <v>535</v>
      </c>
      <c r="E194" s="13">
        <v>174</v>
      </c>
      <c r="F194" s="14" t="s">
        <v>348</v>
      </c>
      <c r="G194" s="14" t="s">
        <v>349</v>
      </c>
      <c r="H194" s="421" t="str">
        <f t="shared" si="10"/>
        <v/>
      </c>
      <c r="I194" s="420"/>
      <c r="J194" s="421" t="str">
        <f t="shared" si="11"/>
        <v/>
      </c>
      <c r="K194" s="419"/>
      <c r="L194" s="420"/>
      <c r="M194" s="155" t="str">
        <f t="shared" si="12"/>
        <v/>
      </c>
      <c r="N194" s="626" t="str">
        <f t="shared" si="13"/>
        <v/>
      </c>
      <c r="O194" s="626" t="str">
        <f t="shared" si="14"/>
        <v/>
      </c>
      <c r="P194" s="302"/>
    </row>
    <row r="195" spans="1:16" s="291" customFormat="1" x14ac:dyDescent="0.2">
      <c r="A195" s="1"/>
      <c r="B195" s="211" t="s">
        <v>797</v>
      </c>
      <c r="C195" s="212"/>
      <c r="D195" s="209" t="s">
        <v>535</v>
      </c>
      <c r="E195" s="16">
        <v>175</v>
      </c>
      <c r="F195" s="14" t="s">
        <v>350</v>
      </c>
      <c r="G195" s="14" t="s">
        <v>351</v>
      </c>
      <c r="H195" s="421" t="str">
        <f t="shared" si="10"/>
        <v/>
      </c>
      <c r="I195" s="420"/>
      <c r="J195" s="421" t="str">
        <f t="shared" si="11"/>
        <v/>
      </c>
      <c r="K195" s="419"/>
      <c r="L195" s="420"/>
      <c r="M195" s="155" t="str">
        <f t="shared" si="12"/>
        <v/>
      </c>
      <c r="N195" s="626" t="str">
        <f t="shared" si="13"/>
        <v/>
      </c>
      <c r="O195" s="626" t="str">
        <f t="shared" si="14"/>
        <v/>
      </c>
      <c r="P195" s="302"/>
    </row>
    <row r="196" spans="1:16" s="291" customFormat="1" x14ac:dyDescent="0.2">
      <c r="A196" s="1"/>
      <c r="B196" s="211" t="s">
        <v>798</v>
      </c>
      <c r="C196" s="212"/>
      <c r="D196" s="209" t="s">
        <v>535</v>
      </c>
      <c r="E196" s="13">
        <v>176</v>
      </c>
      <c r="F196" s="14" t="s">
        <v>352</v>
      </c>
      <c r="G196" s="14" t="s">
        <v>353</v>
      </c>
      <c r="H196" s="421" t="str">
        <f t="shared" si="10"/>
        <v/>
      </c>
      <c r="I196" s="420"/>
      <c r="J196" s="421" t="str">
        <f t="shared" si="11"/>
        <v/>
      </c>
      <c r="K196" s="419"/>
      <c r="L196" s="420"/>
      <c r="M196" s="155" t="str">
        <f t="shared" si="12"/>
        <v/>
      </c>
      <c r="N196" s="626" t="str">
        <f t="shared" si="13"/>
        <v/>
      </c>
      <c r="O196" s="626" t="str">
        <f t="shared" si="14"/>
        <v/>
      </c>
      <c r="P196" s="302"/>
    </row>
    <row r="197" spans="1:16" s="291" customFormat="1" x14ac:dyDescent="0.2">
      <c r="A197" s="1"/>
      <c r="B197" s="211" t="s">
        <v>799</v>
      </c>
      <c r="C197" s="212"/>
      <c r="D197" s="209" t="s">
        <v>535</v>
      </c>
      <c r="E197" s="16">
        <v>177</v>
      </c>
      <c r="F197" s="14" t="s">
        <v>354</v>
      </c>
      <c r="G197" s="14" t="s">
        <v>355</v>
      </c>
      <c r="H197" s="421" t="str">
        <f t="shared" si="10"/>
        <v/>
      </c>
      <c r="I197" s="420"/>
      <c r="J197" s="421" t="str">
        <f t="shared" si="11"/>
        <v/>
      </c>
      <c r="K197" s="419"/>
      <c r="L197" s="420"/>
      <c r="M197" s="155" t="str">
        <f t="shared" si="12"/>
        <v/>
      </c>
      <c r="N197" s="626" t="str">
        <f t="shared" si="13"/>
        <v/>
      </c>
      <c r="O197" s="626" t="str">
        <f t="shared" si="14"/>
        <v/>
      </c>
      <c r="P197" s="302"/>
    </row>
    <row r="198" spans="1:16" s="291" customFormat="1" x14ac:dyDescent="0.2">
      <c r="A198" s="1"/>
      <c r="B198" s="211" t="s">
        <v>800</v>
      </c>
      <c r="C198" s="212"/>
      <c r="D198" s="209" t="s">
        <v>535</v>
      </c>
      <c r="E198" s="13">
        <v>178</v>
      </c>
      <c r="F198" s="14" t="s">
        <v>356</v>
      </c>
      <c r="G198" s="14" t="s">
        <v>357</v>
      </c>
      <c r="H198" s="421" t="str">
        <f t="shared" si="10"/>
        <v/>
      </c>
      <c r="I198" s="420"/>
      <c r="J198" s="421" t="str">
        <f t="shared" si="11"/>
        <v/>
      </c>
      <c r="K198" s="419"/>
      <c r="L198" s="420"/>
      <c r="M198" s="155" t="str">
        <f t="shared" si="12"/>
        <v/>
      </c>
      <c r="N198" s="626" t="str">
        <f t="shared" si="13"/>
        <v/>
      </c>
      <c r="O198" s="626" t="str">
        <f t="shared" si="14"/>
        <v/>
      </c>
      <c r="P198" s="302"/>
    </row>
    <row r="199" spans="1:16" s="291" customFormat="1" x14ac:dyDescent="0.2">
      <c r="A199" s="1"/>
      <c r="B199" s="211" t="s">
        <v>806</v>
      </c>
      <c r="C199" s="212"/>
      <c r="D199" s="209" t="s">
        <v>535</v>
      </c>
      <c r="E199" s="16">
        <v>179</v>
      </c>
      <c r="F199" s="14" t="s">
        <v>368</v>
      </c>
      <c r="G199" s="14" t="s">
        <v>369</v>
      </c>
      <c r="H199" s="421" t="str">
        <f t="shared" si="10"/>
        <v/>
      </c>
      <c r="I199" s="420"/>
      <c r="J199" s="421" t="str">
        <f t="shared" si="11"/>
        <v/>
      </c>
      <c r="K199" s="419"/>
      <c r="L199" s="420"/>
      <c r="M199" s="155" t="str">
        <f t="shared" si="12"/>
        <v/>
      </c>
      <c r="N199" s="626" t="str">
        <f t="shared" si="13"/>
        <v/>
      </c>
      <c r="O199" s="626" t="str">
        <f t="shared" si="14"/>
        <v/>
      </c>
      <c r="P199" s="302"/>
    </row>
    <row r="200" spans="1:16" s="291" customFormat="1" x14ac:dyDescent="0.2">
      <c r="A200" s="1"/>
      <c r="B200" s="211" t="s">
        <v>807</v>
      </c>
      <c r="C200" s="212"/>
      <c r="D200" s="209" t="s">
        <v>535</v>
      </c>
      <c r="E200" s="13">
        <v>180</v>
      </c>
      <c r="F200" s="14" t="s">
        <v>370</v>
      </c>
      <c r="G200" s="14" t="s">
        <v>371</v>
      </c>
      <c r="H200" s="421" t="str">
        <f t="shared" si="10"/>
        <v/>
      </c>
      <c r="I200" s="420"/>
      <c r="J200" s="421" t="str">
        <f t="shared" si="11"/>
        <v/>
      </c>
      <c r="K200" s="419"/>
      <c r="L200" s="420"/>
      <c r="M200" s="155" t="str">
        <f t="shared" si="12"/>
        <v/>
      </c>
      <c r="N200" s="626" t="str">
        <f t="shared" si="13"/>
        <v/>
      </c>
      <c r="O200" s="626" t="str">
        <f t="shared" si="14"/>
        <v/>
      </c>
      <c r="P200" s="302"/>
    </row>
    <row r="201" spans="1:16" s="291" customFormat="1" x14ac:dyDescent="0.2">
      <c r="A201" s="1"/>
      <c r="B201" s="211" t="s">
        <v>808</v>
      </c>
      <c r="C201" s="212"/>
      <c r="D201" s="209" t="s">
        <v>535</v>
      </c>
      <c r="E201" s="16">
        <v>181</v>
      </c>
      <c r="F201" s="14" t="s">
        <v>372</v>
      </c>
      <c r="G201" s="14" t="s">
        <v>373</v>
      </c>
      <c r="H201" s="421" t="str">
        <f t="shared" si="10"/>
        <v/>
      </c>
      <c r="I201" s="420"/>
      <c r="J201" s="421" t="str">
        <f t="shared" si="11"/>
        <v/>
      </c>
      <c r="K201" s="419"/>
      <c r="L201" s="420"/>
      <c r="M201" s="155" t="str">
        <f t="shared" si="12"/>
        <v/>
      </c>
      <c r="N201" s="626" t="str">
        <f t="shared" si="13"/>
        <v/>
      </c>
      <c r="O201" s="626" t="str">
        <f t="shared" si="14"/>
        <v/>
      </c>
      <c r="P201" s="302"/>
    </row>
    <row r="202" spans="1:16" s="291" customFormat="1" x14ac:dyDescent="0.2">
      <c r="A202" s="1"/>
      <c r="B202" s="211" t="s">
        <v>809</v>
      </c>
      <c r="C202" s="212"/>
      <c r="D202" s="209" t="s">
        <v>535</v>
      </c>
      <c r="E202" s="13">
        <v>182</v>
      </c>
      <c r="F202" s="14" t="s">
        <v>374</v>
      </c>
      <c r="G202" s="14" t="s">
        <v>375</v>
      </c>
      <c r="H202" s="421" t="str">
        <f t="shared" si="10"/>
        <v/>
      </c>
      <c r="I202" s="420"/>
      <c r="J202" s="421" t="str">
        <f t="shared" si="11"/>
        <v/>
      </c>
      <c r="K202" s="419"/>
      <c r="L202" s="420"/>
      <c r="M202" s="155" t="str">
        <f t="shared" si="12"/>
        <v/>
      </c>
      <c r="N202" s="626" t="str">
        <f t="shared" si="13"/>
        <v/>
      </c>
      <c r="O202" s="626" t="str">
        <f t="shared" si="14"/>
        <v/>
      </c>
      <c r="P202" s="302"/>
    </row>
    <row r="203" spans="1:16" s="291" customFormat="1" x14ac:dyDescent="0.2">
      <c r="A203" s="1"/>
      <c r="B203" s="211" t="s">
        <v>810</v>
      </c>
      <c r="C203" s="212"/>
      <c r="D203" s="209" t="s">
        <v>535</v>
      </c>
      <c r="E203" s="16">
        <v>183</v>
      </c>
      <c r="F203" s="14" t="s">
        <v>376</v>
      </c>
      <c r="G203" s="14" t="s">
        <v>377</v>
      </c>
      <c r="H203" s="421" t="str">
        <f t="shared" si="10"/>
        <v/>
      </c>
      <c r="I203" s="420"/>
      <c r="J203" s="421" t="str">
        <f t="shared" si="11"/>
        <v/>
      </c>
      <c r="K203" s="419"/>
      <c r="L203" s="420"/>
      <c r="M203" s="155" t="str">
        <f t="shared" si="12"/>
        <v/>
      </c>
      <c r="N203" s="626" t="str">
        <f t="shared" si="13"/>
        <v/>
      </c>
      <c r="O203" s="626" t="str">
        <f t="shared" si="14"/>
        <v/>
      </c>
      <c r="P203" s="302"/>
    </row>
    <row r="204" spans="1:16" s="291" customFormat="1" x14ac:dyDescent="0.2">
      <c r="A204" s="1"/>
      <c r="B204" s="211" t="s">
        <v>811</v>
      </c>
      <c r="C204" s="212"/>
      <c r="D204" s="209" t="s">
        <v>535</v>
      </c>
      <c r="E204" s="13">
        <v>184</v>
      </c>
      <c r="F204" s="14" t="s">
        <v>378</v>
      </c>
      <c r="G204" s="15" t="s">
        <v>379</v>
      </c>
      <c r="H204" s="421" t="str">
        <f t="shared" si="10"/>
        <v/>
      </c>
      <c r="I204" s="420"/>
      <c r="J204" s="421" t="str">
        <f t="shared" si="11"/>
        <v/>
      </c>
      <c r="K204" s="419"/>
      <c r="L204" s="420"/>
      <c r="M204" s="155" t="str">
        <f t="shared" si="12"/>
        <v/>
      </c>
      <c r="N204" s="626" t="str">
        <f t="shared" si="13"/>
        <v/>
      </c>
      <c r="O204" s="626" t="str">
        <f t="shared" si="14"/>
        <v/>
      </c>
      <c r="P204" s="302"/>
    </row>
    <row r="205" spans="1:16" s="291" customFormat="1" x14ac:dyDescent="0.2">
      <c r="A205" s="1"/>
      <c r="B205" s="211" t="s">
        <v>812</v>
      </c>
      <c r="C205" s="212"/>
      <c r="D205" s="209" t="s">
        <v>535</v>
      </c>
      <c r="E205" s="16">
        <v>185</v>
      </c>
      <c r="F205" s="14" t="s">
        <v>380</v>
      </c>
      <c r="G205" s="14" t="s">
        <v>381</v>
      </c>
      <c r="H205" s="421" t="str">
        <f t="shared" si="10"/>
        <v/>
      </c>
      <c r="I205" s="420"/>
      <c r="J205" s="421" t="str">
        <f t="shared" si="11"/>
        <v/>
      </c>
      <c r="K205" s="419"/>
      <c r="L205" s="420"/>
      <c r="M205" s="155" t="str">
        <f t="shared" si="12"/>
        <v/>
      </c>
      <c r="N205" s="626" t="str">
        <f t="shared" si="13"/>
        <v/>
      </c>
      <c r="O205" s="626" t="str">
        <f t="shared" si="14"/>
        <v/>
      </c>
      <c r="P205" s="302"/>
    </row>
    <row r="206" spans="1:16" s="291" customFormat="1" x14ac:dyDescent="0.2">
      <c r="A206" s="1"/>
      <c r="B206" s="211" t="s">
        <v>813</v>
      </c>
      <c r="C206" s="212"/>
      <c r="D206" s="209" t="s">
        <v>535</v>
      </c>
      <c r="E206" s="13">
        <v>186</v>
      </c>
      <c r="F206" s="14" t="s">
        <v>382</v>
      </c>
      <c r="G206" s="14" t="s">
        <v>383</v>
      </c>
      <c r="H206" s="421" t="str">
        <f t="shared" si="10"/>
        <v/>
      </c>
      <c r="I206" s="420"/>
      <c r="J206" s="421" t="str">
        <f t="shared" si="11"/>
        <v/>
      </c>
      <c r="K206" s="419"/>
      <c r="L206" s="420"/>
      <c r="M206" s="155" t="str">
        <f t="shared" si="12"/>
        <v/>
      </c>
      <c r="N206" s="626" t="str">
        <f t="shared" si="13"/>
        <v/>
      </c>
      <c r="O206" s="626" t="str">
        <f t="shared" si="14"/>
        <v/>
      </c>
      <c r="P206" s="302"/>
    </row>
    <row r="207" spans="1:16" s="291" customFormat="1" x14ac:dyDescent="0.2">
      <c r="A207" s="1"/>
      <c r="B207" s="211" t="s">
        <v>814</v>
      </c>
      <c r="C207" s="212"/>
      <c r="D207" s="209" t="s">
        <v>535</v>
      </c>
      <c r="E207" s="16">
        <v>187</v>
      </c>
      <c r="F207" s="14" t="s">
        <v>384</v>
      </c>
      <c r="G207" s="14" t="s">
        <v>385</v>
      </c>
      <c r="H207" s="421" t="str">
        <f t="shared" si="10"/>
        <v/>
      </c>
      <c r="I207" s="420"/>
      <c r="J207" s="421" t="str">
        <f t="shared" si="11"/>
        <v/>
      </c>
      <c r="K207" s="419"/>
      <c r="L207" s="420"/>
      <c r="M207" s="155" t="str">
        <f t="shared" si="12"/>
        <v/>
      </c>
      <c r="N207" s="626" t="str">
        <f t="shared" si="13"/>
        <v/>
      </c>
      <c r="O207" s="626" t="str">
        <f t="shared" si="14"/>
        <v/>
      </c>
      <c r="P207" s="302"/>
    </row>
    <row r="208" spans="1:16" s="291" customFormat="1" x14ac:dyDescent="0.2">
      <c r="A208" s="1"/>
      <c r="B208" s="211" t="s">
        <v>815</v>
      </c>
      <c r="C208" s="212"/>
      <c r="D208" s="209" t="s">
        <v>535</v>
      </c>
      <c r="E208" s="13">
        <v>188</v>
      </c>
      <c r="F208" s="33" t="s">
        <v>512</v>
      </c>
      <c r="G208" s="33" t="s">
        <v>513</v>
      </c>
      <c r="H208" s="421" t="str">
        <f t="shared" si="10"/>
        <v/>
      </c>
      <c r="I208" s="420"/>
      <c r="J208" s="421" t="str">
        <f t="shared" si="11"/>
        <v/>
      </c>
      <c r="K208" s="419"/>
      <c r="L208" s="420"/>
      <c r="M208" s="155" t="str">
        <f t="shared" si="12"/>
        <v/>
      </c>
      <c r="N208" s="626" t="str">
        <f t="shared" si="13"/>
        <v/>
      </c>
      <c r="O208" s="626" t="str">
        <f t="shared" si="14"/>
        <v/>
      </c>
      <c r="P208" s="302"/>
    </row>
    <row r="209" spans="1:16" s="291" customFormat="1" x14ac:dyDescent="0.2">
      <c r="A209" s="1"/>
      <c r="B209" s="211" t="s">
        <v>816</v>
      </c>
      <c r="C209" s="212"/>
      <c r="D209" s="209" t="s">
        <v>535</v>
      </c>
      <c r="E209" s="16">
        <v>189</v>
      </c>
      <c r="F209" s="14" t="s">
        <v>386</v>
      </c>
      <c r="G209" s="14" t="s">
        <v>387</v>
      </c>
      <c r="H209" s="421" t="str">
        <f t="shared" si="10"/>
        <v/>
      </c>
      <c r="I209" s="420"/>
      <c r="J209" s="421" t="str">
        <f t="shared" si="11"/>
        <v/>
      </c>
      <c r="K209" s="419"/>
      <c r="L209" s="420"/>
      <c r="M209" s="155" t="str">
        <f t="shared" si="12"/>
        <v/>
      </c>
      <c r="N209" s="626" t="str">
        <f t="shared" si="13"/>
        <v/>
      </c>
      <c r="O209" s="626" t="str">
        <f t="shared" si="14"/>
        <v/>
      </c>
      <c r="P209" s="302"/>
    </row>
    <row r="210" spans="1:16" s="291" customFormat="1" x14ac:dyDescent="0.2">
      <c r="A210" s="1"/>
      <c r="B210" s="211" t="s">
        <v>817</v>
      </c>
      <c r="C210" s="212"/>
      <c r="D210" s="209" t="s">
        <v>535</v>
      </c>
      <c r="E210" s="13">
        <v>190</v>
      </c>
      <c r="F210" s="14" t="s">
        <v>388</v>
      </c>
      <c r="G210" s="14" t="s">
        <v>389</v>
      </c>
      <c r="H210" s="421" t="str">
        <f t="shared" si="10"/>
        <v/>
      </c>
      <c r="I210" s="420"/>
      <c r="J210" s="421" t="str">
        <f t="shared" si="11"/>
        <v/>
      </c>
      <c r="K210" s="419"/>
      <c r="L210" s="420"/>
      <c r="M210" s="155" t="str">
        <f t="shared" si="12"/>
        <v/>
      </c>
      <c r="N210" s="626" t="str">
        <f t="shared" si="13"/>
        <v/>
      </c>
      <c r="O210" s="626" t="str">
        <f t="shared" si="14"/>
        <v/>
      </c>
      <c r="P210" s="302"/>
    </row>
    <row r="211" spans="1:16" s="291" customFormat="1" x14ac:dyDescent="0.2">
      <c r="A211" s="1"/>
      <c r="B211" s="211" t="s">
        <v>818</v>
      </c>
      <c r="C211" s="212"/>
      <c r="D211" s="209" t="s">
        <v>535</v>
      </c>
      <c r="E211" s="16">
        <v>191</v>
      </c>
      <c r="F211" s="14" t="s">
        <v>390</v>
      </c>
      <c r="G211" s="14" t="s">
        <v>391</v>
      </c>
      <c r="H211" s="421" t="str">
        <f t="shared" si="10"/>
        <v/>
      </c>
      <c r="I211" s="420"/>
      <c r="J211" s="421" t="str">
        <f t="shared" si="11"/>
        <v/>
      </c>
      <c r="K211" s="419"/>
      <c r="L211" s="420"/>
      <c r="M211" s="155" t="str">
        <f t="shared" si="12"/>
        <v/>
      </c>
      <c r="N211" s="626" t="str">
        <f t="shared" si="13"/>
        <v/>
      </c>
      <c r="O211" s="626" t="str">
        <f t="shared" si="14"/>
        <v/>
      </c>
      <c r="P211" s="302"/>
    </row>
    <row r="212" spans="1:16" s="291" customFormat="1" x14ac:dyDescent="0.2">
      <c r="A212" s="1"/>
      <c r="B212" s="211" t="s">
        <v>819</v>
      </c>
      <c r="C212" s="212"/>
      <c r="D212" s="209" t="s">
        <v>535</v>
      </c>
      <c r="E212" s="13">
        <v>192</v>
      </c>
      <c r="F212" s="14" t="s">
        <v>392</v>
      </c>
      <c r="G212" s="14" t="s">
        <v>393</v>
      </c>
      <c r="H212" s="421" t="str">
        <f t="shared" si="10"/>
        <v/>
      </c>
      <c r="I212" s="420"/>
      <c r="J212" s="421" t="str">
        <f t="shared" si="11"/>
        <v/>
      </c>
      <c r="K212" s="419"/>
      <c r="L212" s="420"/>
      <c r="M212" s="155" t="str">
        <f t="shared" si="12"/>
        <v/>
      </c>
      <c r="N212" s="626" t="str">
        <f t="shared" si="13"/>
        <v/>
      </c>
      <c r="O212" s="626" t="str">
        <f t="shared" si="14"/>
        <v/>
      </c>
      <c r="P212" s="302"/>
    </row>
    <row r="213" spans="1:16" s="291" customFormat="1" x14ac:dyDescent="0.2">
      <c r="A213" s="1"/>
      <c r="B213" s="211" t="s">
        <v>820</v>
      </c>
      <c r="C213" s="212"/>
      <c r="D213" s="209" t="s">
        <v>535</v>
      </c>
      <c r="E213" s="16">
        <v>193</v>
      </c>
      <c r="F213" s="14" t="s">
        <v>394</v>
      </c>
      <c r="G213" s="14" t="s">
        <v>395</v>
      </c>
      <c r="H213" s="421" t="str">
        <f t="shared" ref="H213:H259" si="15">IF(AND(I213="",J213=""),"",IF(OR(I213="c",J213="c"),"c",SUM(I213,J213)))</f>
        <v/>
      </c>
      <c r="I213" s="420"/>
      <c r="J213" s="421" t="str">
        <f t="shared" si="11"/>
        <v/>
      </c>
      <c r="K213" s="419"/>
      <c r="L213" s="420"/>
      <c r="M213" s="155" t="str">
        <f t="shared" si="12"/>
        <v/>
      </c>
      <c r="N213" s="626" t="str">
        <f t="shared" si="13"/>
        <v/>
      </c>
      <c r="O213" s="626" t="str">
        <f t="shared" si="14"/>
        <v/>
      </c>
      <c r="P213" s="302"/>
    </row>
    <row r="214" spans="1:16" s="291" customFormat="1" x14ac:dyDescent="0.2">
      <c r="A214" s="1"/>
      <c r="B214" s="211" t="s">
        <v>821</v>
      </c>
      <c r="C214" s="212"/>
      <c r="D214" s="209" t="s">
        <v>535</v>
      </c>
      <c r="E214" s="13">
        <v>194</v>
      </c>
      <c r="F214" s="14" t="s">
        <v>546</v>
      </c>
      <c r="G214" s="160" t="s">
        <v>547</v>
      </c>
      <c r="H214" s="421" t="str">
        <f t="shared" si="15"/>
        <v/>
      </c>
      <c r="I214" s="420"/>
      <c r="J214" s="421" t="str">
        <f t="shared" ref="J214:J264" si="16">IF(AND(K214="",L214=""),"",IF(OR(K214="c",L214="c"),"c",SUM(K214,L214)))</f>
        <v/>
      </c>
      <c r="K214" s="419"/>
      <c r="L214" s="420"/>
      <c r="M214" s="155" t="str">
        <f t="shared" ref="M214:M264" si="17">IF(AND(SUM(COUNTIF(K214:L214,"c"),(COUNTIF(J214,"c")))=1,AND(K214&lt;&gt;"",L214&lt;&gt;"",J214&lt;&gt;"")),"Residual Disclosure",IF(AND(SUM(COUNTIF(I214:J214,"c"),(COUNTIF(H214,"c")))=1,AND(I214&lt;&gt;"",J214&lt;&gt;"",H214&lt;&gt;"")),"Residual Disclosure",""))</f>
        <v/>
      </c>
      <c r="N214" s="626" t="str">
        <f t="shared" ref="N214:N264" si="18">IF(M214&lt;&gt;"","",IF(OR(AND(H214="c",OR(J214="c",I214="c")),AND(H214&lt;&gt;"",I214="c",J214="c"),AND(H214&lt;&gt;"",J214="",I214="")),"",IF(OR(I214="c",J214="c"),"c",IF(ABS(SUM(I214,J214)-SUM(H214))&gt;0.9,SUM(I214,J214),""))))</f>
        <v/>
      </c>
      <c r="O214" s="626" t="str">
        <f t="shared" ref="O214:O264" si="19">IF(M214&lt;&gt;"","",IF(OR(AND(J214="c",OR(L214="c",K214="c")),AND(J214&lt;&gt;"",K214="c",L214="c"),AND(J214&lt;&gt;"",L214="",K214="")),"",IF(COUNTIF(K214:L214,"c")&gt;1,"",IF(ABS(SUM(K214,L214)-SUM(J214))&gt;0.9,SUM(K214,L214),""))))</f>
        <v/>
      </c>
      <c r="P214" s="302"/>
    </row>
    <row r="215" spans="1:16" s="291" customFormat="1" x14ac:dyDescent="0.2">
      <c r="A215" s="1"/>
      <c r="B215" s="211" t="s">
        <v>822</v>
      </c>
      <c r="C215" s="212"/>
      <c r="D215" s="209" t="s">
        <v>535</v>
      </c>
      <c r="E215" s="16">
        <v>195</v>
      </c>
      <c r="F215" s="14" t="s">
        <v>396</v>
      </c>
      <c r="G215" s="14" t="s">
        <v>397</v>
      </c>
      <c r="H215" s="421" t="str">
        <f t="shared" si="15"/>
        <v/>
      </c>
      <c r="I215" s="420"/>
      <c r="J215" s="421" t="str">
        <f t="shared" si="16"/>
        <v/>
      </c>
      <c r="K215" s="419"/>
      <c r="L215" s="420"/>
      <c r="M215" s="155" t="str">
        <f t="shared" si="17"/>
        <v/>
      </c>
      <c r="N215" s="626" t="str">
        <f t="shared" si="18"/>
        <v/>
      </c>
      <c r="O215" s="626" t="str">
        <f t="shared" si="19"/>
        <v/>
      </c>
      <c r="P215" s="302"/>
    </row>
    <row r="216" spans="1:16" s="291" customFormat="1" x14ac:dyDescent="0.2">
      <c r="A216" s="1"/>
      <c r="B216" s="211" t="s">
        <v>823</v>
      </c>
      <c r="C216" s="212"/>
      <c r="D216" s="209" t="s">
        <v>535</v>
      </c>
      <c r="E216" s="13">
        <v>196</v>
      </c>
      <c r="F216" s="14" t="s">
        <v>398</v>
      </c>
      <c r="G216" s="14" t="s">
        <v>399</v>
      </c>
      <c r="H216" s="421" t="str">
        <f t="shared" si="15"/>
        <v/>
      </c>
      <c r="I216" s="420"/>
      <c r="J216" s="421" t="str">
        <f t="shared" si="16"/>
        <v/>
      </c>
      <c r="K216" s="419"/>
      <c r="L216" s="420"/>
      <c r="M216" s="155" t="str">
        <f t="shared" si="17"/>
        <v/>
      </c>
      <c r="N216" s="626" t="str">
        <f t="shared" si="18"/>
        <v/>
      </c>
      <c r="O216" s="626" t="str">
        <f t="shared" si="19"/>
        <v/>
      </c>
      <c r="P216" s="302"/>
    </row>
    <row r="217" spans="1:16" s="291" customFormat="1" x14ac:dyDescent="0.2">
      <c r="A217" s="1"/>
      <c r="B217" s="211" t="s">
        <v>801</v>
      </c>
      <c r="C217" s="212"/>
      <c r="D217" s="209" t="s">
        <v>535</v>
      </c>
      <c r="E217" s="16">
        <v>197</v>
      </c>
      <c r="F217" s="14" t="s">
        <v>358</v>
      </c>
      <c r="G217" s="14" t="s">
        <v>359</v>
      </c>
      <c r="H217" s="421" t="str">
        <f t="shared" si="15"/>
        <v/>
      </c>
      <c r="I217" s="420"/>
      <c r="J217" s="421" t="str">
        <f t="shared" si="16"/>
        <v/>
      </c>
      <c r="K217" s="419"/>
      <c r="L217" s="420"/>
      <c r="M217" s="155" t="str">
        <f t="shared" si="17"/>
        <v/>
      </c>
      <c r="N217" s="626" t="str">
        <f t="shared" si="18"/>
        <v/>
      </c>
      <c r="O217" s="626" t="str">
        <f t="shared" si="19"/>
        <v/>
      </c>
      <c r="P217" s="302"/>
    </row>
    <row r="218" spans="1:16" s="291" customFormat="1" x14ac:dyDescent="0.2">
      <c r="A218" s="1"/>
      <c r="B218" s="211" t="s">
        <v>802</v>
      </c>
      <c r="C218" s="212"/>
      <c r="D218" s="209" t="s">
        <v>535</v>
      </c>
      <c r="E218" s="13">
        <v>198</v>
      </c>
      <c r="F218" s="14" t="s">
        <v>360</v>
      </c>
      <c r="G218" s="14" t="s">
        <v>361</v>
      </c>
      <c r="H218" s="421" t="str">
        <f t="shared" si="15"/>
        <v/>
      </c>
      <c r="I218" s="420"/>
      <c r="J218" s="421" t="str">
        <f t="shared" si="16"/>
        <v/>
      </c>
      <c r="K218" s="419"/>
      <c r="L218" s="420"/>
      <c r="M218" s="155" t="str">
        <f t="shared" si="17"/>
        <v/>
      </c>
      <c r="N218" s="626" t="str">
        <f t="shared" si="18"/>
        <v/>
      </c>
      <c r="O218" s="626" t="str">
        <f t="shared" si="19"/>
        <v/>
      </c>
      <c r="P218" s="302"/>
    </row>
    <row r="219" spans="1:16" s="291" customFormat="1" x14ac:dyDescent="0.2">
      <c r="A219" s="1"/>
      <c r="B219" s="211" t="s">
        <v>803</v>
      </c>
      <c r="C219" s="212"/>
      <c r="D219" s="209" t="s">
        <v>535</v>
      </c>
      <c r="E219" s="16">
        <v>199</v>
      </c>
      <c r="F219" s="14" t="s">
        <v>362</v>
      </c>
      <c r="G219" s="14" t="s">
        <v>363</v>
      </c>
      <c r="H219" s="421" t="str">
        <f t="shared" si="15"/>
        <v/>
      </c>
      <c r="I219" s="420"/>
      <c r="J219" s="421" t="str">
        <f t="shared" si="16"/>
        <v/>
      </c>
      <c r="K219" s="419"/>
      <c r="L219" s="420"/>
      <c r="M219" s="155" t="str">
        <f t="shared" si="17"/>
        <v/>
      </c>
      <c r="N219" s="626" t="str">
        <f t="shared" si="18"/>
        <v/>
      </c>
      <c r="O219" s="626" t="str">
        <f t="shared" si="19"/>
        <v/>
      </c>
      <c r="P219" s="302"/>
    </row>
    <row r="220" spans="1:16" s="291" customFormat="1" x14ac:dyDescent="0.2">
      <c r="A220" s="1"/>
      <c r="B220" s="211" t="s">
        <v>804</v>
      </c>
      <c r="C220" s="212"/>
      <c r="D220" s="209" t="s">
        <v>535</v>
      </c>
      <c r="E220" s="13">
        <v>200</v>
      </c>
      <c r="F220" s="14" t="s">
        <v>364</v>
      </c>
      <c r="G220" s="14" t="s">
        <v>365</v>
      </c>
      <c r="H220" s="421" t="str">
        <f t="shared" si="15"/>
        <v/>
      </c>
      <c r="I220" s="420"/>
      <c r="J220" s="421" t="str">
        <f t="shared" si="16"/>
        <v/>
      </c>
      <c r="K220" s="419"/>
      <c r="L220" s="420"/>
      <c r="M220" s="155" t="str">
        <f t="shared" si="17"/>
        <v/>
      </c>
      <c r="N220" s="626" t="str">
        <f t="shared" si="18"/>
        <v/>
      </c>
      <c r="O220" s="626" t="str">
        <f t="shared" si="19"/>
        <v/>
      </c>
      <c r="P220" s="302"/>
    </row>
    <row r="221" spans="1:16" s="291" customFormat="1" x14ac:dyDescent="0.2">
      <c r="A221" s="1"/>
      <c r="B221" s="211" t="s">
        <v>805</v>
      </c>
      <c r="C221" s="212"/>
      <c r="D221" s="209" t="s">
        <v>535</v>
      </c>
      <c r="E221" s="16">
        <v>201</v>
      </c>
      <c r="F221" s="14" t="s">
        <v>366</v>
      </c>
      <c r="G221" s="14" t="s">
        <v>367</v>
      </c>
      <c r="H221" s="421" t="str">
        <f t="shared" si="15"/>
        <v/>
      </c>
      <c r="I221" s="420"/>
      <c r="J221" s="421" t="str">
        <f t="shared" si="16"/>
        <v/>
      </c>
      <c r="K221" s="419"/>
      <c r="L221" s="420"/>
      <c r="M221" s="155" t="str">
        <f t="shared" si="17"/>
        <v/>
      </c>
      <c r="N221" s="626" t="str">
        <f t="shared" si="18"/>
        <v/>
      </c>
      <c r="O221" s="626" t="str">
        <f t="shared" si="19"/>
        <v/>
      </c>
      <c r="P221" s="302"/>
    </row>
    <row r="222" spans="1:16" s="291" customFormat="1" x14ac:dyDescent="0.2">
      <c r="A222" s="1"/>
      <c r="B222" s="211" t="s">
        <v>824</v>
      </c>
      <c r="C222" s="212"/>
      <c r="D222" s="209" t="s">
        <v>535</v>
      </c>
      <c r="E222" s="13">
        <v>202</v>
      </c>
      <c r="F222" s="14" t="s">
        <v>400</v>
      </c>
      <c r="G222" s="14" t="s">
        <v>401</v>
      </c>
      <c r="H222" s="421" t="str">
        <f t="shared" si="15"/>
        <v/>
      </c>
      <c r="I222" s="420"/>
      <c r="J222" s="421" t="str">
        <f t="shared" si="16"/>
        <v/>
      </c>
      <c r="K222" s="419"/>
      <c r="L222" s="420"/>
      <c r="M222" s="155" t="str">
        <f t="shared" si="17"/>
        <v/>
      </c>
      <c r="N222" s="626" t="str">
        <f t="shared" si="18"/>
        <v/>
      </c>
      <c r="O222" s="626" t="str">
        <f t="shared" si="19"/>
        <v/>
      </c>
      <c r="P222" s="302"/>
    </row>
    <row r="223" spans="1:16" s="291" customFormat="1" x14ac:dyDescent="0.2">
      <c r="A223" s="1"/>
      <c r="B223" s="211" t="s">
        <v>825</v>
      </c>
      <c r="C223" s="212"/>
      <c r="D223" s="209" t="s">
        <v>535</v>
      </c>
      <c r="E223" s="16">
        <v>203</v>
      </c>
      <c r="F223" s="14" t="s">
        <v>402</v>
      </c>
      <c r="G223" s="14" t="s">
        <v>403</v>
      </c>
      <c r="H223" s="421" t="str">
        <f t="shared" si="15"/>
        <v/>
      </c>
      <c r="I223" s="420"/>
      <c r="J223" s="421" t="str">
        <f t="shared" si="16"/>
        <v/>
      </c>
      <c r="K223" s="419"/>
      <c r="L223" s="420"/>
      <c r="M223" s="155" t="str">
        <f t="shared" si="17"/>
        <v/>
      </c>
      <c r="N223" s="626" t="str">
        <f t="shared" si="18"/>
        <v/>
      </c>
      <c r="O223" s="626" t="str">
        <f t="shared" si="19"/>
        <v/>
      </c>
      <c r="P223" s="302"/>
    </row>
    <row r="224" spans="1:16" s="291" customFormat="1" x14ac:dyDescent="0.2">
      <c r="A224" s="1"/>
      <c r="B224" s="211" t="s">
        <v>826</v>
      </c>
      <c r="C224" s="212"/>
      <c r="D224" s="209" t="s">
        <v>535</v>
      </c>
      <c r="E224" s="13">
        <v>204</v>
      </c>
      <c r="F224" s="14" t="s">
        <v>404</v>
      </c>
      <c r="G224" s="14" t="s">
        <v>405</v>
      </c>
      <c r="H224" s="421" t="str">
        <f t="shared" si="15"/>
        <v/>
      </c>
      <c r="I224" s="420"/>
      <c r="J224" s="421" t="str">
        <f t="shared" si="16"/>
        <v/>
      </c>
      <c r="K224" s="419"/>
      <c r="L224" s="420"/>
      <c r="M224" s="155" t="str">
        <f t="shared" si="17"/>
        <v/>
      </c>
      <c r="N224" s="626" t="str">
        <f t="shared" si="18"/>
        <v/>
      </c>
      <c r="O224" s="626" t="str">
        <f t="shared" si="19"/>
        <v/>
      </c>
      <c r="P224" s="302"/>
    </row>
    <row r="225" spans="1:16" s="291" customFormat="1" x14ac:dyDescent="0.2">
      <c r="A225" s="1"/>
      <c r="B225" s="211" t="s">
        <v>827</v>
      </c>
      <c r="C225" s="212"/>
      <c r="D225" s="209" t="s">
        <v>535</v>
      </c>
      <c r="E225" s="16">
        <v>205</v>
      </c>
      <c r="F225" s="14" t="s">
        <v>406</v>
      </c>
      <c r="G225" s="14" t="s">
        <v>407</v>
      </c>
      <c r="H225" s="421" t="str">
        <f t="shared" si="15"/>
        <v/>
      </c>
      <c r="I225" s="420"/>
      <c r="J225" s="421" t="str">
        <f t="shared" si="16"/>
        <v/>
      </c>
      <c r="K225" s="419"/>
      <c r="L225" s="420"/>
      <c r="M225" s="155" t="str">
        <f t="shared" si="17"/>
        <v/>
      </c>
      <c r="N225" s="626" t="str">
        <f t="shared" si="18"/>
        <v/>
      </c>
      <c r="O225" s="626" t="str">
        <f t="shared" si="19"/>
        <v/>
      </c>
      <c r="P225" s="302"/>
    </row>
    <row r="226" spans="1:16" s="291" customFormat="1" x14ac:dyDescent="0.2">
      <c r="A226" s="1"/>
      <c r="B226" s="211" t="s">
        <v>828</v>
      </c>
      <c r="C226" s="212"/>
      <c r="D226" s="209" t="s">
        <v>535</v>
      </c>
      <c r="E226" s="13">
        <v>206</v>
      </c>
      <c r="F226" s="14" t="s">
        <v>408</v>
      </c>
      <c r="G226" s="14" t="s">
        <v>409</v>
      </c>
      <c r="H226" s="421" t="str">
        <f t="shared" si="15"/>
        <v/>
      </c>
      <c r="I226" s="420"/>
      <c r="J226" s="421" t="str">
        <f t="shared" si="16"/>
        <v/>
      </c>
      <c r="K226" s="419"/>
      <c r="L226" s="420"/>
      <c r="M226" s="155" t="str">
        <f t="shared" si="17"/>
        <v/>
      </c>
      <c r="N226" s="626" t="str">
        <f t="shared" si="18"/>
        <v/>
      </c>
      <c r="O226" s="626" t="str">
        <f t="shared" si="19"/>
        <v/>
      </c>
      <c r="P226" s="302"/>
    </row>
    <row r="227" spans="1:16" s="291" customFormat="1" x14ac:dyDescent="0.2">
      <c r="A227" s="1"/>
      <c r="B227" s="211" t="s">
        <v>829</v>
      </c>
      <c r="C227" s="212"/>
      <c r="D227" s="209" t="s">
        <v>535</v>
      </c>
      <c r="E227" s="16">
        <v>207</v>
      </c>
      <c r="F227" s="14" t="s">
        <v>410</v>
      </c>
      <c r="G227" s="14" t="s">
        <v>411</v>
      </c>
      <c r="H227" s="421" t="str">
        <f t="shared" si="15"/>
        <v/>
      </c>
      <c r="I227" s="420"/>
      <c r="J227" s="421" t="str">
        <f t="shared" si="16"/>
        <v/>
      </c>
      <c r="K227" s="419"/>
      <c r="L227" s="420"/>
      <c r="M227" s="155" t="str">
        <f t="shared" si="17"/>
        <v/>
      </c>
      <c r="N227" s="626" t="str">
        <f t="shared" si="18"/>
        <v/>
      </c>
      <c r="O227" s="626" t="str">
        <f t="shared" si="19"/>
        <v/>
      </c>
      <c r="P227" s="302"/>
    </row>
    <row r="228" spans="1:16" s="291" customFormat="1" x14ac:dyDescent="0.2">
      <c r="A228" s="1"/>
      <c r="B228" s="211" t="s">
        <v>830</v>
      </c>
      <c r="C228" s="212"/>
      <c r="D228" s="209" t="s">
        <v>535</v>
      </c>
      <c r="E228" s="13">
        <v>208</v>
      </c>
      <c r="F228" s="14" t="s">
        <v>412</v>
      </c>
      <c r="G228" s="14" t="s">
        <v>413</v>
      </c>
      <c r="H228" s="421" t="str">
        <f t="shared" si="15"/>
        <v/>
      </c>
      <c r="I228" s="420"/>
      <c r="J228" s="421" t="str">
        <f t="shared" si="16"/>
        <v/>
      </c>
      <c r="K228" s="419"/>
      <c r="L228" s="420"/>
      <c r="M228" s="155" t="str">
        <f t="shared" si="17"/>
        <v/>
      </c>
      <c r="N228" s="626" t="str">
        <f t="shared" si="18"/>
        <v/>
      </c>
      <c r="O228" s="626" t="str">
        <f t="shared" si="19"/>
        <v/>
      </c>
      <c r="P228" s="302"/>
    </row>
    <row r="229" spans="1:16" s="291" customFormat="1" x14ac:dyDescent="0.2">
      <c r="A229" s="1"/>
      <c r="B229" s="211" t="s">
        <v>831</v>
      </c>
      <c r="C229" s="212"/>
      <c r="D229" s="209" t="s">
        <v>535</v>
      </c>
      <c r="E229" s="16">
        <v>209</v>
      </c>
      <c r="F229" s="14" t="s">
        <v>414</v>
      </c>
      <c r="G229" s="14" t="s">
        <v>415</v>
      </c>
      <c r="H229" s="421" t="str">
        <f t="shared" si="15"/>
        <v/>
      </c>
      <c r="I229" s="420"/>
      <c r="J229" s="421" t="str">
        <f t="shared" si="16"/>
        <v/>
      </c>
      <c r="K229" s="419"/>
      <c r="L229" s="420"/>
      <c r="M229" s="155" t="str">
        <f t="shared" si="17"/>
        <v/>
      </c>
      <c r="N229" s="626" t="str">
        <f t="shared" si="18"/>
        <v/>
      </c>
      <c r="O229" s="626" t="str">
        <f t="shared" si="19"/>
        <v/>
      </c>
      <c r="P229" s="302"/>
    </row>
    <row r="230" spans="1:16" s="291" customFormat="1" x14ac:dyDescent="0.2">
      <c r="A230" s="1"/>
      <c r="B230" s="211" t="s">
        <v>832</v>
      </c>
      <c r="C230" s="212"/>
      <c r="D230" s="209" t="s">
        <v>535</v>
      </c>
      <c r="E230" s="13">
        <v>210</v>
      </c>
      <c r="F230" s="14" t="s">
        <v>416</v>
      </c>
      <c r="G230" s="14" t="s">
        <v>417</v>
      </c>
      <c r="H230" s="421" t="str">
        <f t="shared" si="15"/>
        <v/>
      </c>
      <c r="I230" s="420"/>
      <c r="J230" s="421" t="str">
        <f t="shared" si="16"/>
        <v/>
      </c>
      <c r="K230" s="419"/>
      <c r="L230" s="420"/>
      <c r="M230" s="155" t="str">
        <f t="shared" si="17"/>
        <v/>
      </c>
      <c r="N230" s="626" t="str">
        <f t="shared" si="18"/>
        <v/>
      </c>
      <c r="O230" s="626" t="str">
        <f t="shared" si="19"/>
        <v/>
      </c>
      <c r="P230" s="302"/>
    </row>
    <row r="231" spans="1:16" s="291" customFormat="1" x14ac:dyDescent="0.2">
      <c r="A231" s="1"/>
      <c r="B231" s="211" t="s">
        <v>833</v>
      </c>
      <c r="C231" s="212"/>
      <c r="D231" s="209" t="s">
        <v>535</v>
      </c>
      <c r="E231" s="16">
        <v>211</v>
      </c>
      <c r="F231" s="14" t="s">
        <v>418</v>
      </c>
      <c r="G231" s="14" t="s">
        <v>419</v>
      </c>
      <c r="H231" s="421" t="str">
        <f t="shared" si="15"/>
        <v/>
      </c>
      <c r="I231" s="420"/>
      <c r="J231" s="421" t="str">
        <f t="shared" si="16"/>
        <v/>
      </c>
      <c r="K231" s="419"/>
      <c r="L231" s="420"/>
      <c r="M231" s="155" t="str">
        <f t="shared" si="17"/>
        <v/>
      </c>
      <c r="N231" s="626" t="str">
        <f t="shared" si="18"/>
        <v/>
      </c>
      <c r="O231" s="626" t="str">
        <f t="shared" si="19"/>
        <v/>
      </c>
      <c r="P231" s="302"/>
    </row>
    <row r="232" spans="1:16" s="291" customFormat="1" x14ac:dyDescent="0.2">
      <c r="A232" s="1"/>
      <c r="B232" s="211" t="s">
        <v>840</v>
      </c>
      <c r="C232" s="212"/>
      <c r="D232" s="209" t="s">
        <v>535</v>
      </c>
      <c r="E232" s="13">
        <v>212</v>
      </c>
      <c r="F232" s="14" t="s">
        <v>964</v>
      </c>
      <c r="G232" s="14" t="s">
        <v>420</v>
      </c>
      <c r="H232" s="421" t="str">
        <f t="shared" si="15"/>
        <v/>
      </c>
      <c r="I232" s="420"/>
      <c r="J232" s="421" t="str">
        <f t="shared" si="16"/>
        <v/>
      </c>
      <c r="K232" s="419"/>
      <c r="L232" s="420"/>
      <c r="M232" s="155" t="str">
        <f t="shared" si="17"/>
        <v/>
      </c>
      <c r="N232" s="626" t="str">
        <f t="shared" si="18"/>
        <v/>
      </c>
      <c r="O232" s="626" t="str">
        <f t="shared" si="19"/>
        <v/>
      </c>
      <c r="P232" s="302"/>
    </row>
    <row r="233" spans="1:16" s="291" customFormat="1" x14ac:dyDescent="0.2">
      <c r="A233" s="1"/>
      <c r="B233" s="211" t="s">
        <v>834</v>
      </c>
      <c r="C233" s="212"/>
      <c r="D233" s="209" t="s">
        <v>535</v>
      </c>
      <c r="E233" s="16">
        <v>213</v>
      </c>
      <c r="F233" s="14" t="s">
        <v>421</v>
      </c>
      <c r="G233" s="14" t="s">
        <v>422</v>
      </c>
      <c r="H233" s="421" t="str">
        <f t="shared" si="15"/>
        <v/>
      </c>
      <c r="I233" s="420"/>
      <c r="J233" s="421" t="str">
        <f t="shared" si="16"/>
        <v/>
      </c>
      <c r="K233" s="419"/>
      <c r="L233" s="420"/>
      <c r="M233" s="155" t="str">
        <f t="shared" si="17"/>
        <v/>
      </c>
      <c r="N233" s="626" t="str">
        <f t="shared" si="18"/>
        <v/>
      </c>
      <c r="O233" s="626" t="str">
        <f t="shared" si="19"/>
        <v/>
      </c>
      <c r="P233" s="302"/>
    </row>
    <row r="234" spans="1:16" s="291" customFormat="1" x14ac:dyDescent="0.2">
      <c r="A234" s="1"/>
      <c r="B234" s="211" t="s">
        <v>835</v>
      </c>
      <c r="C234" s="212"/>
      <c r="D234" s="209" t="s">
        <v>535</v>
      </c>
      <c r="E234" s="13">
        <v>214</v>
      </c>
      <c r="F234" s="14" t="s">
        <v>423</v>
      </c>
      <c r="G234" s="14" t="s">
        <v>424</v>
      </c>
      <c r="H234" s="421" t="str">
        <f t="shared" si="15"/>
        <v/>
      </c>
      <c r="I234" s="420"/>
      <c r="J234" s="421" t="str">
        <f t="shared" si="16"/>
        <v/>
      </c>
      <c r="K234" s="419"/>
      <c r="L234" s="420"/>
      <c r="M234" s="155" t="str">
        <f t="shared" si="17"/>
        <v/>
      </c>
      <c r="N234" s="626" t="str">
        <f t="shared" si="18"/>
        <v/>
      </c>
      <c r="O234" s="626" t="str">
        <f t="shared" si="19"/>
        <v/>
      </c>
      <c r="P234" s="302"/>
    </row>
    <row r="235" spans="1:16" s="291" customFormat="1" x14ac:dyDescent="0.2">
      <c r="A235" s="1"/>
      <c r="B235" s="211" t="s">
        <v>836</v>
      </c>
      <c r="C235" s="212"/>
      <c r="D235" s="209" t="s">
        <v>535</v>
      </c>
      <c r="E235" s="16">
        <v>215</v>
      </c>
      <c r="F235" s="14" t="s">
        <v>425</v>
      </c>
      <c r="G235" s="14" t="s">
        <v>426</v>
      </c>
      <c r="H235" s="421" t="str">
        <f t="shared" si="15"/>
        <v/>
      </c>
      <c r="I235" s="420"/>
      <c r="J235" s="421" t="str">
        <f t="shared" si="16"/>
        <v/>
      </c>
      <c r="K235" s="419"/>
      <c r="L235" s="420"/>
      <c r="M235" s="155" t="str">
        <f t="shared" si="17"/>
        <v/>
      </c>
      <c r="N235" s="626" t="str">
        <f t="shared" si="18"/>
        <v/>
      </c>
      <c r="O235" s="626" t="str">
        <f t="shared" si="19"/>
        <v/>
      </c>
      <c r="P235" s="302"/>
    </row>
    <row r="236" spans="1:16" s="291" customFormat="1" x14ac:dyDescent="0.2">
      <c r="A236" s="1"/>
      <c r="B236" s="211" t="s">
        <v>837</v>
      </c>
      <c r="C236" s="212"/>
      <c r="D236" s="209" t="s">
        <v>535</v>
      </c>
      <c r="E236" s="13">
        <v>216</v>
      </c>
      <c r="F236" s="14" t="s">
        <v>427</v>
      </c>
      <c r="G236" s="14" t="s">
        <v>428</v>
      </c>
      <c r="H236" s="421" t="str">
        <f t="shared" si="15"/>
        <v/>
      </c>
      <c r="I236" s="420"/>
      <c r="J236" s="421" t="str">
        <f t="shared" si="16"/>
        <v/>
      </c>
      <c r="K236" s="419"/>
      <c r="L236" s="420"/>
      <c r="M236" s="155" t="str">
        <f t="shared" si="17"/>
        <v/>
      </c>
      <c r="N236" s="626" t="str">
        <f t="shared" si="18"/>
        <v/>
      </c>
      <c r="O236" s="626" t="str">
        <f t="shared" si="19"/>
        <v/>
      </c>
      <c r="P236" s="302"/>
    </row>
    <row r="237" spans="1:16" s="291" customFormat="1" x14ac:dyDescent="0.2">
      <c r="A237" s="1"/>
      <c r="B237" s="211" t="s">
        <v>838</v>
      </c>
      <c r="C237" s="212"/>
      <c r="D237" s="209" t="s">
        <v>535</v>
      </c>
      <c r="E237" s="16">
        <v>217</v>
      </c>
      <c r="F237" s="14" t="s">
        <v>429</v>
      </c>
      <c r="G237" s="14" t="s">
        <v>430</v>
      </c>
      <c r="H237" s="421" t="str">
        <f t="shared" si="15"/>
        <v/>
      </c>
      <c r="I237" s="420"/>
      <c r="J237" s="421" t="str">
        <f t="shared" si="16"/>
        <v/>
      </c>
      <c r="K237" s="419"/>
      <c r="L237" s="420"/>
      <c r="M237" s="155" t="str">
        <f t="shared" si="17"/>
        <v/>
      </c>
      <c r="N237" s="626" t="str">
        <f t="shared" si="18"/>
        <v/>
      </c>
      <c r="O237" s="626" t="str">
        <f t="shared" si="19"/>
        <v/>
      </c>
      <c r="P237" s="302"/>
    </row>
    <row r="238" spans="1:16" s="291" customFormat="1" x14ac:dyDescent="0.2">
      <c r="A238" s="1"/>
      <c r="B238" s="211" t="s">
        <v>839</v>
      </c>
      <c r="C238" s="212"/>
      <c r="D238" s="209" t="s">
        <v>535</v>
      </c>
      <c r="E238" s="13">
        <v>218</v>
      </c>
      <c r="F238" s="14" t="s">
        <v>431</v>
      </c>
      <c r="G238" s="14" t="s">
        <v>432</v>
      </c>
      <c r="H238" s="421" t="str">
        <f t="shared" si="15"/>
        <v/>
      </c>
      <c r="I238" s="420"/>
      <c r="J238" s="421" t="str">
        <f t="shared" si="16"/>
        <v/>
      </c>
      <c r="K238" s="419"/>
      <c r="L238" s="420"/>
      <c r="M238" s="155" t="str">
        <f t="shared" si="17"/>
        <v/>
      </c>
      <c r="N238" s="626" t="str">
        <f t="shared" si="18"/>
        <v/>
      </c>
      <c r="O238" s="626" t="str">
        <f t="shared" si="19"/>
        <v/>
      </c>
      <c r="P238" s="302"/>
    </row>
    <row r="239" spans="1:16" s="291" customFormat="1" x14ac:dyDescent="0.2">
      <c r="A239" s="1"/>
      <c r="B239" s="211" t="s">
        <v>957</v>
      </c>
      <c r="C239" s="212"/>
      <c r="D239" s="209" t="s">
        <v>535</v>
      </c>
      <c r="E239" s="16">
        <v>219</v>
      </c>
      <c r="F239" s="14" t="s">
        <v>433</v>
      </c>
      <c r="G239" s="14" t="s">
        <v>434</v>
      </c>
      <c r="H239" s="421" t="str">
        <f t="shared" si="15"/>
        <v/>
      </c>
      <c r="I239" s="420"/>
      <c r="J239" s="421" t="str">
        <f t="shared" si="16"/>
        <v/>
      </c>
      <c r="K239" s="419"/>
      <c r="L239" s="420"/>
      <c r="M239" s="155" t="str">
        <f t="shared" si="17"/>
        <v/>
      </c>
      <c r="N239" s="626" t="str">
        <f t="shared" si="18"/>
        <v/>
      </c>
      <c r="O239" s="626" t="str">
        <f t="shared" si="19"/>
        <v/>
      </c>
      <c r="P239" s="302"/>
    </row>
    <row r="240" spans="1:16" s="291" customFormat="1" x14ac:dyDescent="0.2">
      <c r="A240" s="1"/>
      <c r="B240" s="211" t="s">
        <v>841</v>
      </c>
      <c r="C240" s="212"/>
      <c r="D240" s="209" t="s">
        <v>535</v>
      </c>
      <c r="E240" s="13">
        <v>220</v>
      </c>
      <c r="F240" s="14" t="s">
        <v>435</v>
      </c>
      <c r="G240" s="14" t="s">
        <v>436</v>
      </c>
      <c r="H240" s="421" t="str">
        <f t="shared" si="15"/>
        <v/>
      </c>
      <c r="I240" s="420"/>
      <c r="J240" s="421" t="str">
        <f t="shared" si="16"/>
        <v/>
      </c>
      <c r="K240" s="419"/>
      <c r="L240" s="420"/>
      <c r="M240" s="155" t="str">
        <f t="shared" si="17"/>
        <v/>
      </c>
      <c r="N240" s="626" t="str">
        <f t="shared" si="18"/>
        <v/>
      </c>
      <c r="O240" s="626" t="str">
        <f t="shared" si="19"/>
        <v/>
      </c>
      <c r="P240" s="302"/>
    </row>
    <row r="241" spans="1:16" s="291" customFormat="1" x14ac:dyDescent="0.2">
      <c r="A241" s="1"/>
      <c r="B241" s="211" t="s">
        <v>842</v>
      </c>
      <c r="C241" s="212"/>
      <c r="D241" s="209" t="s">
        <v>535</v>
      </c>
      <c r="E241" s="16">
        <v>221</v>
      </c>
      <c r="F241" s="14" t="s">
        <v>437</v>
      </c>
      <c r="G241" s="14" t="s">
        <v>438</v>
      </c>
      <c r="H241" s="421" t="str">
        <f t="shared" si="15"/>
        <v/>
      </c>
      <c r="I241" s="420"/>
      <c r="J241" s="421" t="str">
        <f t="shared" si="16"/>
        <v/>
      </c>
      <c r="K241" s="419"/>
      <c r="L241" s="420"/>
      <c r="M241" s="155" t="str">
        <f t="shared" si="17"/>
        <v/>
      </c>
      <c r="N241" s="626" t="str">
        <f t="shared" si="18"/>
        <v/>
      </c>
      <c r="O241" s="626" t="str">
        <f t="shared" si="19"/>
        <v/>
      </c>
      <c r="P241" s="302"/>
    </row>
    <row r="242" spans="1:16" s="291" customFormat="1" x14ac:dyDescent="0.2">
      <c r="A242" s="1"/>
      <c r="B242" s="211" t="s">
        <v>843</v>
      </c>
      <c r="C242" s="212"/>
      <c r="D242" s="209" t="s">
        <v>535</v>
      </c>
      <c r="E242" s="13">
        <v>222</v>
      </c>
      <c r="F242" s="14" t="s">
        <v>439</v>
      </c>
      <c r="G242" s="14" t="s">
        <v>440</v>
      </c>
      <c r="H242" s="421" t="str">
        <f t="shared" si="15"/>
        <v/>
      </c>
      <c r="I242" s="420"/>
      <c r="J242" s="421" t="str">
        <f t="shared" si="16"/>
        <v/>
      </c>
      <c r="K242" s="419"/>
      <c r="L242" s="420"/>
      <c r="M242" s="155" t="str">
        <f t="shared" si="17"/>
        <v/>
      </c>
      <c r="N242" s="626" t="str">
        <f t="shared" si="18"/>
        <v/>
      </c>
      <c r="O242" s="626" t="str">
        <f t="shared" si="19"/>
        <v/>
      </c>
      <c r="P242" s="302"/>
    </row>
    <row r="243" spans="1:16" s="291" customFormat="1" x14ac:dyDescent="0.2">
      <c r="A243" s="1"/>
      <c r="B243" s="211" t="s">
        <v>844</v>
      </c>
      <c r="C243" s="212"/>
      <c r="D243" s="209" t="s">
        <v>535</v>
      </c>
      <c r="E243" s="16">
        <v>223</v>
      </c>
      <c r="F243" s="14" t="s">
        <v>441</v>
      </c>
      <c r="G243" s="14" t="s">
        <v>442</v>
      </c>
      <c r="H243" s="421" t="str">
        <f t="shared" si="15"/>
        <v/>
      </c>
      <c r="I243" s="420"/>
      <c r="J243" s="421" t="str">
        <f t="shared" si="16"/>
        <v/>
      </c>
      <c r="K243" s="419"/>
      <c r="L243" s="420"/>
      <c r="M243" s="155" t="str">
        <f t="shared" si="17"/>
        <v/>
      </c>
      <c r="N243" s="626" t="str">
        <f t="shared" si="18"/>
        <v/>
      </c>
      <c r="O243" s="626" t="str">
        <f t="shared" si="19"/>
        <v/>
      </c>
      <c r="P243" s="302"/>
    </row>
    <row r="244" spans="1:16" s="291" customFormat="1" x14ac:dyDescent="0.2">
      <c r="A244" s="1"/>
      <c r="B244" s="211" t="s">
        <v>845</v>
      </c>
      <c r="C244" s="212"/>
      <c r="D244" s="209" t="s">
        <v>535</v>
      </c>
      <c r="E244" s="13">
        <v>224</v>
      </c>
      <c r="F244" s="14" t="s">
        <v>443</v>
      </c>
      <c r="G244" s="14" t="s">
        <v>444</v>
      </c>
      <c r="H244" s="421" t="str">
        <f t="shared" si="15"/>
        <v/>
      </c>
      <c r="I244" s="420"/>
      <c r="J244" s="421" t="str">
        <f t="shared" si="16"/>
        <v/>
      </c>
      <c r="K244" s="419"/>
      <c r="L244" s="420"/>
      <c r="M244" s="155" t="str">
        <f t="shared" si="17"/>
        <v/>
      </c>
      <c r="N244" s="626" t="str">
        <f t="shared" si="18"/>
        <v/>
      </c>
      <c r="O244" s="626" t="str">
        <f t="shared" si="19"/>
        <v/>
      </c>
      <c r="P244" s="302"/>
    </row>
    <row r="245" spans="1:16" s="291" customFormat="1" x14ac:dyDescent="0.2">
      <c r="A245" s="1"/>
      <c r="B245" s="211" t="s">
        <v>846</v>
      </c>
      <c r="C245" s="212"/>
      <c r="D245" s="209" t="s">
        <v>535</v>
      </c>
      <c r="E245" s="16">
        <v>225</v>
      </c>
      <c r="F245" s="14" t="s">
        <v>445</v>
      </c>
      <c r="G245" s="14" t="s">
        <v>446</v>
      </c>
      <c r="H245" s="421" t="str">
        <f t="shared" si="15"/>
        <v/>
      </c>
      <c r="I245" s="420"/>
      <c r="J245" s="421" t="str">
        <f t="shared" si="16"/>
        <v/>
      </c>
      <c r="K245" s="419"/>
      <c r="L245" s="420"/>
      <c r="M245" s="155" t="str">
        <f t="shared" si="17"/>
        <v/>
      </c>
      <c r="N245" s="626" t="str">
        <f t="shared" si="18"/>
        <v/>
      </c>
      <c r="O245" s="626" t="str">
        <f t="shared" si="19"/>
        <v/>
      </c>
      <c r="P245" s="302"/>
    </row>
    <row r="246" spans="1:16" s="291" customFormat="1" x14ac:dyDescent="0.2">
      <c r="A246" s="1"/>
      <c r="B246" s="211" t="s">
        <v>847</v>
      </c>
      <c r="C246" s="212"/>
      <c r="D246" s="209" t="s">
        <v>535</v>
      </c>
      <c r="E246" s="13">
        <v>226</v>
      </c>
      <c r="F246" s="14" t="s">
        <v>447</v>
      </c>
      <c r="G246" s="14" t="s">
        <v>448</v>
      </c>
      <c r="H246" s="421" t="str">
        <f t="shared" si="15"/>
        <v/>
      </c>
      <c r="I246" s="420"/>
      <c r="J246" s="421" t="str">
        <f t="shared" si="16"/>
        <v/>
      </c>
      <c r="K246" s="419"/>
      <c r="L246" s="420"/>
      <c r="M246" s="155" t="str">
        <f t="shared" si="17"/>
        <v/>
      </c>
      <c r="N246" s="626" t="str">
        <f t="shared" si="18"/>
        <v/>
      </c>
      <c r="O246" s="626" t="str">
        <f t="shared" si="19"/>
        <v/>
      </c>
      <c r="P246" s="302"/>
    </row>
    <row r="247" spans="1:16" s="291" customFormat="1" x14ac:dyDescent="0.2">
      <c r="A247" s="1"/>
      <c r="B247" s="211" t="s">
        <v>958</v>
      </c>
      <c r="C247" s="212"/>
      <c r="D247" s="209" t="s">
        <v>535</v>
      </c>
      <c r="E247" s="16">
        <v>227</v>
      </c>
      <c r="F247" s="14" t="s">
        <v>449</v>
      </c>
      <c r="G247" s="14" t="s">
        <v>450</v>
      </c>
      <c r="H247" s="421" t="str">
        <f t="shared" si="15"/>
        <v/>
      </c>
      <c r="I247" s="420"/>
      <c r="J247" s="421" t="str">
        <f t="shared" si="16"/>
        <v/>
      </c>
      <c r="K247" s="419"/>
      <c r="L247" s="420"/>
      <c r="M247" s="155" t="str">
        <f t="shared" si="17"/>
        <v/>
      </c>
      <c r="N247" s="626" t="str">
        <f t="shared" si="18"/>
        <v/>
      </c>
      <c r="O247" s="626" t="str">
        <f t="shared" si="19"/>
        <v/>
      </c>
      <c r="P247" s="302"/>
    </row>
    <row r="248" spans="1:16" s="291" customFormat="1" x14ac:dyDescent="0.2">
      <c r="A248" s="1"/>
      <c r="B248" s="211" t="s">
        <v>848</v>
      </c>
      <c r="C248" s="212"/>
      <c r="D248" s="209" t="s">
        <v>535</v>
      </c>
      <c r="E248" s="13">
        <v>228</v>
      </c>
      <c r="F248" s="14" t="s">
        <v>451</v>
      </c>
      <c r="G248" s="14" t="s">
        <v>452</v>
      </c>
      <c r="H248" s="421" t="str">
        <f t="shared" si="15"/>
        <v/>
      </c>
      <c r="I248" s="420"/>
      <c r="J248" s="421" t="str">
        <f t="shared" si="16"/>
        <v/>
      </c>
      <c r="K248" s="419"/>
      <c r="L248" s="420"/>
      <c r="M248" s="155" t="str">
        <f t="shared" si="17"/>
        <v/>
      </c>
      <c r="N248" s="626" t="str">
        <f t="shared" si="18"/>
        <v/>
      </c>
      <c r="O248" s="626" t="str">
        <f t="shared" si="19"/>
        <v/>
      </c>
      <c r="P248" s="302"/>
    </row>
    <row r="249" spans="1:16" s="291" customFormat="1" x14ac:dyDescent="0.2">
      <c r="A249" s="1"/>
      <c r="B249" s="211" t="s">
        <v>849</v>
      </c>
      <c r="C249" s="212"/>
      <c r="D249" s="209" t="s">
        <v>535</v>
      </c>
      <c r="E249" s="16">
        <v>229</v>
      </c>
      <c r="F249" s="14" t="s">
        <v>453</v>
      </c>
      <c r="G249" s="14" t="s">
        <v>454</v>
      </c>
      <c r="H249" s="421" t="str">
        <f t="shared" si="15"/>
        <v/>
      </c>
      <c r="I249" s="420"/>
      <c r="J249" s="421" t="str">
        <f t="shared" si="16"/>
        <v/>
      </c>
      <c r="K249" s="419"/>
      <c r="L249" s="420"/>
      <c r="M249" s="155" t="str">
        <f t="shared" si="17"/>
        <v/>
      </c>
      <c r="N249" s="626" t="str">
        <f t="shared" si="18"/>
        <v/>
      </c>
      <c r="O249" s="626" t="str">
        <f t="shared" si="19"/>
        <v/>
      </c>
      <c r="P249" s="302"/>
    </row>
    <row r="250" spans="1:16" s="291" customFormat="1" x14ac:dyDescent="0.2">
      <c r="A250" s="1"/>
      <c r="B250" s="211" t="s">
        <v>850</v>
      </c>
      <c r="C250" s="212"/>
      <c r="D250" s="209" t="s">
        <v>535</v>
      </c>
      <c r="E250" s="13">
        <v>230</v>
      </c>
      <c r="F250" s="14" t="s">
        <v>455</v>
      </c>
      <c r="G250" s="14" t="s">
        <v>456</v>
      </c>
      <c r="H250" s="421" t="str">
        <f t="shared" si="15"/>
        <v/>
      </c>
      <c r="I250" s="420"/>
      <c r="J250" s="421" t="str">
        <f t="shared" si="16"/>
        <v/>
      </c>
      <c r="K250" s="419"/>
      <c r="L250" s="420"/>
      <c r="M250" s="155" t="str">
        <f t="shared" si="17"/>
        <v/>
      </c>
      <c r="N250" s="626" t="str">
        <f t="shared" si="18"/>
        <v/>
      </c>
      <c r="O250" s="626" t="str">
        <f t="shared" si="19"/>
        <v/>
      </c>
      <c r="P250" s="302"/>
    </row>
    <row r="251" spans="1:16" s="291" customFormat="1" x14ac:dyDescent="0.2">
      <c r="A251" s="1"/>
      <c r="B251" s="211" t="s">
        <v>851</v>
      </c>
      <c r="C251" s="212"/>
      <c r="D251" s="209" t="s">
        <v>535</v>
      </c>
      <c r="E251" s="16">
        <v>231</v>
      </c>
      <c r="F251" s="14" t="s">
        <v>457</v>
      </c>
      <c r="G251" s="14" t="s">
        <v>458</v>
      </c>
      <c r="H251" s="421" t="str">
        <f t="shared" si="15"/>
        <v/>
      </c>
      <c r="I251" s="420"/>
      <c r="J251" s="421" t="str">
        <f t="shared" si="16"/>
        <v/>
      </c>
      <c r="K251" s="419"/>
      <c r="L251" s="420"/>
      <c r="M251" s="155" t="str">
        <f t="shared" si="17"/>
        <v/>
      </c>
      <c r="N251" s="626" t="str">
        <f t="shared" si="18"/>
        <v/>
      </c>
      <c r="O251" s="626" t="str">
        <f t="shared" si="19"/>
        <v/>
      </c>
      <c r="P251" s="302"/>
    </row>
    <row r="252" spans="1:16" s="291" customFormat="1" x14ac:dyDescent="0.2">
      <c r="A252" s="1"/>
      <c r="B252" s="211" t="s">
        <v>852</v>
      </c>
      <c r="C252" s="212"/>
      <c r="D252" s="209" t="s">
        <v>535</v>
      </c>
      <c r="E252" s="13">
        <v>232</v>
      </c>
      <c r="F252" s="14" t="s">
        <v>459</v>
      </c>
      <c r="G252" s="14" t="s">
        <v>460</v>
      </c>
      <c r="H252" s="421" t="str">
        <f t="shared" si="15"/>
        <v/>
      </c>
      <c r="I252" s="420"/>
      <c r="J252" s="421" t="str">
        <f t="shared" si="16"/>
        <v/>
      </c>
      <c r="K252" s="419"/>
      <c r="L252" s="420"/>
      <c r="M252" s="155" t="str">
        <f t="shared" si="17"/>
        <v/>
      </c>
      <c r="N252" s="626" t="str">
        <f t="shared" si="18"/>
        <v/>
      </c>
      <c r="O252" s="626" t="str">
        <f t="shared" si="19"/>
        <v/>
      </c>
      <c r="P252" s="302"/>
    </row>
    <row r="253" spans="1:16" s="291" customFormat="1" x14ac:dyDescent="0.2">
      <c r="A253" s="1"/>
      <c r="B253" s="211" t="s">
        <v>853</v>
      </c>
      <c r="C253" s="212"/>
      <c r="D253" s="209" t="s">
        <v>535</v>
      </c>
      <c r="E253" s="16">
        <v>233</v>
      </c>
      <c r="F253" s="14" t="s">
        <v>461</v>
      </c>
      <c r="G253" s="14" t="s">
        <v>462</v>
      </c>
      <c r="H253" s="421" t="str">
        <f t="shared" si="15"/>
        <v/>
      </c>
      <c r="I253" s="420"/>
      <c r="J253" s="421" t="str">
        <f t="shared" si="16"/>
        <v/>
      </c>
      <c r="K253" s="419"/>
      <c r="L253" s="420"/>
      <c r="M253" s="155" t="str">
        <f t="shared" si="17"/>
        <v/>
      </c>
      <c r="N253" s="626" t="str">
        <f t="shared" si="18"/>
        <v/>
      </c>
      <c r="O253" s="626" t="str">
        <f t="shared" si="19"/>
        <v/>
      </c>
      <c r="P253" s="302"/>
    </row>
    <row r="254" spans="1:16" s="291" customFormat="1" x14ac:dyDescent="0.2">
      <c r="A254" s="1"/>
      <c r="B254" s="211" t="s">
        <v>854</v>
      </c>
      <c r="C254" s="212"/>
      <c r="D254" s="209" t="s">
        <v>535</v>
      </c>
      <c r="E254" s="13">
        <v>234</v>
      </c>
      <c r="F254" s="14" t="s">
        <v>463</v>
      </c>
      <c r="G254" s="14" t="s">
        <v>464</v>
      </c>
      <c r="H254" s="421" t="str">
        <f t="shared" si="15"/>
        <v/>
      </c>
      <c r="I254" s="420"/>
      <c r="J254" s="421" t="str">
        <f t="shared" si="16"/>
        <v/>
      </c>
      <c r="K254" s="419"/>
      <c r="L254" s="420"/>
      <c r="M254" s="155" t="str">
        <f t="shared" si="17"/>
        <v/>
      </c>
      <c r="N254" s="626" t="str">
        <f t="shared" si="18"/>
        <v/>
      </c>
      <c r="O254" s="626" t="str">
        <f t="shared" si="19"/>
        <v/>
      </c>
      <c r="P254" s="302"/>
    </row>
    <row r="255" spans="1:16" s="291" customFormat="1" x14ac:dyDescent="0.2">
      <c r="A255" s="1"/>
      <c r="B255" s="211" t="s">
        <v>855</v>
      </c>
      <c r="C255" s="212"/>
      <c r="D255" s="209" t="s">
        <v>535</v>
      </c>
      <c r="E255" s="16">
        <v>235</v>
      </c>
      <c r="F255" s="14" t="s">
        <v>465</v>
      </c>
      <c r="G255" s="14" t="s">
        <v>466</v>
      </c>
      <c r="H255" s="421" t="str">
        <f t="shared" si="15"/>
        <v/>
      </c>
      <c r="I255" s="420"/>
      <c r="J255" s="421" t="str">
        <f t="shared" si="16"/>
        <v/>
      </c>
      <c r="K255" s="419"/>
      <c r="L255" s="420"/>
      <c r="M255" s="155" t="str">
        <f t="shared" si="17"/>
        <v/>
      </c>
      <c r="N255" s="626" t="str">
        <f t="shared" si="18"/>
        <v/>
      </c>
      <c r="O255" s="626" t="str">
        <f t="shared" si="19"/>
        <v/>
      </c>
      <c r="P255" s="302"/>
    </row>
    <row r="256" spans="1:16" s="291" customFormat="1" x14ac:dyDescent="0.2">
      <c r="A256" s="1"/>
      <c r="B256" s="211" t="s">
        <v>856</v>
      </c>
      <c r="C256" s="212"/>
      <c r="D256" s="209" t="s">
        <v>535</v>
      </c>
      <c r="E256" s="13">
        <v>236</v>
      </c>
      <c r="F256" s="14" t="s">
        <v>467</v>
      </c>
      <c r="G256" s="14" t="s">
        <v>468</v>
      </c>
      <c r="H256" s="421" t="str">
        <f t="shared" si="15"/>
        <v/>
      </c>
      <c r="I256" s="420"/>
      <c r="J256" s="421" t="str">
        <f t="shared" si="16"/>
        <v/>
      </c>
      <c r="K256" s="419"/>
      <c r="L256" s="420"/>
      <c r="M256" s="155" t="str">
        <f t="shared" si="17"/>
        <v/>
      </c>
      <c r="N256" s="626" t="str">
        <f t="shared" si="18"/>
        <v/>
      </c>
      <c r="O256" s="626" t="str">
        <f t="shared" si="19"/>
        <v/>
      </c>
      <c r="P256" s="302"/>
    </row>
    <row r="257" spans="1:23" s="291" customFormat="1" x14ac:dyDescent="0.2">
      <c r="A257" s="1"/>
      <c r="B257" s="211" t="s">
        <v>857</v>
      </c>
      <c r="C257" s="212"/>
      <c r="D257" s="209" t="s">
        <v>535</v>
      </c>
      <c r="E257" s="16">
        <v>237</v>
      </c>
      <c r="F257" s="14" t="s">
        <v>469</v>
      </c>
      <c r="G257" s="14" t="s">
        <v>470</v>
      </c>
      <c r="H257" s="421" t="str">
        <f t="shared" si="15"/>
        <v/>
      </c>
      <c r="I257" s="420"/>
      <c r="J257" s="421" t="str">
        <f t="shared" si="16"/>
        <v/>
      </c>
      <c r="K257" s="419"/>
      <c r="L257" s="420"/>
      <c r="M257" s="155" t="str">
        <f t="shared" si="17"/>
        <v/>
      </c>
      <c r="N257" s="626" t="str">
        <f t="shared" si="18"/>
        <v/>
      </c>
      <c r="O257" s="626" t="str">
        <f t="shared" si="19"/>
        <v/>
      </c>
      <c r="P257" s="302"/>
    </row>
    <row r="258" spans="1:23" s="291" customFormat="1" x14ac:dyDescent="0.2">
      <c r="A258" s="1"/>
      <c r="B258" s="211" t="s">
        <v>858</v>
      </c>
      <c r="C258" s="212"/>
      <c r="D258" s="209" t="s">
        <v>535</v>
      </c>
      <c r="E258" s="13">
        <v>238</v>
      </c>
      <c r="F258" s="14" t="s">
        <v>471</v>
      </c>
      <c r="G258" s="14" t="s">
        <v>472</v>
      </c>
      <c r="H258" s="421" t="str">
        <f t="shared" si="15"/>
        <v/>
      </c>
      <c r="I258" s="420"/>
      <c r="J258" s="421" t="str">
        <f t="shared" si="16"/>
        <v/>
      </c>
      <c r="K258" s="419"/>
      <c r="L258" s="420"/>
      <c r="M258" s="155" t="str">
        <f t="shared" si="17"/>
        <v/>
      </c>
      <c r="N258" s="626" t="str">
        <f t="shared" si="18"/>
        <v/>
      </c>
      <c r="O258" s="626" t="str">
        <f t="shared" si="19"/>
        <v/>
      </c>
      <c r="P258" s="302"/>
    </row>
    <row r="259" spans="1:23" s="291" customFormat="1" x14ac:dyDescent="0.2">
      <c r="A259" s="1"/>
      <c r="B259" s="211" t="s">
        <v>859</v>
      </c>
      <c r="C259" s="212"/>
      <c r="D259" s="209" t="s">
        <v>535</v>
      </c>
      <c r="E259" s="16">
        <v>239</v>
      </c>
      <c r="F259" s="14" t="s">
        <v>473</v>
      </c>
      <c r="G259" s="14" t="s">
        <v>474</v>
      </c>
      <c r="H259" s="421" t="str">
        <f t="shared" si="15"/>
        <v/>
      </c>
      <c r="I259" s="420"/>
      <c r="J259" s="421" t="str">
        <f t="shared" si="16"/>
        <v/>
      </c>
      <c r="K259" s="419"/>
      <c r="L259" s="420"/>
      <c r="M259" s="155" t="str">
        <f t="shared" si="17"/>
        <v/>
      </c>
      <c r="N259" s="626" t="str">
        <f t="shared" si="18"/>
        <v/>
      </c>
      <c r="O259" s="626" t="str">
        <f t="shared" si="19"/>
        <v/>
      </c>
      <c r="P259" s="302"/>
    </row>
    <row r="260" spans="1:23" s="291" customFormat="1" x14ac:dyDescent="0.2">
      <c r="A260" s="1"/>
      <c r="B260" s="211" t="s">
        <v>860</v>
      </c>
      <c r="C260" s="212"/>
      <c r="D260" s="209" t="s">
        <v>535</v>
      </c>
      <c r="E260" s="13">
        <v>240</v>
      </c>
      <c r="F260" s="14" t="s">
        <v>475</v>
      </c>
      <c r="G260" s="14" t="s">
        <v>476</v>
      </c>
      <c r="H260" s="421" t="str">
        <f>IF(AND(I260="",J260=""),"",IF(OR(I260="c",J260="c"),"c",SUM(I260,J260)))</f>
        <v/>
      </c>
      <c r="I260" s="420"/>
      <c r="J260" s="421" t="str">
        <f t="shared" si="16"/>
        <v/>
      </c>
      <c r="K260" s="419"/>
      <c r="L260" s="420"/>
      <c r="M260" s="155" t="str">
        <f t="shared" si="17"/>
        <v/>
      </c>
      <c r="N260" s="626" t="str">
        <f t="shared" si="18"/>
        <v/>
      </c>
      <c r="O260" s="626" t="str">
        <f t="shared" si="19"/>
        <v/>
      </c>
      <c r="P260" s="302"/>
    </row>
    <row r="261" spans="1:23" s="291" customFormat="1" x14ac:dyDescent="0.2">
      <c r="A261" s="1"/>
      <c r="B261" s="211" t="s">
        <v>861</v>
      </c>
      <c r="C261" s="212"/>
      <c r="D261" s="209" t="s">
        <v>535</v>
      </c>
      <c r="E261" s="16">
        <v>241</v>
      </c>
      <c r="F261" s="14" t="s">
        <v>477</v>
      </c>
      <c r="G261" s="14" t="s">
        <v>478</v>
      </c>
      <c r="H261" s="421" t="str">
        <f t="shared" ref="H261:H264" si="20">IF(AND(I261="",J261=""),"",IF(OR(I261="c",J261="c"),"c",SUM(I261,J261)))</f>
        <v/>
      </c>
      <c r="I261" s="420"/>
      <c r="J261" s="421" t="str">
        <f t="shared" si="16"/>
        <v/>
      </c>
      <c r="K261" s="419"/>
      <c r="L261" s="420"/>
      <c r="M261" s="155" t="str">
        <f t="shared" si="17"/>
        <v/>
      </c>
      <c r="N261" s="626" t="str">
        <f t="shared" si="18"/>
        <v/>
      </c>
      <c r="O261" s="626" t="str">
        <f t="shared" si="19"/>
        <v/>
      </c>
      <c r="P261" s="302"/>
    </row>
    <row r="262" spans="1:23" s="291" customFormat="1" x14ac:dyDescent="0.2">
      <c r="A262" s="1"/>
      <c r="B262" s="211" t="s">
        <v>862</v>
      </c>
      <c r="C262" s="212"/>
      <c r="D262" s="209" t="s">
        <v>535</v>
      </c>
      <c r="E262" s="13">
        <v>242</v>
      </c>
      <c r="F262" s="14" t="s">
        <v>929</v>
      </c>
      <c r="G262" s="198" t="s">
        <v>887</v>
      </c>
      <c r="H262" s="421" t="str">
        <f t="shared" si="20"/>
        <v/>
      </c>
      <c r="I262" s="420"/>
      <c r="J262" s="421" t="str">
        <f t="shared" si="16"/>
        <v/>
      </c>
      <c r="K262" s="419"/>
      <c r="L262" s="420"/>
      <c r="M262" s="637"/>
      <c r="N262" s="637"/>
      <c r="O262" s="637"/>
      <c r="P262" s="302"/>
    </row>
    <row r="263" spans="1:23" s="291" customFormat="1" x14ac:dyDescent="0.2">
      <c r="A263" s="1"/>
      <c r="B263" s="211" t="s">
        <v>863</v>
      </c>
      <c r="C263" s="208"/>
      <c r="D263" s="209" t="s">
        <v>535</v>
      </c>
      <c r="E263" s="16">
        <v>243</v>
      </c>
      <c r="F263" s="123" t="s">
        <v>479</v>
      </c>
      <c r="G263" s="123" t="s">
        <v>938</v>
      </c>
      <c r="H263" s="448" t="str">
        <f t="shared" si="20"/>
        <v/>
      </c>
      <c r="I263" s="426"/>
      <c r="J263" s="448" t="str">
        <f t="shared" si="16"/>
        <v/>
      </c>
      <c r="K263" s="465"/>
      <c r="L263" s="426"/>
      <c r="M263" s="485" t="str">
        <f t="shared" si="17"/>
        <v/>
      </c>
      <c r="N263" s="627" t="str">
        <f t="shared" si="18"/>
        <v/>
      </c>
      <c r="O263" s="627" t="str">
        <f t="shared" si="19"/>
        <v/>
      </c>
      <c r="P263" s="302"/>
    </row>
    <row r="264" spans="1:23" s="462" customFormat="1" ht="18" customHeight="1" x14ac:dyDescent="0.2">
      <c r="A264" s="457"/>
      <c r="B264" s="211" t="s">
        <v>864</v>
      </c>
      <c r="C264" s="458"/>
      <c r="D264" s="459" t="s">
        <v>535</v>
      </c>
      <c r="E264" s="13">
        <v>244</v>
      </c>
      <c r="F264" s="72"/>
      <c r="G264" s="176" t="s">
        <v>480</v>
      </c>
      <c r="H264" s="466" t="str">
        <f t="shared" si="20"/>
        <v/>
      </c>
      <c r="I264" s="467"/>
      <c r="J264" s="466" t="str">
        <f t="shared" si="16"/>
        <v/>
      </c>
      <c r="K264" s="468"/>
      <c r="L264" s="467"/>
      <c r="M264" s="497" t="str">
        <f t="shared" si="17"/>
        <v/>
      </c>
      <c r="N264" s="628" t="str">
        <f t="shared" si="18"/>
        <v/>
      </c>
      <c r="O264" s="628" t="str">
        <f t="shared" si="19"/>
        <v/>
      </c>
      <c r="P264" s="461"/>
      <c r="Q264" s="509"/>
      <c r="R264" s="509"/>
      <c r="S264" s="509"/>
      <c r="T264" s="509"/>
      <c r="U264" s="509"/>
      <c r="V264" s="509"/>
      <c r="W264" s="509"/>
    </row>
    <row r="265" spans="1:23" s="291" customFormat="1" x14ac:dyDescent="0.2">
      <c r="A265" s="1"/>
      <c r="B265" s="211"/>
      <c r="C265" s="138"/>
      <c r="D265" s="209"/>
      <c r="E265" s="298"/>
      <c r="F265" s="18"/>
      <c r="G265" s="294" t="s">
        <v>874</v>
      </c>
      <c r="H265" s="417">
        <f>SUM(H21:H263)</f>
        <v>0</v>
      </c>
      <c r="I265" s="417">
        <f t="shared" ref="I265:L265" si="21">SUM(I21:I263)</f>
        <v>0</v>
      </c>
      <c r="J265" s="417">
        <f t="shared" si="21"/>
        <v>0</v>
      </c>
      <c r="K265" s="417">
        <f t="shared" si="21"/>
        <v>0</v>
      </c>
      <c r="L265" s="417">
        <f t="shared" si="21"/>
        <v>0</v>
      </c>
      <c r="M265" s="450"/>
      <c r="N265" s="411"/>
      <c r="O265" s="451"/>
      <c r="P265" s="302"/>
    </row>
    <row r="266" spans="1:23" s="291" customFormat="1" ht="24.95" customHeight="1" thickBot="1" x14ac:dyDescent="0.25">
      <c r="A266" s="1"/>
      <c r="B266" s="1"/>
      <c r="C266" s="1"/>
      <c r="D266" s="1"/>
      <c r="E266" s="71"/>
      <c r="F266" s="71"/>
      <c r="G266" s="69" t="s">
        <v>875</v>
      </c>
      <c r="H266" s="417">
        <f>SUM(H264)-SUM(H265)</f>
        <v>0</v>
      </c>
      <c r="I266" s="417">
        <f t="shared" ref="I266:L266" si="22">SUM(I264)-SUM(I265)</f>
        <v>0</v>
      </c>
      <c r="J266" s="417">
        <f t="shared" si="22"/>
        <v>0</v>
      </c>
      <c r="K266" s="417">
        <f t="shared" si="22"/>
        <v>0</v>
      </c>
      <c r="L266" s="417">
        <f t="shared" si="22"/>
        <v>0</v>
      </c>
      <c r="M266" s="90"/>
      <c r="N266" s="90"/>
      <c r="O266" s="91"/>
      <c r="P266" s="305"/>
    </row>
    <row r="267" spans="1:23" s="291" customFormat="1" x14ac:dyDescent="0.2">
      <c r="A267" s="3"/>
      <c r="B267" s="3"/>
      <c r="C267" s="3"/>
      <c r="D267" s="3"/>
      <c r="E267" s="303"/>
      <c r="F267" s="303"/>
      <c r="G267" s="320" t="s">
        <v>590</v>
      </c>
      <c r="H267" s="320"/>
      <c r="I267" s="320"/>
      <c r="J267" s="320"/>
      <c r="K267" s="320"/>
      <c r="L267" s="320"/>
      <c r="M267" s="306"/>
      <c r="N267" s="306"/>
      <c r="O267" s="306"/>
      <c r="P267" s="304"/>
    </row>
    <row r="268" spans="1:23" s="291" customFormat="1" x14ac:dyDescent="0.2">
      <c r="A268" s="3"/>
      <c r="B268" s="3"/>
      <c r="C268" s="3"/>
      <c r="D268" s="3"/>
      <c r="E268" s="303"/>
      <c r="F268" s="303"/>
      <c r="G268" s="671" t="s">
        <v>584</v>
      </c>
      <c r="H268" s="671"/>
      <c r="I268" s="671"/>
      <c r="J268" s="671"/>
      <c r="K268" s="671"/>
      <c r="L268" s="671"/>
      <c r="M268" s="671"/>
      <c r="N268" s="671"/>
      <c r="O268" s="671"/>
      <c r="P268" s="304"/>
    </row>
    <row r="269" spans="1:23" s="291" customFormat="1" x14ac:dyDescent="0.2">
      <c r="A269" s="3"/>
      <c r="B269" s="3"/>
      <c r="C269" s="3"/>
      <c r="D269" s="3"/>
      <c r="E269" s="303"/>
      <c r="F269" s="303"/>
      <c r="G269" s="669" t="s">
        <v>581</v>
      </c>
      <c r="H269" s="669"/>
      <c r="I269" s="669"/>
      <c r="J269" s="669"/>
      <c r="K269" s="669"/>
      <c r="L269" s="669"/>
      <c r="M269" s="669"/>
      <c r="N269" s="669"/>
      <c r="O269" s="669"/>
      <c r="P269" s="304"/>
    </row>
    <row r="270" spans="1:23" s="291" customFormat="1" x14ac:dyDescent="0.2">
      <c r="A270" s="3"/>
      <c r="B270" s="3"/>
      <c r="C270" s="3"/>
      <c r="D270" s="5"/>
      <c r="E270" s="289"/>
      <c r="F270" s="289"/>
      <c r="G270" s="305"/>
      <c r="H270" s="305"/>
      <c r="I270" s="305"/>
      <c r="J270" s="305"/>
      <c r="K270" s="305"/>
      <c r="L270" s="305"/>
      <c r="M270" s="305"/>
      <c r="N270" s="306"/>
      <c r="O270" s="306"/>
      <c r="P270" s="305"/>
    </row>
    <row r="271" spans="1:23" hidden="1" x14ac:dyDescent="0.2">
      <c r="M271"/>
      <c r="N271" s="306"/>
      <c r="O271" s="306"/>
    </row>
    <row r="272" spans="1:23" hidden="1" x14ac:dyDescent="0.2">
      <c r="M272" s="410"/>
      <c r="N272" s="306"/>
      <c r="O272" s="306"/>
    </row>
  </sheetData>
  <sheetProtection password="8F7D" sheet="1" objects="1" scenarios="1" formatCells="0" formatColumns="0" formatRows="0"/>
  <mergeCells count="9">
    <mergeCell ref="E14:E16"/>
    <mergeCell ref="F14:F16"/>
    <mergeCell ref="G268:O268"/>
    <mergeCell ref="G269:O269"/>
    <mergeCell ref="M14:M16"/>
    <mergeCell ref="N14:N16"/>
    <mergeCell ref="O14:O16"/>
    <mergeCell ref="H15:H16"/>
    <mergeCell ref="G14:G16"/>
  </mergeCells>
  <conditionalFormatting sqref="M21:O264">
    <cfRule type="notContainsBlanks" dxfId="83" priority="7">
      <formula>LEN(TRIM(M21))&gt;0</formula>
    </cfRule>
  </conditionalFormatting>
  <conditionalFormatting sqref="H266:L266">
    <cfRule type="cellIs" dxfId="82" priority="6" operator="notBetween">
      <formula>-1</formula>
      <formula>1</formula>
    </cfRule>
  </conditionalFormatting>
  <conditionalFormatting sqref="H266:L266">
    <cfRule type="cellIs" dxfId="81" priority="4" operator="notBetween">
      <formula>-1</formula>
      <formula>1</formula>
    </cfRule>
  </conditionalFormatting>
  <conditionalFormatting sqref="M21:O264">
    <cfRule type="notContainsBlanks" dxfId="80" priority="3">
      <formula>LEN(TRIM(M21))&gt;0</formula>
    </cfRule>
  </conditionalFormatting>
  <conditionalFormatting sqref="H266:L266">
    <cfRule type="cellIs" dxfId="79" priority="2" operator="notBetween">
      <formula>-1</formula>
      <formula>1</formula>
    </cfRule>
  </conditionalFormatting>
  <conditionalFormatting sqref="M262:O262">
    <cfRule type="notContainsBlanks" dxfId="78" priority="1">
      <formula>LEN(TRIM(M262))&gt;0</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W269"/>
  <sheetViews>
    <sheetView topLeftCell="E1" zoomScale="90" zoomScaleNormal="90" workbookViewId="0">
      <pane ySplit="20" topLeftCell="A240" activePane="bottomLeft" state="frozen"/>
      <selection activeCell="G136" sqref="G136"/>
      <selection pane="bottomLeft" activeCell="R261" sqref="R261"/>
    </sheetView>
  </sheetViews>
  <sheetFormatPr defaultColWidth="0" defaultRowHeight="12.75" zeroHeight="1" x14ac:dyDescent="0.2"/>
  <cols>
    <col min="1" max="1" width="6.6640625" style="219" hidden="1" customWidth="1"/>
    <col min="2" max="2" width="11.1640625" style="219" hidden="1" customWidth="1"/>
    <col min="3" max="3" width="8.83203125" style="219" hidden="1" customWidth="1"/>
    <col min="4" max="4" width="8.33203125" style="219" hidden="1" customWidth="1"/>
    <col min="5" max="5" width="4.83203125" style="312" customWidth="1"/>
    <col min="6" max="6" width="6.33203125" style="312" customWidth="1"/>
    <col min="7" max="7" width="47.5" style="312" customWidth="1"/>
    <col min="8" max="19" width="17.33203125" style="312" customWidth="1"/>
    <col min="20" max="20" width="2.5" style="312" customWidth="1"/>
    <col min="21" max="23" width="15.6640625" style="312" hidden="1" customWidth="1"/>
    <col min="24" max="16384" width="9.33203125" style="312" hidden="1"/>
  </cols>
  <sheetData>
    <row r="1" spans="1:23" s="382" customFormat="1" ht="24.95" customHeight="1" x14ac:dyDescent="0.2">
      <c r="A1" s="381"/>
      <c r="B1" s="381"/>
      <c r="C1" s="381"/>
      <c r="D1" s="381"/>
      <c r="F1" s="373"/>
      <c r="G1" s="389"/>
      <c r="H1" s="539" t="s">
        <v>908</v>
      </c>
      <c r="I1" s="389"/>
      <c r="J1" s="389"/>
      <c r="K1" s="389"/>
      <c r="L1" s="389"/>
      <c r="M1" s="389"/>
      <c r="N1" s="373"/>
      <c r="O1" s="373"/>
      <c r="P1" s="373"/>
    </row>
    <row r="2" spans="1:23" ht="20.25" hidden="1" customHeight="1" x14ac:dyDescent="0.2">
      <c r="E2" s="336"/>
      <c r="F2" s="222"/>
      <c r="G2" s="222"/>
      <c r="H2" s="222"/>
      <c r="I2" s="222"/>
      <c r="J2" s="222"/>
      <c r="K2" s="222"/>
      <c r="L2" s="222"/>
      <c r="M2" s="222"/>
      <c r="N2" s="222"/>
      <c r="O2" s="222"/>
      <c r="P2" s="222"/>
      <c r="Q2" s="219"/>
      <c r="R2" s="219"/>
      <c r="S2" s="219"/>
    </row>
    <row r="3" spans="1:23" ht="20.25" hidden="1" customHeight="1" x14ac:dyDescent="0.2">
      <c r="E3" s="336"/>
      <c r="F3" s="222"/>
      <c r="G3" s="222"/>
      <c r="H3" s="222"/>
      <c r="I3" s="222"/>
      <c r="J3" s="222"/>
      <c r="K3" s="222"/>
      <c r="L3" s="222"/>
      <c r="M3" s="222"/>
      <c r="N3" s="222"/>
      <c r="O3" s="222"/>
      <c r="P3" s="222"/>
      <c r="Q3" s="219"/>
      <c r="R3" s="219"/>
      <c r="S3" s="219"/>
    </row>
    <row r="4" spans="1:23" ht="15" customHeight="1" x14ac:dyDescent="0.2">
      <c r="E4" s="658"/>
      <c r="F4" s="659"/>
      <c r="G4" s="78" t="s">
        <v>526</v>
      </c>
      <c r="H4" s="65" t="str">
        <f>Reporting_Country_Name</f>
        <v>Cayman Islands</v>
      </c>
      <c r="I4" s="79"/>
      <c r="J4" s="80" t="s">
        <v>530</v>
      </c>
      <c r="K4" s="141" t="str">
        <f>Reporting_Country_Code</f>
        <v>377</v>
      </c>
      <c r="L4" s="44" t="s">
        <v>622</v>
      </c>
      <c r="M4" s="170" t="str">
        <f>Reporting_Period_Code</f>
        <v>2018S1</v>
      </c>
      <c r="N4" s="195"/>
      <c r="O4" s="195"/>
      <c r="P4" s="195"/>
      <c r="Q4" s="195"/>
      <c r="R4" s="195"/>
      <c r="S4" s="341"/>
    </row>
    <row r="5" spans="1:23" ht="15" hidden="1" customHeight="1" x14ac:dyDescent="0.2">
      <c r="E5" s="338"/>
      <c r="F5" s="163"/>
      <c r="G5" s="81"/>
      <c r="H5" s="68"/>
      <c r="I5" s="82"/>
      <c r="J5" s="80"/>
      <c r="K5" s="82"/>
      <c r="L5" s="77"/>
      <c r="M5" s="68"/>
      <c r="N5" s="81"/>
      <c r="O5" s="81"/>
      <c r="P5" s="81"/>
      <c r="Q5" s="81"/>
      <c r="R5" s="81"/>
      <c r="S5" s="342"/>
    </row>
    <row r="6" spans="1:23" ht="15" hidden="1" customHeight="1" x14ac:dyDescent="0.2">
      <c r="E6" s="339"/>
      <c r="F6" s="164"/>
      <c r="G6" s="83"/>
      <c r="H6" s="68"/>
      <c r="I6" s="80"/>
      <c r="J6" s="80"/>
      <c r="K6" s="80"/>
      <c r="L6" s="45"/>
      <c r="M6" s="68"/>
      <c r="N6" s="83"/>
      <c r="O6" s="83"/>
      <c r="P6" s="83"/>
      <c r="Q6" s="83"/>
      <c r="R6" s="83"/>
      <c r="S6" s="343"/>
    </row>
    <row r="7" spans="1:23" x14ac:dyDescent="0.2">
      <c r="E7" s="690"/>
      <c r="F7" s="691"/>
      <c r="G7" s="185" t="s">
        <v>527</v>
      </c>
      <c r="H7" s="190" t="str">
        <f>Reporting_Currency_Name</f>
        <v>US Dollars</v>
      </c>
      <c r="I7" s="191"/>
      <c r="J7" s="192" t="s">
        <v>531</v>
      </c>
      <c r="K7" s="270">
        <f>Reporting_Currency_Code</f>
        <v>1</v>
      </c>
      <c r="L7" s="193" t="s">
        <v>8</v>
      </c>
      <c r="M7" s="194" t="str">
        <f>Reporting_Scale_Name</f>
        <v>Million</v>
      </c>
      <c r="N7" s="185"/>
      <c r="O7" s="185"/>
      <c r="P7" s="185"/>
      <c r="Q7" s="185"/>
      <c r="R7" s="185"/>
      <c r="S7" s="344"/>
    </row>
    <row r="8" spans="1:23" ht="15.75" hidden="1" x14ac:dyDescent="0.2">
      <c r="E8" s="223"/>
      <c r="F8" s="223"/>
      <c r="G8" s="221"/>
      <c r="H8" s="224"/>
      <c r="I8" s="223"/>
      <c r="J8" s="223"/>
      <c r="K8" s="223"/>
      <c r="L8" s="225"/>
      <c r="M8" s="225"/>
      <c r="N8" s="225"/>
      <c r="O8" s="225"/>
      <c r="P8" s="225"/>
      <c r="Q8" s="219"/>
      <c r="R8" s="219"/>
      <c r="S8" s="219"/>
    </row>
    <row r="9" spans="1:23" ht="15.75" hidden="1" x14ac:dyDescent="0.2">
      <c r="E9" s="223"/>
      <c r="F9" s="223"/>
      <c r="G9" s="221"/>
      <c r="H9" s="224"/>
      <c r="I9" s="223"/>
      <c r="J9" s="223"/>
      <c r="K9" s="223"/>
      <c r="L9" s="225"/>
      <c r="M9" s="225"/>
      <c r="N9" s="225"/>
      <c r="O9" s="225"/>
      <c r="P9" s="225"/>
      <c r="Q9" s="219"/>
      <c r="R9" s="219"/>
      <c r="S9" s="219"/>
    </row>
    <row r="10" spans="1:23" ht="15.75" hidden="1" x14ac:dyDescent="0.2">
      <c r="E10" s="223"/>
      <c r="F10" s="223"/>
      <c r="G10" s="221"/>
      <c r="H10" s="224"/>
      <c r="I10" s="223"/>
      <c r="J10" s="223"/>
      <c r="K10" s="223"/>
      <c r="L10" s="225"/>
      <c r="M10" s="225"/>
      <c r="N10" s="225"/>
      <c r="O10" s="225"/>
      <c r="P10" s="225"/>
      <c r="Q10" s="219"/>
      <c r="R10" s="219"/>
      <c r="S10" s="219"/>
    </row>
    <row r="11" spans="1:23" ht="15.75" hidden="1" x14ac:dyDescent="0.2">
      <c r="E11" s="223"/>
      <c r="F11" s="223"/>
      <c r="G11" s="221"/>
      <c r="H11" s="224"/>
      <c r="I11" s="223"/>
      <c r="J11" s="223"/>
      <c r="K11" s="223"/>
      <c r="L11" s="225"/>
      <c r="M11" s="225"/>
      <c r="N11" s="225"/>
      <c r="O11" s="225"/>
      <c r="P11" s="225"/>
      <c r="Q11" s="219"/>
      <c r="R11" s="219"/>
      <c r="S11" s="219"/>
    </row>
    <row r="12" spans="1:23" s="583" customFormat="1" ht="21" customHeight="1" thickBot="1" x14ac:dyDescent="0.25">
      <c r="A12" s="582"/>
      <c r="B12" s="582"/>
      <c r="C12" s="582"/>
      <c r="D12" s="582"/>
      <c r="G12" s="584" t="s">
        <v>487</v>
      </c>
      <c r="N12" s="602" t="s">
        <v>933</v>
      </c>
    </row>
    <row r="13" spans="1:23" ht="42" hidden="1" customHeight="1" thickBot="1" x14ac:dyDescent="0.25">
      <c r="E13" s="219"/>
      <c r="F13" s="219"/>
      <c r="G13" s="219"/>
      <c r="H13" s="219"/>
      <c r="I13" s="219"/>
      <c r="J13" s="219"/>
      <c r="K13" s="219"/>
      <c r="L13" s="219"/>
      <c r="M13" s="219"/>
      <c r="N13" s="219"/>
      <c r="O13" s="219"/>
      <c r="P13" s="219"/>
      <c r="Q13" s="219"/>
      <c r="R13" s="219"/>
      <c r="S13" s="219"/>
      <c r="T13" s="483"/>
      <c r="U13" s="483"/>
      <c r="V13" s="483"/>
      <c r="W13" s="483"/>
    </row>
    <row r="14" spans="1:23" ht="13.5" thickBot="1" x14ac:dyDescent="0.25">
      <c r="E14" s="390"/>
      <c r="F14" s="335"/>
      <c r="G14" s="330"/>
      <c r="H14" s="228"/>
      <c r="I14" s="229"/>
      <c r="J14" s="229"/>
      <c r="K14" s="229"/>
      <c r="L14" s="229"/>
      <c r="M14" s="229" t="s">
        <v>523</v>
      </c>
      <c r="N14" s="592"/>
      <c r="O14" s="230"/>
      <c r="P14" s="229"/>
      <c r="Q14" s="689" t="s">
        <v>888</v>
      </c>
      <c r="R14" s="689" t="s">
        <v>894</v>
      </c>
      <c r="S14" s="689" t="s">
        <v>890</v>
      </c>
      <c r="T14" s="483"/>
      <c r="U14" s="483"/>
      <c r="V14" s="483"/>
      <c r="W14" s="483"/>
    </row>
    <row r="15" spans="1:23" ht="13.5" thickBot="1" x14ac:dyDescent="0.25">
      <c r="E15" s="334"/>
      <c r="F15" s="331"/>
      <c r="G15" s="331"/>
      <c r="H15" s="233"/>
      <c r="I15" s="228"/>
      <c r="J15" s="228"/>
      <c r="K15" s="228"/>
      <c r="L15" s="591"/>
      <c r="M15" s="234"/>
      <c r="N15" s="235"/>
      <c r="O15" s="228"/>
      <c r="P15" s="228"/>
      <c r="Q15" s="689"/>
      <c r="R15" s="689"/>
      <c r="S15" s="689"/>
      <c r="T15" s="483"/>
      <c r="U15" s="483"/>
      <c r="V15" s="483"/>
      <c r="W15" s="483"/>
    </row>
    <row r="16" spans="1:23" ht="58.5" customHeight="1" x14ac:dyDescent="0.2">
      <c r="E16" s="231" t="s">
        <v>528</v>
      </c>
      <c r="F16" s="236" t="s">
        <v>9</v>
      </c>
      <c r="G16" s="577" t="s">
        <v>924</v>
      </c>
      <c r="H16" s="237" t="s">
        <v>562</v>
      </c>
      <c r="I16" s="237" t="s">
        <v>563</v>
      </c>
      <c r="J16" s="237" t="s">
        <v>525</v>
      </c>
      <c r="K16" s="238" t="s">
        <v>517</v>
      </c>
      <c r="L16" s="237" t="s">
        <v>518</v>
      </c>
      <c r="M16" s="237" t="s">
        <v>519</v>
      </c>
      <c r="N16" s="237" t="s">
        <v>486</v>
      </c>
      <c r="O16" s="239" t="s">
        <v>488</v>
      </c>
      <c r="P16" s="610" t="s">
        <v>937</v>
      </c>
      <c r="Q16" s="689"/>
      <c r="R16" s="689"/>
      <c r="S16" s="689"/>
      <c r="T16" s="483"/>
      <c r="U16" s="483"/>
      <c r="V16" s="483"/>
      <c r="W16" s="483"/>
    </row>
    <row r="17" spans="2:19" ht="15" hidden="1" customHeight="1" x14ac:dyDescent="0.2">
      <c r="B17" s="217"/>
      <c r="C17" s="217"/>
      <c r="D17" s="217"/>
      <c r="E17" s="240"/>
      <c r="F17" s="241"/>
      <c r="G17" s="145" t="s">
        <v>594</v>
      </c>
      <c r="H17" s="168" t="s">
        <v>603</v>
      </c>
      <c r="I17" s="168" t="s">
        <v>603</v>
      </c>
      <c r="J17" s="168" t="s">
        <v>603</v>
      </c>
      <c r="K17" s="168" t="s">
        <v>603</v>
      </c>
      <c r="L17" s="168" t="s">
        <v>603</v>
      </c>
      <c r="M17" s="168" t="s">
        <v>603</v>
      </c>
      <c r="N17" s="168" t="s">
        <v>603</v>
      </c>
      <c r="O17" s="168" t="s">
        <v>603</v>
      </c>
      <c r="P17" s="168" t="s">
        <v>603</v>
      </c>
      <c r="Q17" s="429"/>
      <c r="R17" s="430"/>
      <c r="S17" s="430"/>
    </row>
    <row r="18" spans="2:19" ht="15" hidden="1" customHeight="1" x14ac:dyDescent="0.2">
      <c r="B18" s="217"/>
      <c r="C18" s="217"/>
      <c r="D18" s="217"/>
      <c r="E18" s="240"/>
      <c r="F18" s="241"/>
      <c r="G18" s="145" t="s">
        <v>595</v>
      </c>
      <c r="H18" s="146" t="s">
        <v>535</v>
      </c>
      <c r="I18" s="146" t="s">
        <v>535</v>
      </c>
      <c r="J18" s="146" t="s">
        <v>535</v>
      </c>
      <c r="K18" s="146" t="s">
        <v>535</v>
      </c>
      <c r="L18" s="146" t="s">
        <v>535</v>
      </c>
      <c r="M18" s="146" t="s">
        <v>535</v>
      </c>
      <c r="N18" s="146" t="s">
        <v>535</v>
      </c>
      <c r="O18" s="146" t="s">
        <v>535</v>
      </c>
      <c r="P18" s="146" t="s">
        <v>535</v>
      </c>
      <c r="Q18" s="242"/>
      <c r="R18" s="152"/>
      <c r="S18" s="152"/>
    </row>
    <row r="19" spans="2:19" ht="15" hidden="1" customHeight="1" x14ac:dyDescent="0.2">
      <c r="B19" s="217"/>
      <c r="C19" s="217"/>
      <c r="D19" s="217"/>
      <c r="E19" s="240"/>
      <c r="F19" s="241"/>
      <c r="G19" s="145" t="s">
        <v>600</v>
      </c>
      <c r="H19" s="146" t="s">
        <v>604</v>
      </c>
      <c r="I19" s="146" t="s">
        <v>604</v>
      </c>
      <c r="J19" s="146" t="s">
        <v>604</v>
      </c>
      <c r="K19" s="146" t="s">
        <v>604</v>
      </c>
      <c r="L19" s="146" t="s">
        <v>604</v>
      </c>
      <c r="M19" s="146" t="s">
        <v>604</v>
      </c>
      <c r="N19" s="146" t="s">
        <v>604</v>
      </c>
      <c r="O19" s="146" t="s">
        <v>604</v>
      </c>
      <c r="P19" s="146" t="s">
        <v>604</v>
      </c>
      <c r="Q19" s="242"/>
      <c r="R19" s="152"/>
      <c r="S19" s="152"/>
    </row>
    <row r="20" spans="2:19" ht="15" hidden="1" customHeight="1" x14ac:dyDescent="0.2">
      <c r="B20" s="140" t="s">
        <v>533</v>
      </c>
      <c r="C20" s="140" t="s">
        <v>597</v>
      </c>
      <c r="D20" s="140" t="s">
        <v>596</v>
      </c>
      <c r="E20" s="240"/>
      <c r="F20" s="241"/>
      <c r="G20" s="145" t="s">
        <v>596</v>
      </c>
      <c r="H20" s="242" t="s">
        <v>535</v>
      </c>
      <c r="I20" s="242" t="s">
        <v>536</v>
      </c>
      <c r="J20" s="242" t="s">
        <v>537</v>
      </c>
      <c r="K20" s="242" t="s">
        <v>538</v>
      </c>
      <c r="L20" s="242" t="s">
        <v>542</v>
      </c>
      <c r="M20" s="242" t="s">
        <v>599</v>
      </c>
      <c r="N20" s="242" t="s">
        <v>539</v>
      </c>
      <c r="O20" s="242" t="s">
        <v>540</v>
      </c>
      <c r="P20" s="242" t="s">
        <v>541</v>
      </c>
      <c r="Q20" s="242"/>
      <c r="R20" s="152"/>
      <c r="S20" s="152"/>
    </row>
    <row r="21" spans="2:19" x14ac:dyDescent="0.2">
      <c r="B21" s="208" t="s">
        <v>623</v>
      </c>
      <c r="C21" s="208"/>
      <c r="D21" s="209"/>
      <c r="E21" s="16">
        <v>1</v>
      </c>
      <c r="F21" s="17" t="s">
        <v>14</v>
      </c>
      <c r="G21" s="17" t="s">
        <v>15</v>
      </c>
      <c r="H21" s="418" t="str">
        <f>'Table 1'!H21</f>
        <v/>
      </c>
      <c r="I21" s="419"/>
      <c r="J21" s="420"/>
      <c r="K21" s="502" t="str">
        <f>IF(AND(L21="",M21="",N21=""),"",IF(OR(L21="c",M21="c",N21="c"),"c",SUM(L21:N21)))</f>
        <v/>
      </c>
      <c r="L21" s="422"/>
      <c r="M21" s="501"/>
      <c r="N21" s="422"/>
      <c r="O21" s="419"/>
      <c r="P21" s="422"/>
      <c r="Q21" s="416" t="str">
        <f t="shared" ref="Q21:Q84" si="0">IF(AND(COUNTIF(L21:N21,"c")=1,ISNUMBER(K21)),"Res Disc",IF(AND(K21="c",ISNUMBER(L21),ISNUMBER(M21),ISNUMBER(N21)),"Res Disc",IF(AND(H21="c",ISNUMBER(I21),ISNUMBER(J21),ISNUMBER(K21),ISNUMBER(O21),ISNUMBER(P21)),"Res Disc",IF(AND(ISNUMBER(H21),(SUM(COUNTIF(I21:K21,"c"),COUNTIF(O21:P21,"c"))=1)),"Res Disc",""))))</f>
        <v/>
      </c>
      <c r="R21" s="626" t="str">
        <f>IF(Q21&lt;&gt;"","",IF(SUM(COUNTIF(I21:K21,"c"),COUNTIF(O21:P21,"c"))&gt;1,"",IF(OR(AND(H21="c",OR(I21="c",J21="c",K21="c",O21="c",P21="c")),AND(H21&lt;&gt;"",I21="c",J21="c",K21="c",O21="c",P21="c"),AND(H21&lt;&gt;"",I21="",J21="",K21="",O21="",P21="")),"",IF(ABS(SUM(I21:K21,O21:P21)-SUM(H21))&gt;0.9,SUM(I21:K21,O21:P21),""))))</f>
        <v/>
      </c>
      <c r="S21" s="626" t="str">
        <f>IF(Q21&lt;&gt;"","",IF(OR(AND(K21="c",OR(L21="c",N21="c",M21="c")),AND(K21&lt;&gt;"",L21="c",M21="c",N21="c"),AND(K21&lt;&gt;"",L21="",N21="",M21="")),"",IF(COUNTIF(L21:N21,"c")&gt;1,"",IF(ABS(SUM(L21:N21)-SUM(K21))&gt;0.9,SUM(L21:N21),""))))</f>
        <v/>
      </c>
    </row>
    <row r="22" spans="2:19" x14ac:dyDescent="0.2">
      <c r="B22" s="208" t="s">
        <v>624</v>
      </c>
      <c r="C22" s="208"/>
      <c r="D22" s="209"/>
      <c r="E22" s="13">
        <v>2</v>
      </c>
      <c r="F22" s="14" t="s">
        <v>16</v>
      </c>
      <c r="G22" s="14" t="s">
        <v>17</v>
      </c>
      <c r="H22" s="418">
        <f>'Table 1'!H22</f>
        <v>1</v>
      </c>
      <c r="I22" s="419"/>
      <c r="J22" s="420"/>
      <c r="K22" s="421" t="str">
        <f t="shared" ref="K22:K85" si="1">IF(AND(L22="",M22="",N22=""),"",IF(OR(L22="c",M22="c",N22="c"),"c",SUM(L22:N22)))</f>
        <v/>
      </c>
      <c r="L22" s="420"/>
      <c r="M22" s="419"/>
      <c r="N22" s="420"/>
      <c r="O22" s="419"/>
      <c r="P22" s="420"/>
      <c r="Q22" s="416" t="str">
        <f t="shared" si="0"/>
        <v/>
      </c>
      <c r="R22" s="626" t="str">
        <f t="shared" ref="R22:R85" si="2">IF(Q22&lt;&gt;"","",IF(SUM(COUNTIF(I22:K22,"c"),COUNTIF(O22:P22,"c"))&gt;1,"",IF(OR(AND(H22="c",OR(I22="c",J22="c",K22="c",O22="c",P22="c")),AND(H22&lt;&gt;"",I22="c",J22="c",K22="c",O22="c",P22="c"),AND(H22&lt;&gt;"",I22="",J22="",K22="",O22="",P22="")),"",IF(ABS(SUM(I22:K22,O22:P22)-SUM(H22))&gt;0.9,SUM(I22:K22,O22:P22),""))))</f>
        <v/>
      </c>
      <c r="S22" s="626" t="str">
        <f t="shared" ref="S22:S85" si="3">IF(Q22&lt;&gt;"","",IF(OR(AND(K22="c",OR(L22="c",N22="c",M22="c")),AND(K22&lt;&gt;"",L22="c",M22="c",N22="c"),AND(K22&lt;&gt;"",L22="",N22="",M22="")),"",IF(COUNTIF(L22:N22,"c")&gt;1,"",IF(ABS(SUM(L22:N22)-SUM(K22))&gt;0.9,SUM(L22:N22),""))))</f>
        <v/>
      </c>
    </row>
    <row r="23" spans="2:19" x14ac:dyDescent="0.2">
      <c r="B23" s="208" t="s">
        <v>625</v>
      </c>
      <c r="C23" s="208"/>
      <c r="D23" s="209"/>
      <c r="E23" s="16">
        <v>3</v>
      </c>
      <c r="F23" s="14" t="s">
        <v>18</v>
      </c>
      <c r="G23" s="14" t="s">
        <v>19</v>
      </c>
      <c r="H23" s="418" t="str">
        <f>'Table 1'!H23</f>
        <v/>
      </c>
      <c r="I23" s="419"/>
      <c r="J23" s="420"/>
      <c r="K23" s="421" t="str">
        <f t="shared" si="1"/>
        <v/>
      </c>
      <c r="L23" s="420"/>
      <c r="M23" s="419"/>
      <c r="N23" s="420"/>
      <c r="O23" s="419"/>
      <c r="P23" s="420"/>
      <c r="Q23" s="416" t="str">
        <f t="shared" si="0"/>
        <v/>
      </c>
      <c r="R23" s="626" t="str">
        <f t="shared" si="2"/>
        <v/>
      </c>
      <c r="S23" s="626" t="str">
        <f t="shared" si="3"/>
        <v/>
      </c>
    </row>
    <row r="24" spans="2:19" x14ac:dyDescent="0.2">
      <c r="B24" s="208" t="s">
        <v>626</v>
      </c>
      <c r="C24" s="208"/>
      <c r="D24" s="209"/>
      <c r="E24" s="13">
        <v>4</v>
      </c>
      <c r="F24" s="14" t="s">
        <v>20</v>
      </c>
      <c r="G24" s="14" t="s">
        <v>21</v>
      </c>
      <c r="H24" s="418">
        <f>'Table 1'!H24</f>
        <v>16</v>
      </c>
      <c r="I24" s="419"/>
      <c r="J24" s="420"/>
      <c r="K24" s="421" t="str">
        <f t="shared" si="1"/>
        <v/>
      </c>
      <c r="L24" s="420"/>
      <c r="M24" s="419"/>
      <c r="N24" s="420"/>
      <c r="O24" s="419"/>
      <c r="P24" s="420"/>
      <c r="Q24" s="416" t="str">
        <f t="shared" si="0"/>
        <v/>
      </c>
      <c r="R24" s="626" t="str">
        <f t="shared" si="2"/>
        <v/>
      </c>
      <c r="S24" s="626" t="str">
        <f t="shared" si="3"/>
        <v/>
      </c>
    </row>
    <row r="25" spans="2:19" x14ac:dyDescent="0.2">
      <c r="B25" s="208" t="s">
        <v>627</v>
      </c>
      <c r="C25" s="208"/>
      <c r="D25" s="209"/>
      <c r="E25" s="16">
        <v>5</v>
      </c>
      <c r="F25" s="14" t="s">
        <v>22</v>
      </c>
      <c r="G25" s="14" t="s">
        <v>23</v>
      </c>
      <c r="H25" s="418">
        <f>'Table 1'!H25</f>
        <v>2</v>
      </c>
      <c r="I25" s="419"/>
      <c r="J25" s="420"/>
      <c r="K25" s="421" t="str">
        <f t="shared" si="1"/>
        <v/>
      </c>
      <c r="L25" s="420"/>
      <c r="M25" s="419"/>
      <c r="N25" s="420"/>
      <c r="O25" s="419"/>
      <c r="P25" s="420"/>
      <c r="Q25" s="416" t="str">
        <f t="shared" si="0"/>
        <v/>
      </c>
      <c r="R25" s="626" t="str">
        <f t="shared" si="2"/>
        <v/>
      </c>
      <c r="S25" s="626" t="str">
        <f t="shared" si="3"/>
        <v/>
      </c>
    </row>
    <row r="26" spans="2:19" x14ac:dyDescent="0.2">
      <c r="B26" s="208" t="s">
        <v>628</v>
      </c>
      <c r="C26" s="208"/>
      <c r="D26" s="209"/>
      <c r="E26" s="13">
        <v>6</v>
      </c>
      <c r="F26" s="14" t="s">
        <v>24</v>
      </c>
      <c r="G26" s="14" t="s">
        <v>25</v>
      </c>
      <c r="H26" s="418">
        <f>'Table 1'!H26</f>
        <v>2</v>
      </c>
      <c r="I26" s="419"/>
      <c r="J26" s="420"/>
      <c r="K26" s="421" t="str">
        <f t="shared" si="1"/>
        <v/>
      </c>
      <c r="L26" s="420"/>
      <c r="M26" s="419"/>
      <c r="N26" s="420"/>
      <c r="O26" s="419"/>
      <c r="P26" s="420"/>
      <c r="Q26" s="416" t="str">
        <f t="shared" si="0"/>
        <v/>
      </c>
      <c r="R26" s="626" t="str">
        <f t="shared" si="2"/>
        <v/>
      </c>
      <c r="S26" s="626" t="str">
        <f t="shared" si="3"/>
        <v/>
      </c>
    </row>
    <row r="27" spans="2:19" x14ac:dyDescent="0.2">
      <c r="B27" s="208" t="s">
        <v>629</v>
      </c>
      <c r="C27" s="208"/>
      <c r="D27" s="209"/>
      <c r="E27" s="16">
        <v>7</v>
      </c>
      <c r="F27" s="14" t="s">
        <v>26</v>
      </c>
      <c r="G27" s="14" t="s">
        <v>27</v>
      </c>
      <c r="H27" s="418" t="str">
        <f>'Table 1'!H27</f>
        <v/>
      </c>
      <c r="I27" s="419"/>
      <c r="J27" s="420"/>
      <c r="K27" s="421" t="str">
        <f t="shared" si="1"/>
        <v/>
      </c>
      <c r="L27" s="420"/>
      <c r="M27" s="419"/>
      <c r="N27" s="420"/>
      <c r="O27" s="419"/>
      <c r="P27" s="420"/>
      <c r="Q27" s="416" t="str">
        <f t="shared" si="0"/>
        <v/>
      </c>
      <c r="R27" s="626" t="str">
        <f t="shared" si="2"/>
        <v/>
      </c>
      <c r="S27" s="626" t="str">
        <f t="shared" si="3"/>
        <v/>
      </c>
    </row>
    <row r="28" spans="2:19" x14ac:dyDescent="0.2">
      <c r="B28" s="208" t="s">
        <v>630</v>
      </c>
      <c r="C28" s="208"/>
      <c r="D28" s="209"/>
      <c r="E28" s="13">
        <v>8</v>
      </c>
      <c r="F28" s="14" t="s">
        <v>28</v>
      </c>
      <c r="G28" s="14" t="s">
        <v>29</v>
      </c>
      <c r="H28" s="418" t="str">
        <f>'Table 1'!H28</f>
        <v/>
      </c>
      <c r="I28" s="419"/>
      <c r="J28" s="420"/>
      <c r="K28" s="421" t="str">
        <f t="shared" si="1"/>
        <v/>
      </c>
      <c r="L28" s="420"/>
      <c r="M28" s="419"/>
      <c r="N28" s="420"/>
      <c r="O28" s="419"/>
      <c r="P28" s="420"/>
      <c r="Q28" s="416" t="str">
        <f t="shared" si="0"/>
        <v/>
      </c>
      <c r="R28" s="626" t="str">
        <f t="shared" si="2"/>
        <v/>
      </c>
      <c r="S28" s="626" t="str">
        <f t="shared" si="3"/>
        <v/>
      </c>
    </row>
    <row r="29" spans="2:19" x14ac:dyDescent="0.2">
      <c r="B29" s="208" t="s">
        <v>631</v>
      </c>
      <c r="C29" s="208"/>
      <c r="D29" s="209"/>
      <c r="E29" s="16">
        <v>9</v>
      </c>
      <c r="F29" s="14" t="s">
        <v>30</v>
      </c>
      <c r="G29" s="14" t="s">
        <v>31</v>
      </c>
      <c r="H29" s="418">
        <f>'Table 1'!H29</f>
        <v>6255</v>
      </c>
      <c r="I29" s="419"/>
      <c r="J29" s="420"/>
      <c r="K29" s="421" t="str">
        <f t="shared" si="1"/>
        <v/>
      </c>
      <c r="L29" s="420"/>
      <c r="M29" s="419"/>
      <c r="N29" s="420"/>
      <c r="O29" s="419"/>
      <c r="P29" s="420"/>
      <c r="Q29" s="416" t="str">
        <f t="shared" si="0"/>
        <v/>
      </c>
      <c r="R29" s="626" t="str">
        <f t="shared" si="2"/>
        <v/>
      </c>
      <c r="S29" s="626" t="str">
        <f t="shared" si="3"/>
        <v/>
      </c>
    </row>
    <row r="30" spans="2:19" x14ac:dyDescent="0.2">
      <c r="B30" s="208" t="s">
        <v>632</v>
      </c>
      <c r="C30" s="208"/>
      <c r="D30" s="209"/>
      <c r="E30" s="13">
        <v>10</v>
      </c>
      <c r="F30" s="14" t="s">
        <v>32</v>
      </c>
      <c r="G30" s="14" t="s">
        <v>33</v>
      </c>
      <c r="H30" s="418">
        <f>'Table 1'!H30</f>
        <v>1</v>
      </c>
      <c r="I30" s="419"/>
      <c r="J30" s="420"/>
      <c r="K30" s="421" t="str">
        <f t="shared" si="1"/>
        <v/>
      </c>
      <c r="L30" s="420"/>
      <c r="M30" s="419"/>
      <c r="N30" s="420"/>
      <c r="O30" s="419"/>
      <c r="P30" s="420"/>
      <c r="Q30" s="416" t="str">
        <f t="shared" si="0"/>
        <v/>
      </c>
      <c r="R30" s="626" t="str">
        <f t="shared" si="2"/>
        <v/>
      </c>
      <c r="S30" s="626" t="str">
        <f t="shared" si="3"/>
        <v/>
      </c>
    </row>
    <row r="31" spans="2:19" x14ac:dyDescent="0.2">
      <c r="B31" s="208" t="s">
        <v>633</v>
      </c>
      <c r="C31" s="208"/>
      <c r="D31" s="209"/>
      <c r="E31" s="16">
        <v>11</v>
      </c>
      <c r="F31" s="14" t="s">
        <v>34</v>
      </c>
      <c r="G31" s="14" t="s">
        <v>35</v>
      </c>
      <c r="H31" s="418">
        <f>'Table 1'!H31</f>
        <v>29</v>
      </c>
      <c r="I31" s="419"/>
      <c r="J31" s="420"/>
      <c r="K31" s="421" t="str">
        <f t="shared" si="1"/>
        <v/>
      </c>
      <c r="L31" s="420"/>
      <c r="M31" s="419"/>
      <c r="N31" s="420"/>
      <c r="O31" s="419"/>
      <c r="P31" s="420"/>
      <c r="Q31" s="416" t="str">
        <f t="shared" si="0"/>
        <v/>
      </c>
      <c r="R31" s="626" t="str">
        <f t="shared" si="2"/>
        <v/>
      </c>
      <c r="S31" s="626" t="str">
        <f t="shared" si="3"/>
        <v/>
      </c>
    </row>
    <row r="32" spans="2:19" x14ac:dyDescent="0.2">
      <c r="B32" s="208" t="s">
        <v>634</v>
      </c>
      <c r="C32" s="208"/>
      <c r="D32" s="209"/>
      <c r="E32" s="13">
        <v>12</v>
      </c>
      <c r="F32" s="14" t="s">
        <v>36</v>
      </c>
      <c r="G32" s="14" t="s">
        <v>37</v>
      </c>
      <c r="H32" s="418">
        <f>'Table 1'!H32</f>
        <v>16928</v>
      </c>
      <c r="I32" s="419"/>
      <c r="J32" s="420"/>
      <c r="K32" s="421" t="str">
        <f t="shared" si="1"/>
        <v/>
      </c>
      <c r="L32" s="420"/>
      <c r="M32" s="419"/>
      <c r="N32" s="420"/>
      <c r="O32" s="419"/>
      <c r="P32" s="420"/>
      <c r="Q32" s="416" t="str">
        <f t="shared" si="0"/>
        <v/>
      </c>
      <c r="R32" s="626" t="str">
        <f t="shared" si="2"/>
        <v/>
      </c>
      <c r="S32" s="626" t="str">
        <f t="shared" si="3"/>
        <v/>
      </c>
    </row>
    <row r="33" spans="2:19" x14ac:dyDescent="0.2">
      <c r="B33" s="208" t="s">
        <v>635</v>
      </c>
      <c r="C33" s="208"/>
      <c r="D33" s="209"/>
      <c r="E33" s="16">
        <v>13</v>
      </c>
      <c r="F33" s="14" t="s">
        <v>38</v>
      </c>
      <c r="G33" s="14" t="s">
        <v>39</v>
      </c>
      <c r="H33" s="418">
        <f>'Table 1'!H33</f>
        <v>2241</v>
      </c>
      <c r="I33" s="419"/>
      <c r="J33" s="420"/>
      <c r="K33" s="421" t="str">
        <f t="shared" si="1"/>
        <v/>
      </c>
      <c r="L33" s="420"/>
      <c r="M33" s="419"/>
      <c r="N33" s="420"/>
      <c r="O33" s="419"/>
      <c r="P33" s="420"/>
      <c r="Q33" s="416" t="str">
        <f t="shared" si="0"/>
        <v/>
      </c>
      <c r="R33" s="626" t="str">
        <f t="shared" si="2"/>
        <v/>
      </c>
      <c r="S33" s="626" t="str">
        <f t="shared" si="3"/>
        <v/>
      </c>
    </row>
    <row r="34" spans="2:19" x14ac:dyDescent="0.2">
      <c r="B34" s="208" t="s">
        <v>636</v>
      </c>
      <c r="C34" s="208"/>
      <c r="D34" s="209"/>
      <c r="E34" s="13">
        <v>14</v>
      </c>
      <c r="F34" s="14" t="s">
        <v>40</v>
      </c>
      <c r="G34" s="14" t="s">
        <v>41</v>
      </c>
      <c r="H34" s="418">
        <f>'Table 1'!H34</f>
        <v>37</v>
      </c>
      <c r="I34" s="419"/>
      <c r="J34" s="420"/>
      <c r="K34" s="421" t="str">
        <f t="shared" si="1"/>
        <v/>
      </c>
      <c r="L34" s="420"/>
      <c r="M34" s="419"/>
      <c r="N34" s="420"/>
      <c r="O34" s="419"/>
      <c r="P34" s="420"/>
      <c r="Q34" s="416" t="str">
        <f t="shared" si="0"/>
        <v/>
      </c>
      <c r="R34" s="626" t="str">
        <f t="shared" si="2"/>
        <v/>
      </c>
      <c r="S34" s="626" t="str">
        <f t="shared" si="3"/>
        <v/>
      </c>
    </row>
    <row r="35" spans="2:19" x14ac:dyDescent="0.2">
      <c r="B35" s="208" t="s">
        <v>637</v>
      </c>
      <c r="C35" s="208"/>
      <c r="D35" s="209"/>
      <c r="E35" s="16">
        <v>15</v>
      </c>
      <c r="F35" s="14" t="s">
        <v>42</v>
      </c>
      <c r="G35" s="14" t="s">
        <v>43</v>
      </c>
      <c r="H35" s="418">
        <f>'Table 1'!H35</f>
        <v>167</v>
      </c>
      <c r="I35" s="419"/>
      <c r="J35" s="420"/>
      <c r="K35" s="421" t="str">
        <f t="shared" si="1"/>
        <v/>
      </c>
      <c r="L35" s="420"/>
      <c r="M35" s="419"/>
      <c r="N35" s="420"/>
      <c r="O35" s="419"/>
      <c r="P35" s="420"/>
      <c r="Q35" s="416" t="str">
        <f t="shared" si="0"/>
        <v/>
      </c>
      <c r="R35" s="626" t="str">
        <f t="shared" si="2"/>
        <v/>
      </c>
      <c r="S35" s="626" t="str">
        <f t="shared" si="3"/>
        <v/>
      </c>
    </row>
    <row r="36" spans="2:19" x14ac:dyDescent="0.2">
      <c r="B36" s="208" t="s">
        <v>638</v>
      </c>
      <c r="C36" s="208"/>
      <c r="D36" s="209"/>
      <c r="E36" s="13">
        <v>16</v>
      </c>
      <c r="F36" s="14" t="s">
        <v>44</v>
      </c>
      <c r="G36" s="14" t="s">
        <v>45</v>
      </c>
      <c r="H36" s="418">
        <f>'Table 1'!H36</f>
        <v>79</v>
      </c>
      <c r="I36" s="419"/>
      <c r="J36" s="420"/>
      <c r="K36" s="421" t="str">
        <f t="shared" si="1"/>
        <v/>
      </c>
      <c r="L36" s="420"/>
      <c r="M36" s="419"/>
      <c r="N36" s="420"/>
      <c r="O36" s="419"/>
      <c r="P36" s="420"/>
      <c r="Q36" s="416" t="str">
        <f t="shared" si="0"/>
        <v/>
      </c>
      <c r="R36" s="626" t="str">
        <f t="shared" si="2"/>
        <v/>
      </c>
      <c r="S36" s="626" t="str">
        <f t="shared" si="3"/>
        <v/>
      </c>
    </row>
    <row r="37" spans="2:19" x14ac:dyDescent="0.2">
      <c r="B37" s="210" t="s">
        <v>639</v>
      </c>
      <c r="C37" s="210"/>
      <c r="D37" s="209"/>
      <c r="E37" s="16">
        <v>17</v>
      </c>
      <c r="F37" s="14" t="s">
        <v>46</v>
      </c>
      <c r="G37" s="14" t="s">
        <v>47</v>
      </c>
      <c r="H37" s="418">
        <f>'Table 1'!H37</f>
        <v>64</v>
      </c>
      <c r="I37" s="419"/>
      <c r="J37" s="420"/>
      <c r="K37" s="421" t="str">
        <f t="shared" si="1"/>
        <v/>
      </c>
      <c r="L37" s="420"/>
      <c r="M37" s="419"/>
      <c r="N37" s="420"/>
      <c r="O37" s="419"/>
      <c r="P37" s="420"/>
      <c r="Q37" s="416" t="str">
        <f t="shared" si="0"/>
        <v/>
      </c>
      <c r="R37" s="626" t="str">
        <f t="shared" si="2"/>
        <v/>
      </c>
      <c r="S37" s="626" t="str">
        <f t="shared" si="3"/>
        <v/>
      </c>
    </row>
    <row r="38" spans="2:19" x14ac:dyDescent="0.2">
      <c r="B38" s="208" t="s">
        <v>640</v>
      </c>
      <c r="C38" s="208"/>
      <c r="D38" s="209"/>
      <c r="E38" s="13">
        <v>18</v>
      </c>
      <c r="F38" s="14" t="s">
        <v>48</v>
      </c>
      <c r="G38" s="14" t="s">
        <v>49</v>
      </c>
      <c r="H38" s="418">
        <f>'Table 1'!H38</f>
        <v>30</v>
      </c>
      <c r="I38" s="419"/>
      <c r="J38" s="420"/>
      <c r="K38" s="421" t="str">
        <f t="shared" si="1"/>
        <v/>
      </c>
      <c r="L38" s="420"/>
      <c r="M38" s="419"/>
      <c r="N38" s="420"/>
      <c r="O38" s="419"/>
      <c r="P38" s="420"/>
      <c r="Q38" s="416" t="str">
        <f t="shared" si="0"/>
        <v/>
      </c>
      <c r="R38" s="626" t="str">
        <f t="shared" si="2"/>
        <v/>
      </c>
      <c r="S38" s="626" t="str">
        <f t="shared" si="3"/>
        <v/>
      </c>
    </row>
    <row r="39" spans="2:19" x14ac:dyDescent="0.2">
      <c r="B39" s="211" t="s">
        <v>641</v>
      </c>
      <c r="C39" s="212"/>
      <c r="D39" s="209"/>
      <c r="E39" s="16">
        <v>19</v>
      </c>
      <c r="F39" s="14" t="s">
        <v>50</v>
      </c>
      <c r="G39" s="14" t="s">
        <v>51</v>
      </c>
      <c r="H39" s="418">
        <f>'Table 1'!H39</f>
        <v>33</v>
      </c>
      <c r="I39" s="419"/>
      <c r="J39" s="420"/>
      <c r="K39" s="421" t="str">
        <f t="shared" si="1"/>
        <v/>
      </c>
      <c r="L39" s="420"/>
      <c r="M39" s="419"/>
      <c r="N39" s="420"/>
      <c r="O39" s="419"/>
      <c r="P39" s="420"/>
      <c r="Q39" s="416" t="str">
        <f t="shared" si="0"/>
        <v/>
      </c>
      <c r="R39" s="626" t="str">
        <f t="shared" si="2"/>
        <v/>
      </c>
      <c r="S39" s="626" t="str">
        <f t="shared" si="3"/>
        <v/>
      </c>
    </row>
    <row r="40" spans="2:19" x14ac:dyDescent="0.2">
      <c r="B40" s="211" t="s">
        <v>642</v>
      </c>
      <c r="C40" s="212"/>
      <c r="D40" s="209"/>
      <c r="E40" s="13">
        <v>20</v>
      </c>
      <c r="F40" s="14" t="s">
        <v>52</v>
      </c>
      <c r="G40" s="14" t="s">
        <v>53</v>
      </c>
      <c r="H40" s="418">
        <f>'Table 1'!H40</f>
        <v>1254</v>
      </c>
      <c r="I40" s="419"/>
      <c r="J40" s="420"/>
      <c r="K40" s="421" t="str">
        <f t="shared" si="1"/>
        <v/>
      </c>
      <c r="L40" s="420"/>
      <c r="M40" s="419"/>
      <c r="N40" s="420"/>
      <c r="O40" s="419"/>
      <c r="P40" s="420"/>
      <c r="Q40" s="416" t="str">
        <f t="shared" si="0"/>
        <v/>
      </c>
      <c r="R40" s="626" t="str">
        <f t="shared" si="2"/>
        <v/>
      </c>
      <c r="S40" s="626" t="str">
        <f t="shared" si="3"/>
        <v/>
      </c>
    </row>
    <row r="41" spans="2:19" x14ac:dyDescent="0.2">
      <c r="B41" s="211" t="s">
        <v>643</v>
      </c>
      <c r="C41" s="212"/>
      <c r="D41" s="209"/>
      <c r="E41" s="16">
        <v>21</v>
      </c>
      <c r="F41" s="14" t="s">
        <v>54</v>
      </c>
      <c r="G41" s="14" t="s">
        <v>55</v>
      </c>
      <c r="H41" s="418" t="str">
        <f>'Table 1'!H41</f>
        <v/>
      </c>
      <c r="I41" s="419"/>
      <c r="J41" s="420"/>
      <c r="K41" s="421" t="str">
        <f t="shared" si="1"/>
        <v/>
      </c>
      <c r="L41" s="420"/>
      <c r="M41" s="419"/>
      <c r="N41" s="420"/>
      <c r="O41" s="419"/>
      <c r="P41" s="420"/>
      <c r="Q41" s="416" t="str">
        <f t="shared" si="0"/>
        <v/>
      </c>
      <c r="R41" s="626" t="str">
        <f t="shared" si="2"/>
        <v/>
      </c>
      <c r="S41" s="626" t="str">
        <f t="shared" si="3"/>
        <v/>
      </c>
    </row>
    <row r="42" spans="2:19" x14ac:dyDescent="0.2">
      <c r="B42" s="211" t="s">
        <v>644</v>
      </c>
      <c r="C42" s="212"/>
      <c r="D42" s="209"/>
      <c r="E42" s="13">
        <v>22</v>
      </c>
      <c r="F42" s="14" t="s">
        <v>56</v>
      </c>
      <c r="G42" s="14" t="s">
        <v>57</v>
      </c>
      <c r="H42" s="418" t="str">
        <f>'Table 1'!H42</f>
        <v/>
      </c>
      <c r="I42" s="419"/>
      <c r="J42" s="420"/>
      <c r="K42" s="421" t="str">
        <f t="shared" si="1"/>
        <v/>
      </c>
      <c r="L42" s="420"/>
      <c r="M42" s="419"/>
      <c r="N42" s="420"/>
      <c r="O42" s="419"/>
      <c r="P42" s="420"/>
      <c r="Q42" s="416" t="str">
        <f t="shared" si="0"/>
        <v/>
      </c>
      <c r="R42" s="626" t="str">
        <f t="shared" si="2"/>
        <v/>
      </c>
      <c r="S42" s="626" t="str">
        <f t="shared" si="3"/>
        <v/>
      </c>
    </row>
    <row r="43" spans="2:19" x14ac:dyDescent="0.2">
      <c r="B43" s="211" t="s">
        <v>645</v>
      </c>
      <c r="C43" s="212"/>
      <c r="D43" s="209"/>
      <c r="E43" s="16">
        <v>23</v>
      </c>
      <c r="F43" s="14" t="s">
        <v>58</v>
      </c>
      <c r="G43" s="14" t="s">
        <v>59</v>
      </c>
      <c r="H43" s="418">
        <f>'Table 1'!H43</f>
        <v>8325</v>
      </c>
      <c r="I43" s="419"/>
      <c r="J43" s="420"/>
      <c r="K43" s="421" t="str">
        <f t="shared" si="1"/>
        <v/>
      </c>
      <c r="L43" s="420"/>
      <c r="M43" s="419"/>
      <c r="N43" s="420"/>
      <c r="O43" s="419"/>
      <c r="P43" s="420"/>
      <c r="Q43" s="416" t="str">
        <f t="shared" si="0"/>
        <v/>
      </c>
      <c r="R43" s="626" t="str">
        <f t="shared" si="2"/>
        <v/>
      </c>
      <c r="S43" s="626" t="str">
        <f t="shared" si="3"/>
        <v/>
      </c>
    </row>
    <row r="44" spans="2:19" x14ac:dyDescent="0.2">
      <c r="B44" s="211" t="s">
        <v>646</v>
      </c>
      <c r="C44" s="212"/>
      <c r="D44" s="209"/>
      <c r="E44" s="13">
        <v>24</v>
      </c>
      <c r="F44" s="14" t="s">
        <v>60</v>
      </c>
      <c r="G44" s="14" t="s">
        <v>61</v>
      </c>
      <c r="H44" s="418" t="str">
        <f>'Table 1'!H44</f>
        <v/>
      </c>
      <c r="I44" s="419"/>
      <c r="J44" s="420"/>
      <c r="K44" s="421" t="str">
        <f t="shared" si="1"/>
        <v/>
      </c>
      <c r="L44" s="420"/>
      <c r="M44" s="419"/>
      <c r="N44" s="420"/>
      <c r="O44" s="419"/>
      <c r="P44" s="420"/>
      <c r="Q44" s="416" t="str">
        <f t="shared" si="0"/>
        <v/>
      </c>
      <c r="R44" s="626" t="str">
        <f t="shared" si="2"/>
        <v/>
      </c>
      <c r="S44" s="626" t="str">
        <f t="shared" si="3"/>
        <v/>
      </c>
    </row>
    <row r="45" spans="2:19" x14ac:dyDescent="0.2">
      <c r="B45" s="211" t="s">
        <v>647</v>
      </c>
      <c r="C45" s="212"/>
      <c r="D45" s="209"/>
      <c r="E45" s="16">
        <v>25</v>
      </c>
      <c r="F45" s="14" t="s">
        <v>62</v>
      </c>
      <c r="G45" s="14" t="s">
        <v>63</v>
      </c>
      <c r="H45" s="418">
        <f>'Table 1'!H45</f>
        <v>33</v>
      </c>
      <c r="I45" s="419"/>
      <c r="J45" s="420"/>
      <c r="K45" s="421" t="str">
        <f t="shared" si="1"/>
        <v/>
      </c>
      <c r="L45" s="420"/>
      <c r="M45" s="419"/>
      <c r="N45" s="420"/>
      <c r="O45" s="419"/>
      <c r="P45" s="420"/>
      <c r="Q45" s="416" t="str">
        <f t="shared" si="0"/>
        <v/>
      </c>
      <c r="R45" s="626" t="str">
        <f t="shared" si="2"/>
        <v/>
      </c>
      <c r="S45" s="626" t="str">
        <f t="shared" si="3"/>
        <v/>
      </c>
    </row>
    <row r="46" spans="2:19" x14ac:dyDescent="0.2">
      <c r="B46" s="211" t="s">
        <v>648</v>
      </c>
      <c r="C46" s="212"/>
      <c r="D46" s="209"/>
      <c r="E46" s="13">
        <v>26</v>
      </c>
      <c r="F46" s="33" t="s">
        <v>508</v>
      </c>
      <c r="G46" s="33" t="s">
        <v>509</v>
      </c>
      <c r="H46" s="418" t="str">
        <f>'Table 1'!H46</f>
        <v/>
      </c>
      <c r="I46" s="419"/>
      <c r="J46" s="420"/>
      <c r="K46" s="421" t="str">
        <f t="shared" si="1"/>
        <v/>
      </c>
      <c r="L46" s="420"/>
      <c r="M46" s="419"/>
      <c r="N46" s="420"/>
      <c r="O46" s="419"/>
      <c r="P46" s="420"/>
      <c r="Q46" s="416" t="str">
        <f t="shared" si="0"/>
        <v/>
      </c>
      <c r="R46" s="626" t="str">
        <f t="shared" si="2"/>
        <v/>
      </c>
      <c r="S46" s="626" t="str">
        <f t="shared" si="3"/>
        <v/>
      </c>
    </row>
    <row r="47" spans="2:19" x14ac:dyDescent="0.2">
      <c r="B47" s="211" t="s">
        <v>649</v>
      </c>
      <c r="C47" s="212"/>
      <c r="D47" s="209"/>
      <c r="E47" s="16">
        <v>27</v>
      </c>
      <c r="F47" s="14" t="s">
        <v>64</v>
      </c>
      <c r="G47" s="14" t="s">
        <v>65</v>
      </c>
      <c r="H47" s="418">
        <f>'Table 1'!H47</f>
        <v>2</v>
      </c>
      <c r="I47" s="419"/>
      <c r="J47" s="420"/>
      <c r="K47" s="421" t="str">
        <f t="shared" si="1"/>
        <v/>
      </c>
      <c r="L47" s="420"/>
      <c r="M47" s="419"/>
      <c r="N47" s="420"/>
      <c r="O47" s="419"/>
      <c r="P47" s="420"/>
      <c r="Q47" s="416" t="str">
        <f t="shared" si="0"/>
        <v/>
      </c>
      <c r="R47" s="626" t="str">
        <f t="shared" si="2"/>
        <v/>
      </c>
      <c r="S47" s="626" t="str">
        <f t="shared" si="3"/>
        <v/>
      </c>
    </row>
    <row r="48" spans="2:19" x14ac:dyDescent="0.2">
      <c r="B48" s="211" t="s">
        <v>650</v>
      </c>
      <c r="C48" s="212"/>
      <c r="D48" s="209"/>
      <c r="E48" s="13">
        <v>28</v>
      </c>
      <c r="F48" s="14" t="s">
        <v>66</v>
      </c>
      <c r="G48" s="14" t="s">
        <v>67</v>
      </c>
      <c r="H48" s="418" t="str">
        <f>'Table 1'!H48</f>
        <v/>
      </c>
      <c r="I48" s="419"/>
      <c r="J48" s="420"/>
      <c r="K48" s="421" t="str">
        <f t="shared" si="1"/>
        <v/>
      </c>
      <c r="L48" s="420"/>
      <c r="M48" s="419"/>
      <c r="N48" s="420"/>
      <c r="O48" s="419"/>
      <c r="P48" s="420"/>
      <c r="Q48" s="416" t="str">
        <f t="shared" si="0"/>
        <v/>
      </c>
      <c r="R48" s="626" t="str">
        <f t="shared" si="2"/>
        <v/>
      </c>
      <c r="S48" s="626" t="str">
        <f t="shared" si="3"/>
        <v/>
      </c>
    </row>
    <row r="49" spans="2:19" x14ac:dyDescent="0.2">
      <c r="B49" s="211" t="s">
        <v>651</v>
      </c>
      <c r="C49" s="212"/>
      <c r="D49" s="209"/>
      <c r="E49" s="16">
        <v>29</v>
      </c>
      <c r="F49" s="14" t="s">
        <v>68</v>
      </c>
      <c r="G49" s="14" t="s">
        <v>69</v>
      </c>
      <c r="H49" s="418">
        <f>'Table 1'!H49</f>
        <v>32618</v>
      </c>
      <c r="I49" s="419"/>
      <c r="J49" s="420"/>
      <c r="K49" s="421" t="str">
        <f t="shared" si="1"/>
        <v/>
      </c>
      <c r="L49" s="420"/>
      <c r="M49" s="419"/>
      <c r="N49" s="420"/>
      <c r="O49" s="419"/>
      <c r="P49" s="420"/>
      <c r="Q49" s="416" t="str">
        <f t="shared" si="0"/>
        <v/>
      </c>
      <c r="R49" s="626" t="str">
        <f t="shared" si="2"/>
        <v/>
      </c>
      <c r="S49" s="626" t="str">
        <f t="shared" si="3"/>
        <v/>
      </c>
    </row>
    <row r="50" spans="2:19" x14ac:dyDescent="0.2">
      <c r="B50" s="211" t="s">
        <v>652</v>
      </c>
      <c r="C50" s="212"/>
      <c r="D50" s="209"/>
      <c r="E50" s="13">
        <v>30</v>
      </c>
      <c r="F50" s="14" t="s">
        <v>70</v>
      </c>
      <c r="G50" s="14" t="s">
        <v>71</v>
      </c>
      <c r="H50" s="418" t="str">
        <f>'Table 1'!H50</f>
        <v/>
      </c>
      <c r="I50" s="419"/>
      <c r="J50" s="420"/>
      <c r="K50" s="421" t="str">
        <f t="shared" si="1"/>
        <v/>
      </c>
      <c r="L50" s="420"/>
      <c r="M50" s="419"/>
      <c r="N50" s="420"/>
      <c r="O50" s="419"/>
      <c r="P50" s="420"/>
      <c r="Q50" s="416" t="str">
        <f t="shared" si="0"/>
        <v/>
      </c>
      <c r="R50" s="626" t="str">
        <f t="shared" si="2"/>
        <v/>
      </c>
      <c r="S50" s="626" t="str">
        <f t="shared" si="3"/>
        <v/>
      </c>
    </row>
    <row r="51" spans="2:19" x14ac:dyDescent="0.2">
      <c r="B51" s="211" t="s">
        <v>653</v>
      </c>
      <c r="C51" s="212"/>
      <c r="D51" s="209"/>
      <c r="E51" s="16">
        <v>31</v>
      </c>
      <c r="F51" s="14" t="s">
        <v>72</v>
      </c>
      <c r="G51" s="14" t="s">
        <v>73</v>
      </c>
      <c r="H51" s="418" t="str">
        <f>'Table 1'!H51</f>
        <v/>
      </c>
      <c r="I51" s="419"/>
      <c r="J51" s="420"/>
      <c r="K51" s="421" t="str">
        <f t="shared" si="1"/>
        <v/>
      </c>
      <c r="L51" s="420"/>
      <c r="M51" s="419"/>
      <c r="N51" s="420"/>
      <c r="O51" s="419"/>
      <c r="P51" s="420"/>
      <c r="Q51" s="416" t="str">
        <f t="shared" si="0"/>
        <v/>
      </c>
      <c r="R51" s="626" t="str">
        <f t="shared" si="2"/>
        <v/>
      </c>
      <c r="S51" s="626" t="str">
        <f t="shared" si="3"/>
        <v/>
      </c>
    </row>
    <row r="52" spans="2:19" x14ac:dyDescent="0.2">
      <c r="B52" s="211" t="s">
        <v>654</v>
      </c>
      <c r="C52" s="212"/>
      <c r="D52" s="209"/>
      <c r="E52" s="13">
        <v>32</v>
      </c>
      <c r="F52" s="14" t="s">
        <v>74</v>
      </c>
      <c r="G52" s="14" t="s">
        <v>75</v>
      </c>
      <c r="H52" s="418">
        <f>'Table 1'!H52</f>
        <v>17</v>
      </c>
      <c r="I52" s="419"/>
      <c r="J52" s="420"/>
      <c r="K52" s="421" t="str">
        <f t="shared" si="1"/>
        <v/>
      </c>
      <c r="L52" s="420"/>
      <c r="M52" s="419"/>
      <c r="N52" s="420"/>
      <c r="O52" s="419"/>
      <c r="P52" s="420"/>
      <c r="Q52" s="416" t="str">
        <f t="shared" si="0"/>
        <v/>
      </c>
      <c r="R52" s="626" t="str">
        <f t="shared" si="2"/>
        <v/>
      </c>
      <c r="S52" s="626" t="str">
        <f t="shared" si="3"/>
        <v/>
      </c>
    </row>
    <row r="53" spans="2:19" x14ac:dyDescent="0.2">
      <c r="B53" s="211" t="s">
        <v>655</v>
      </c>
      <c r="C53" s="212"/>
      <c r="D53" s="209"/>
      <c r="E53" s="16">
        <v>33</v>
      </c>
      <c r="F53" s="14" t="s">
        <v>76</v>
      </c>
      <c r="G53" s="14" t="s">
        <v>77</v>
      </c>
      <c r="H53" s="418" t="str">
        <f>'Table 1'!H53</f>
        <v/>
      </c>
      <c r="I53" s="419"/>
      <c r="J53" s="420"/>
      <c r="K53" s="421" t="str">
        <f t="shared" si="1"/>
        <v/>
      </c>
      <c r="L53" s="420"/>
      <c r="M53" s="419"/>
      <c r="N53" s="420"/>
      <c r="O53" s="419"/>
      <c r="P53" s="420"/>
      <c r="Q53" s="416" t="str">
        <f t="shared" si="0"/>
        <v/>
      </c>
      <c r="R53" s="626" t="str">
        <f t="shared" si="2"/>
        <v/>
      </c>
      <c r="S53" s="626" t="str">
        <f t="shared" si="3"/>
        <v/>
      </c>
    </row>
    <row r="54" spans="2:19" x14ac:dyDescent="0.2">
      <c r="B54" s="211" t="s">
        <v>656</v>
      </c>
      <c r="C54" s="212"/>
      <c r="D54" s="209"/>
      <c r="E54" s="13">
        <v>34</v>
      </c>
      <c r="F54" s="14" t="s">
        <v>78</v>
      </c>
      <c r="G54" s="14" t="s">
        <v>79</v>
      </c>
      <c r="H54" s="418">
        <f>'Table 1'!H54</f>
        <v>1</v>
      </c>
      <c r="I54" s="419"/>
      <c r="J54" s="420"/>
      <c r="K54" s="421" t="str">
        <f t="shared" si="1"/>
        <v/>
      </c>
      <c r="L54" s="420"/>
      <c r="M54" s="419"/>
      <c r="N54" s="420"/>
      <c r="O54" s="419"/>
      <c r="P54" s="420"/>
      <c r="Q54" s="416" t="str">
        <f t="shared" si="0"/>
        <v/>
      </c>
      <c r="R54" s="626" t="str">
        <f t="shared" si="2"/>
        <v/>
      </c>
      <c r="S54" s="626" t="str">
        <f t="shared" si="3"/>
        <v/>
      </c>
    </row>
    <row r="55" spans="2:19" x14ac:dyDescent="0.2">
      <c r="B55" s="211" t="s">
        <v>657</v>
      </c>
      <c r="C55" s="212"/>
      <c r="D55" s="209"/>
      <c r="E55" s="16">
        <v>35</v>
      </c>
      <c r="F55" s="14" t="s">
        <v>80</v>
      </c>
      <c r="G55" s="14" t="s">
        <v>81</v>
      </c>
      <c r="H55" s="418">
        <f>'Table 1'!H55</f>
        <v>2</v>
      </c>
      <c r="I55" s="419"/>
      <c r="J55" s="420"/>
      <c r="K55" s="421" t="str">
        <f t="shared" si="1"/>
        <v/>
      </c>
      <c r="L55" s="420"/>
      <c r="M55" s="419"/>
      <c r="N55" s="420"/>
      <c r="O55" s="419"/>
      <c r="P55" s="420"/>
      <c r="Q55" s="416" t="str">
        <f t="shared" si="0"/>
        <v/>
      </c>
      <c r="R55" s="626" t="str">
        <f t="shared" si="2"/>
        <v/>
      </c>
      <c r="S55" s="626" t="str">
        <f t="shared" si="3"/>
        <v/>
      </c>
    </row>
    <row r="56" spans="2:19" x14ac:dyDescent="0.2">
      <c r="B56" s="211" t="s">
        <v>658</v>
      </c>
      <c r="C56" s="212"/>
      <c r="D56" s="209"/>
      <c r="E56" s="13">
        <v>36</v>
      </c>
      <c r="F56" s="14" t="s">
        <v>82</v>
      </c>
      <c r="G56" s="14" t="s">
        <v>83</v>
      </c>
      <c r="H56" s="418" t="str">
        <f>'Table 1'!H56</f>
        <v/>
      </c>
      <c r="I56" s="419"/>
      <c r="J56" s="420"/>
      <c r="K56" s="421" t="str">
        <f t="shared" si="1"/>
        <v/>
      </c>
      <c r="L56" s="420"/>
      <c r="M56" s="419"/>
      <c r="N56" s="420"/>
      <c r="O56" s="419"/>
      <c r="P56" s="420"/>
      <c r="Q56" s="416" t="str">
        <f t="shared" si="0"/>
        <v/>
      </c>
      <c r="R56" s="626" t="str">
        <f t="shared" si="2"/>
        <v/>
      </c>
      <c r="S56" s="626" t="str">
        <f t="shared" si="3"/>
        <v/>
      </c>
    </row>
    <row r="57" spans="2:19" x14ac:dyDescent="0.2">
      <c r="B57" s="211" t="s">
        <v>660</v>
      </c>
      <c r="C57" s="212"/>
      <c r="D57" s="209"/>
      <c r="E57" s="16">
        <v>37</v>
      </c>
      <c r="F57" s="14" t="s">
        <v>86</v>
      </c>
      <c r="G57" s="14" t="s">
        <v>960</v>
      </c>
      <c r="H57" s="418" t="str">
        <f>'Table 1'!H57</f>
        <v/>
      </c>
      <c r="I57" s="419"/>
      <c r="J57" s="420"/>
      <c r="K57" s="421" t="str">
        <f t="shared" si="1"/>
        <v/>
      </c>
      <c r="L57" s="420"/>
      <c r="M57" s="419"/>
      <c r="N57" s="420"/>
      <c r="O57" s="419"/>
      <c r="P57" s="420"/>
      <c r="Q57" s="416" t="str">
        <f t="shared" si="0"/>
        <v/>
      </c>
      <c r="R57" s="626" t="str">
        <f t="shared" si="2"/>
        <v/>
      </c>
      <c r="S57" s="626" t="str">
        <f t="shared" si="3"/>
        <v/>
      </c>
    </row>
    <row r="58" spans="2:19" x14ac:dyDescent="0.2">
      <c r="B58" s="211" t="s">
        <v>659</v>
      </c>
      <c r="C58" s="212"/>
      <c r="D58" s="209"/>
      <c r="E58" s="13">
        <v>38</v>
      </c>
      <c r="F58" s="14" t="s">
        <v>84</v>
      </c>
      <c r="G58" s="14" t="s">
        <v>85</v>
      </c>
      <c r="H58" s="418">
        <f>'Table 1'!H58</f>
        <v>17042</v>
      </c>
      <c r="I58" s="419"/>
      <c r="J58" s="420"/>
      <c r="K58" s="421" t="str">
        <f t="shared" si="1"/>
        <v/>
      </c>
      <c r="L58" s="420"/>
      <c r="M58" s="419"/>
      <c r="N58" s="420"/>
      <c r="O58" s="419"/>
      <c r="P58" s="420"/>
      <c r="Q58" s="416" t="str">
        <f t="shared" si="0"/>
        <v/>
      </c>
      <c r="R58" s="626" t="str">
        <f t="shared" si="2"/>
        <v/>
      </c>
      <c r="S58" s="626" t="str">
        <f t="shared" si="3"/>
        <v/>
      </c>
    </row>
    <row r="59" spans="2:19" x14ac:dyDescent="0.2">
      <c r="B59" s="211" t="s">
        <v>661</v>
      </c>
      <c r="C59" s="212"/>
      <c r="D59" s="209"/>
      <c r="E59" s="16">
        <v>39</v>
      </c>
      <c r="F59" s="14" t="s">
        <v>87</v>
      </c>
      <c r="G59" s="14" t="s">
        <v>88</v>
      </c>
      <c r="H59" s="418" t="str">
        <f>'Table 1'!H59</f>
        <v/>
      </c>
      <c r="I59" s="419"/>
      <c r="J59" s="420"/>
      <c r="K59" s="421" t="str">
        <f t="shared" si="1"/>
        <v/>
      </c>
      <c r="L59" s="420"/>
      <c r="M59" s="419"/>
      <c r="N59" s="420"/>
      <c r="O59" s="419"/>
      <c r="P59" s="420"/>
      <c r="Q59" s="416" t="str">
        <f t="shared" si="0"/>
        <v/>
      </c>
      <c r="R59" s="626" t="str">
        <f t="shared" si="2"/>
        <v/>
      </c>
      <c r="S59" s="626" t="str">
        <f t="shared" si="3"/>
        <v/>
      </c>
    </row>
    <row r="60" spans="2:19" x14ac:dyDescent="0.2">
      <c r="B60" s="211" t="s">
        <v>662</v>
      </c>
      <c r="C60" s="212"/>
      <c r="D60" s="209"/>
      <c r="E60" s="13">
        <v>40</v>
      </c>
      <c r="F60" s="14" t="s">
        <v>89</v>
      </c>
      <c r="G60" s="14" t="s">
        <v>90</v>
      </c>
      <c r="H60" s="418" t="str">
        <f>'Table 1'!H60</f>
        <v/>
      </c>
      <c r="I60" s="419"/>
      <c r="J60" s="420"/>
      <c r="K60" s="421" t="str">
        <f t="shared" si="1"/>
        <v/>
      </c>
      <c r="L60" s="420"/>
      <c r="M60" s="419"/>
      <c r="N60" s="420"/>
      <c r="O60" s="419"/>
      <c r="P60" s="420"/>
      <c r="Q60" s="416" t="str">
        <f t="shared" si="0"/>
        <v/>
      </c>
      <c r="R60" s="626" t="str">
        <f t="shared" si="2"/>
        <v/>
      </c>
      <c r="S60" s="626" t="str">
        <f t="shared" si="3"/>
        <v/>
      </c>
    </row>
    <row r="61" spans="2:19" x14ac:dyDescent="0.2">
      <c r="B61" s="211" t="s">
        <v>663</v>
      </c>
      <c r="C61" s="212"/>
      <c r="D61" s="209"/>
      <c r="E61" s="16">
        <v>41</v>
      </c>
      <c r="F61" s="14" t="s">
        <v>91</v>
      </c>
      <c r="G61" s="14" t="s">
        <v>92</v>
      </c>
      <c r="H61" s="418" t="str">
        <f>'Table 1'!H61</f>
        <v/>
      </c>
      <c r="I61" s="419"/>
      <c r="J61" s="420"/>
      <c r="K61" s="421" t="str">
        <f t="shared" si="1"/>
        <v/>
      </c>
      <c r="L61" s="420"/>
      <c r="M61" s="419"/>
      <c r="N61" s="420"/>
      <c r="O61" s="419"/>
      <c r="P61" s="420"/>
      <c r="Q61" s="416" t="str">
        <f t="shared" si="0"/>
        <v/>
      </c>
      <c r="R61" s="626" t="str">
        <f t="shared" si="2"/>
        <v/>
      </c>
      <c r="S61" s="626" t="str">
        <f t="shared" si="3"/>
        <v/>
      </c>
    </row>
    <row r="62" spans="2:19" x14ac:dyDescent="0.2">
      <c r="B62" s="211" t="s">
        <v>664</v>
      </c>
      <c r="C62" s="212"/>
      <c r="D62" s="209"/>
      <c r="E62" s="13">
        <v>42</v>
      </c>
      <c r="F62" s="14" t="s">
        <v>93</v>
      </c>
      <c r="G62" s="14" t="s">
        <v>94</v>
      </c>
      <c r="H62" s="418">
        <f>'Table 1'!H62</f>
        <v>1285</v>
      </c>
      <c r="I62" s="419"/>
      <c r="J62" s="420"/>
      <c r="K62" s="421" t="str">
        <f t="shared" si="1"/>
        <v/>
      </c>
      <c r="L62" s="420"/>
      <c r="M62" s="419"/>
      <c r="N62" s="420"/>
      <c r="O62" s="419"/>
      <c r="P62" s="420"/>
      <c r="Q62" s="416" t="str">
        <f t="shared" si="0"/>
        <v/>
      </c>
      <c r="R62" s="626" t="str">
        <f t="shared" si="2"/>
        <v/>
      </c>
      <c r="S62" s="626" t="str">
        <f t="shared" si="3"/>
        <v/>
      </c>
    </row>
    <row r="63" spans="2:19" x14ac:dyDescent="0.2">
      <c r="B63" s="211" t="s">
        <v>717</v>
      </c>
      <c r="C63" s="212"/>
      <c r="D63" s="209"/>
      <c r="E63" s="16">
        <v>43</v>
      </c>
      <c r="F63" s="14" t="s">
        <v>196</v>
      </c>
      <c r="G63" s="14" t="s">
        <v>549</v>
      </c>
      <c r="H63" s="418">
        <f>'Table 1'!H63</f>
        <v>25057</v>
      </c>
      <c r="I63" s="419"/>
      <c r="J63" s="420"/>
      <c r="K63" s="421" t="str">
        <f t="shared" si="1"/>
        <v/>
      </c>
      <c r="L63" s="420"/>
      <c r="M63" s="419"/>
      <c r="N63" s="420"/>
      <c r="O63" s="419"/>
      <c r="P63" s="420"/>
      <c r="Q63" s="416" t="str">
        <f t="shared" si="0"/>
        <v/>
      </c>
      <c r="R63" s="626" t="str">
        <f t="shared" si="2"/>
        <v/>
      </c>
      <c r="S63" s="626" t="str">
        <f t="shared" si="3"/>
        <v/>
      </c>
    </row>
    <row r="64" spans="2:19" x14ac:dyDescent="0.2">
      <c r="B64" s="211" t="s">
        <v>749</v>
      </c>
      <c r="C64" s="212"/>
      <c r="D64" s="209"/>
      <c r="E64" s="13">
        <v>44</v>
      </c>
      <c r="F64" s="14" t="s">
        <v>255</v>
      </c>
      <c r="G64" s="14" t="s">
        <v>918</v>
      </c>
      <c r="H64" s="418">
        <f>'Table 1'!H64</f>
        <v>62</v>
      </c>
      <c r="I64" s="419"/>
      <c r="J64" s="420"/>
      <c r="K64" s="421" t="str">
        <f t="shared" si="1"/>
        <v/>
      </c>
      <c r="L64" s="420"/>
      <c r="M64" s="419"/>
      <c r="N64" s="420"/>
      <c r="O64" s="419"/>
      <c r="P64" s="420"/>
      <c r="Q64" s="416" t="str">
        <f t="shared" si="0"/>
        <v/>
      </c>
      <c r="R64" s="626" t="str">
        <f t="shared" si="2"/>
        <v/>
      </c>
      <c r="S64" s="626" t="str">
        <f t="shared" si="3"/>
        <v/>
      </c>
    </row>
    <row r="65" spans="2:19" x14ac:dyDescent="0.2">
      <c r="B65" s="211" t="s">
        <v>665</v>
      </c>
      <c r="C65" s="212"/>
      <c r="D65" s="209"/>
      <c r="E65" s="16">
        <v>45</v>
      </c>
      <c r="F65" s="14" t="s">
        <v>95</v>
      </c>
      <c r="G65" s="14" t="s">
        <v>548</v>
      </c>
      <c r="H65" s="418">
        <f>'Table 1'!H65</f>
        <v>143</v>
      </c>
      <c r="I65" s="419"/>
      <c r="J65" s="420"/>
      <c r="K65" s="421" t="str">
        <f t="shared" si="1"/>
        <v/>
      </c>
      <c r="L65" s="420"/>
      <c r="M65" s="419"/>
      <c r="N65" s="420"/>
      <c r="O65" s="419"/>
      <c r="P65" s="420"/>
      <c r="Q65" s="416" t="str">
        <f t="shared" si="0"/>
        <v/>
      </c>
      <c r="R65" s="626" t="str">
        <f t="shared" si="2"/>
        <v/>
      </c>
      <c r="S65" s="626" t="str">
        <f t="shared" si="3"/>
        <v/>
      </c>
    </row>
    <row r="66" spans="2:19" x14ac:dyDescent="0.2">
      <c r="B66" s="211" t="s">
        <v>666</v>
      </c>
      <c r="C66" s="212"/>
      <c r="D66" s="209"/>
      <c r="E66" s="13">
        <v>46</v>
      </c>
      <c r="F66" s="14" t="s">
        <v>96</v>
      </c>
      <c r="G66" s="14" t="s">
        <v>97</v>
      </c>
      <c r="H66" s="418" t="str">
        <f>'Table 1'!H66</f>
        <v/>
      </c>
      <c r="I66" s="419"/>
      <c r="J66" s="420"/>
      <c r="K66" s="421" t="str">
        <f t="shared" si="1"/>
        <v/>
      </c>
      <c r="L66" s="420"/>
      <c r="M66" s="419"/>
      <c r="N66" s="420"/>
      <c r="O66" s="419"/>
      <c r="P66" s="420"/>
      <c r="Q66" s="416" t="str">
        <f t="shared" si="0"/>
        <v/>
      </c>
      <c r="R66" s="626" t="str">
        <f t="shared" si="2"/>
        <v/>
      </c>
      <c r="S66" s="626" t="str">
        <f t="shared" si="3"/>
        <v/>
      </c>
    </row>
    <row r="67" spans="2:19" x14ac:dyDescent="0.2">
      <c r="B67" s="211" t="s">
        <v>667</v>
      </c>
      <c r="C67" s="212"/>
      <c r="D67" s="209"/>
      <c r="E67" s="16">
        <v>47</v>
      </c>
      <c r="F67" s="14" t="s">
        <v>98</v>
      </c>
      <c r="G67" s="14" t="s">
        <v>99</v>
      </c>
      <c r="H67" s="418" t="str">
        <f>'Table 1'!H67</f>
        <v/>
      </c>
      <c r="I67" s="419"/>
      <c r="J67" s="420"/>
      <c r="K67" s="421" t="str">
        <f t="shared" si="1"/>
        <v/>
      </c>
      <c r="L67" s="420"/>
      <c r="M67" s="419"/>
      <c r="N67" s="420"/>
      <c r="O67" s="419"/>
      <c r="P67" s="420"/>
      <c r="Q67" s="416" t="str">
        <f t="shared" si="0"/>
        <v/>
      </c>
      <c r="R67" s="626" t="str">
        <f t="shared" si="2"/>
        <v/>
      </c>
      <c r="S67" s="626" t="str">
        <f t="shared" si="3"/>
        <v/>
      </c>
    </row>
    <row r="68" spans="2:19" x14ac:dyDescent="0.2">
      <c r="B68" s="211" t="s">
        <v>668</v>
      </c>
      <c r="C68" s="212"/>
      <c r="D68" s="209"/>
      <c r="E68" s="13">
        <v>48</v>
      </c>
      <c r="F68" s="14" t="s">
        <v>100</v>
      </c>
      <c r="G68" s="14" t="s">
        <v>101</v>
      </c>
      <c r="H68" s="418">
        <f>'Table 1'!H68</f>
        <v>932</v>
      </c>
      <c r="I68" s="419"/>
      <c r="J68" s="420"/>
      <c r="K68" s="421" t="str">
        <f t="shared" si="1"/>
        <v/>
      </c>
      <c r="L68" s="420"/>
      <c r="M68" s="419"/>
      <c r="N68" s="420"/>
      <c r="O68" s="419"/>
      <c r="P68" s="420"/>
      <c r="Q68" s="416" t="str">
        <f t="shared" si="0"/>
        <v/>
      </c>
      <c r="R68" s="626" t="str">
        <f t="shared" si="2"/>
        <v/>
      </c>
      <c r="S68" s="626" t="str">
        <f t="shared" si="3"/>
        <v/>
      </c>
    </row>
    <row r="69" spans="2:19" x14ac:dyDescent="0.2">
      <c r="B69" s="211" t="s">
        <v>669</v>
      </c>
      <c r="C69" s="212"/>
      <c r="D69" s="209"/>
      <c r="E69" s="16">
        <v>49</v>
      </c>
      <c r="F69" s="14" t="s">
        <v>102</v>
      </c>
      <c r="G69" s="14" t="s">
        <v>103</v>
      </c>
      <c r="H69" s="418" t="str">
        <f>'Table 1'!H69</f>
        <v/>
      </c>
      <c r="I69" s="419"/>
      <c r="J69" s="420"/>
      <c r="K69" s="421" t="str">
        <f t="shared" si="1"/>
        <v/>
      </c>
      <c r="L69" s="420"/>
      <c r="M69" s="419"/>
      <c r="N69" s="420"/>
      <c r="O69" s="419"/>
      <c r="P69" s="420"/>
      <c r="Q69" s="416" t="str">
        <f t="shared" si="0"/>
        <v/>
      </c>
      <c r="R69" s="626" t="str">
        <f t="shared" si="2"/>
        <v/>
      </c>
      <c r="S69" s="626" t="str">
        <f t="shared" si="3"/>
        <v/>
      </c>
    </row>
    <row r="70" spans="2:19" x14ac:dyDescent="0.2">
      <c r="B70" s="211" t="s">
        <v>670</v>
      </c>
      <c r="C70" s="212"/>
      <c r="D70" s="209"/>
      <c r="E70" s="13">
        <v>50</v>
      </c>
      <c r="F70" s="14" t="s">
        <v>104</v>
      </c>
      <c r="G70" s="14" t="s">
        <v>105</v>
      </c>
      <c r="H70" s="418" t="str">
        <f>'Table 1'!H70</f>
        <v/>
      </c>
      <c r="I70" s="419"/>
      <c r="J70" s="420"/>
      <c r="K70" s="421" t="str">
        <f t="shared" si="1"/>
        <v/>
      </c>
      <c r="L70" s="420"/>
      <c r="M70" s="419"/>
      <c r="N70" s="420"/>
      <c r="O70" s="419"/>
      <c r="P70" s="420"/>
      <c r="Q70" s="416" t="str">
        <f t="shared" si="0"/>
        <v/>
      </c>
      <c r="R70" s="626" t="str">
        <f t="shared" si="2"/>
        <v/>
      </c>
      <c r="S70" s="626" t="str">
        <f t="shared" si="3"/>
        <v/>
      </c>
    </row>
    <row r="71" spans="2:19" x14ac:dyDescent="0.2">
      <c r="B71" s="211" t="s">
        <v>671</v>
      </c>
      <c r="C71" s="212"/>
      <c r="D71" s="209"/>
      <c r="E71" s="16">
        <v>51</v>
      </c>
      <c r="F71" s="14" t="s">
        <v>106</v>
      </c>
      <c r="G71" s="14" t="s">
        <v>107</v>
      </c>
      <c r="H71" s="418" t="str">
        <f>'Table 1'!H71</f>
        <v/>
      </c>
      <c r="I71" s="419"/>
      <c r="J71" s="420"/>
      <c r="K71" s="421" t="str">
        <f t="shared" si="1"/>
        <v/>
      </c>
      <c r="L71" s="420"/>
      <c r="M71" s="419"/>
      <c r="N71" s="420"/>
      <c r="O71" s="419"/>
      <c r="P71" s="420"/>
      <c r="Q71" s="416" t="str">
        <f t="shared" si="0"/>
        <v/>
      </c>
      <c r="R71" s="626" t="str">
        <f t="shared" si="2"/>
        <v/>
      </c>
      <c r="S71" s="626" t="str">
        <f t="shared" si="3"/>
        <v/>
      </c>
    </row>
    <row r="72" spans="2:19" x14ac:dyDescent="0.2">
      <c r="B72" s="211" t="s">
        <v>672</v>
      </c>
      <c r="C72" s="212"/>
      <c r="D72" s="209"/>
      <c r="E72" s="13">
        <v>52</v>
      </c>
      <c r="F72" s="14" t="s">
        <v>108</v>
      </c>
      <c r="G72" s="14" t="s">
        <v>109</v>
      </c>
      <c r="H72" s="418" t="str">
        <f>'Table 1'!H72</f>
        <v/>
      </c>
      <c r="I72" s="419"/>
      <c r="J72" s="420"/>
      <c r="K72" s="421" t="str">
        <f t="shared" si="1"/>
        <v/>
      </c>
      <c r="L72" s="420"/>
      <c r="M72" s="419"/>
      <c r="N72" s="420"/>
      <c r="O72" s="419"/>
      <c r="P72" s="420"/>
      <c r="Q72" s="416" t="str">
        <f t="shared" si="0"/>
        <v/>
      </c>
      <c r="R72" s="626" t="str">
        <f t="shared" si="2"/>
        <v/>
      </c>
      <c r="S72" s="626" t="str">
        <f t="shared" si="3"/>
        <v/>
      </c>
    </row>
    <row r="73" spans="2:19" x14ac:dyDescent="0.2">
      <c r="B73" s="211" t="s">
        <v>673</v>
      </c>
      <c r="C73" s="212"/>
      <c r="D73" s="209"/>
      <c r="E73" s="16">
        <v>53</v>
      </c>
      <c r="F73" s="14" t="s">
        <v>110</v>
      </c>
      <c r="G73" s="14" t="s">
        <v>111</v>
      </c>
      <c r="H73" s="418">
        <f>'Table 1'!H73</f>
        <v>13</v>
      </c>
      <c r="I73" s="419"/>
      <c r="J73" s="420"/>
      <c r="K73" s="421" t="str">
        <f t="shared" si="1"/>
        <v/>
      </c>
      <c r="L73" s="420"/>
      <c r="M73" s="419"/>
      <c r="N73" s="420"/>
      <c r="O73" s="419"/>
      <c r="P73" s="420"/>
      <c r="Q73" s="416" t="str">
        <f t="shared" si="0"/>
        <v/>
      </c>
      <c r="R73" s="626" t="str">
        <f t="shared" si="2"/>
        <v/>
      </c>
      <c r="S73" s="626" t="str">
        <f t="shared" si="3"/>
        <v/>
      </c>
    </row>
    <row r="74" spans="2:19" x14ac:dyDescent="0.2">
      <c r="B74" s="211" t="s">
        <v>674</v>
      </c>
      <c r="C74" s="212"/>
      <c r="D74" s="209"/>
      <c r="E74" s="13">
        <v>54</v>
      </c>
      <c r="F74" s="14" t="s">
        <v>112</v>
      </c>
      <c r="G74" s="14" t="s">
        <v>113</v>
      </c>
      <c r="H74" s="418">
        <f>'Table 1'!H74</f>
        <v>14</v>
      </c>
      <c r="I74" s="419"/>
      <c r="J74" s="420"/>
      <c r="K74" s="421" t="str">
        <f t="shared" si="1"/>
        <v/>
      </c>
      <c r="L74" s="420"/>
      <c r="M74" s="419"/>
      <c r="N74" s="420"/>
      <c r="O74" s="419"/>
      <c r="P74" s="420"/>
      <c r="Q74" s="416" t="str">
        <f t="shared" si="0"/>
        <v/>
      </c>
      <c r="R74" s="626" t="str">
        <f t="shared" si="2"/>
        <v/>
      </c>
      <c r="S74" s="626" t="str">
        <f t="shared" si="3"/>
        <v/>
      </c>
    </row>
    <row r="75" spans="2:19" x14ac:dyDescent="0.2">
      <c r="B75" s="211" t="s">
        <v>675</v>
      </c>
      <c r="C75" s="212"/>
      <c r="D75" s="209"/>
      <c r="E75" s="16">
        <v>55</v>
      </c>
      <c r="F75" s="14" t="s">
        <v>114</v>
      </c>
      <c r="G75" s="14" t="s">
        <v>115</v>
      </c>
      <c r="H75" s="418">
        <f>'Table 1'!H75</f>
        <v>94</v>
      </c>
      <c r="I75" s="419"/>
      <c r="J75" s="420"/>
      <c r="K75" s="421" t="str">
        <f t="shared" si="1"/>
        <v/>
      </c>
      <c r="L75" s="420"/>
      <c r="M75" s="419"/>
      <c r="N75" s="420"/>
      <c r="O75" s="419"/>
      <c r="P75" s="420"/>
      <c r="Q75" s="416" t="str">
        <f t="shared" si="0"/>
        <v/>
      </c>
      <c r="R75" s="626" t="str">
        <f t="shared" si="2"/>
        <v/>
      </c>
      <c r="S75" s="626" t="str">
        <f t="shared" si="3"/>
        <v/>
      </c>
    </row>
    <row r="76" spans="2:19" x14ac:dyDescent="0.2">
      <c r="B76" s="211" t="s">
        <v>676</v>
      </c>
      <c r="C76" s="212"/>
      <c r="D76" s="209"/>
      <c r="E76" s="13">
        <v>56</v>
      </c>
      <c r="F76" s="14" t="s">
        <v>116</v>
      </c>
      <c r="G76" s="14" t="s">
        <v>117</v>
      </c>
      <c r="H76" s="418">
        <f>'Table 1'!H76</f>
        <v>51</v>
      </c>
      <c r="I76" s="419"/>
      <c r="J76" s="420"/>
      <c r="K76" s="421" t="str">
        <f t="shared" si="1"/>
        <v/>
      </c>
      <c r="L76" s="420"/>
      <c r="M76" s="419"/>
      <c r="N76" s="420"/>
      <c r="O76" s="419"/>
      <c r="P76" s="420"/>
      <c r="Q76" s="416" t="str">
        <f t="shared" si="0"/>
        <v/>
      </c>
      <c r="R76" s="626" t="str">
        <f t="shared" si="2"/>
        <v/>
      </c>
      <c r="S76" s="626" t="str">
        <f t="shared" si="3"/>
        <v/>
      </c>
    </row>
    <row r="77" spans="2:19" x14ac:dyDescent="0.2">
      <c r="B77" s="211" t="s">
        <v>677</v>
      </c>
      <c r="C77" s="212"/>
      <c r="D77" s="209"/>
      <c r="E77" s="16">
        <v>57</v>
      </c>
      <c r="F77" s="33" t="s">
        <v>510</v>
      </c>
      <c r="G77" s="33" t="s">
        <v>511</v>
      </c>
      <c r="H77" s="418">
        <f>'Table 1'!H77</f>
        <v>16521</v>
      </c>
      <c r="I77" s="419"/>
      <c r="J77" s="420"/>
      <c r="K77" s="421" t="str">
        <f t="shared" si="1"/>
        <v/>
      </c>
      <c r="L77" s="420"/>
      <c r="M77" s="419"/>
      <c r="N77" s="420"/>
      <c r="O77" s="419"/>
      <c r="P77" s="420"/>
      <c r="Q77" s="416" t="str">
        <f t="shared" si="0"/>
        <v/>
      </c>
      <c r="R77" s="626" t="str">
        <f t="shared" si="2"/>
        <v/>
      </c>
      <c r="S77" s="626" t="str">
        <f t="shared" si="3"/>
        <v/>
      </c>
    </row>
    <row r="78" spans="2:19" x14ac:dyDescent="0.2">
      <c r="B78" s="211" t="s">
        <v>678</v>
      </c>
      <c r="C78" s="212"/>
      <c r="D78" s="209"/>
      <c r="E78" s="13">
        <v>58</v>
      </c>
      <c r="F78" s="14" t="s">
        <v>118</v>
      </c>
      <c r="G78" s="14" t="s">
        <v>119</v>
      </c>
      <c r="H78" s="418">
        <f>'Table 1'!H78</f>
        <v>369</v>
      </c>
      <c r="I78" s="419"/>
      <c r="J78" s="420"/>
      <c r="K78" s="421" t="str">
        <f t="shared" si="1"/>
        <v/>
      </c>
      <c r="L78" s="420"/>
      <c r="M78" s="419"/>
      <c r="N78" s="420"/>
      <c r="O78" s="419"/>
      <c r="P78" s="420"/>
      <c r="Q78" s="416" t="str">
        <f t="shared" si="0"/>
        <v/>
      </c>
      <c r="R78" s="626" t="str">
        <f t="shared" si="2"/>
        <v/>
      </c>
      <c r="S78" s="626" t="str">
        <f t="shared" si="3"/>
        <v/>
      </c>
    </row>
    <row r="79" spans="2:19" x14ac:dyDescent="0.2">
      <c r="B79" s="211" t="s">
        <v>679</v>
      </c>
      <c r="C79" s="212"/>
      <c r="D79" s="209"/>
      <c r="E79" s="16">
        <v>59</v>
      </c>
      <c r="F79" s="14" t="s">
        <v>120</v>
      </c>
      <c r="G79" s="14" t="s">
        <v>121</v>
      </c>
      <c r="H79" s="418">
        <f>'Table 1'!H79</f>
        <v>44</v>
      </c>
      <c r="I79" s="419"/>
      <c r="J79" s="420"/>
      <c r="K79" s="421" t="str">
        <f t="shared" si="1"/>
        <v/>
      </c>
      <c r="L79" s="420"/>
      <c r="M79" s="419"/>
      <c r="N79" s="420"/>
      <c r="O79" s="419"/>
      <c r="P79" s="420"/>
      <c r="Q79" s="416" t="str">
        <f t="shared" si="0"/>
        <v/>
      </c>
      <c r="R79" s="626" t="str">
        <f t="shared" si="2"/>
        <v/>
      </c>
      <c r="S79" s="626" t="str">
        <f t="shared" si="3"/>
        <v/>
      </c>
    </row>
    <row r="80" spans="2:19" x14ac:dyDescent="0.2">
      <c r="B80" s="211" t="s">
        <v>680</v>
      </c>
      <c r="C80" s="212"/>
      <c r="D80" s="209"/>
      <c r="E80" s="13">
        <v>60</v>
      </c>
      <c r="F80" s="14" t="s">
        <v>122</v>
      </c>
      <c r="G80" s="14" t="s">
        <v>123</v>
      </c>
      <c r="H80" s="418">
        <f>'Table 1'!H80</f>
        <v>3984</v>
      </c>
      <c r="I80" s="419"/>
      <c r="J80" s="420"/>
      <c r="K80" s="421" t="str">
        <f t="shared" si="1"/>
        <v/>
      </c>
      <c r="L80" s="420"/>
      <c r="M80" s="419"/>
      <c r="N80" s="420"/>
      <c r="O80" s="419"/>
      <c r="P80" s="420"/>
      <c r="Q80" s="416" t="str">
        <f t="shared" si="0"/>
        <v/>
      </c>
      <c r="R80" s="626" t="str">
        <f t="shared" si="2"/>
        <v/>
      </c>
      <c r="S80" s="626" t="str">
        <f t="shared" si="3"/>
        <v/>
      </c>
    </row>
    <row r="81" spans="2:19" x14ac:dyDescent="0.2">
      <c r="B81" s="211" t="s">
        <v>681</v>
      </c>
      <c r="C81" s="212"/>
      <c r="D81" s="209"/>
      <c r="E81" s="16">
        <v>61</v>
      </c>
      <c r="F81" s="14" t="s">
        <v>124</v>
      </c>
      <c r="G81" s="14" t="s">
        <v>125</v>
      </c>
      <c r="H81" s="418" t="str">
        <f>'Table 1'!H81</f>
        <v/>
      </c>
      <c r="I81" s="419"/>
      <c r="J81" s="420"/>
      <c r="K81" s="421" t="str">
        <f t="shared" si="1"/>
        <v/>
      </c>
      <c r="L81" s="420"/>
      <c r="M81" s="419"/>
      <c r="N81" s="420"/>
      <c r="O81" s="419"/>
      <c r="P81" s="420"/>
      <c r="Q81" s="416" t="str">
        <f t="shared" si="0"/>
        <v/>
      </c>
      <c r="R81" s="626" t="str">
        <f t="shared" si="2"/>
        <v/>
      </c>
      <c r="S81" s="626" t="str">
        <f t="shared" si="3"/>
        <v/>
      </c>
    </row>
    <row r="82" spans="2:19" x14ac:dyDescent="0.2">
      <c r="B82" s="211" t="s">
        <v>682</v>
      </c>
      <c r="C82" s="212"/>
      <c r="D82" s="209"/>
      <c r="E82" s="13">
        <v>62</v>
      </c>
      <c r="F82" s="14" t="s">
        <v>126</v>
      </c>
      <c r="G82" s="14" t="s">
        <v>127</v>
      </c>
      <c r="H82" s="418" t="str">
        <f>'Table 1'!H82</f>
        <v/>
      </c>
      <c r="I82" s="419"/>
      <c r="J82" s="420"/>
      <c r="K82" s="421" t="str">
        <f t="shared" si="1"/>
        <v/>
      </c>
      <c r="L82" s="420"/>
      <c r="M82" s="419"/>
      <c r="N82" s="420"/>
      <c r="O82" s="419"/>
      <c r="P82" s="420"/>
      <c r="Q82" s="416" t="str">
        <f t="shared" si="0"/>
        <v/>
      </c>
      <c r="R82" s="626" t="str">
        <f t="shared" si="2"/>
        <v/>
      </c>
      <c r="S82" s="626" t="str">
        <f t="shared" si="3"/>
        <v/>
      </c>
    </row>
    <row r="83" spans="2:19" x14ac:dyDescent="0.2">
      <c r="B83" s="211" t="s">
        <v>683</v>
      </c>
      <c r="C83" s="212"/>
      <c r="D83" s="209"/>
      <c r="E83" s="16">
        <v>63</v>
      </c>
      <c r="F83" s="14" t="s">
        <v>128</v>
      </c>
      <c r="G83" s="14" t="s">
        <v>129</v>
      </c>
      <c r="H83" s="418">
        <f>'Table 1'!H83</f>
        <v>59</v>
      </c>
      <c r="I83" s="419"/>
      <c r="J83" s="420"/>
      <c r="K83" s="421" t="str">
        <f t="shared" si="1"/>
        <v/>
      </c>
      <c r="L83" s="420"/>
      <c r="M83" s="419"/>
      <c r="N83" s="420"/>
      <c r="O83" s="419"/>
      <c r="P83" s="420"/>
      <c r="Q83" s="416" t="str">
        <f t="shared" si="0"/>
        <v/>
      </c>
      <c r="R83" s="626" t="str">
        <f t="shared" si="2"/>
        <v/>
      </c>
      <c r="S83" s="626" t="str">
        <f t="shared" si="3"/>
        <v/>
      </c>
    </row>
    <row r="84" spans="2:19" x14ac:dyDescent="0.2">
      <c r="B84" s="211" t="s">
        <v>684</v>
      </c>
      <c r="C84" s="212"/>
      <c r="D84" s="209"/>
      <c r="E84" s="13">
        <v>64</v>
      </c>
      <c r="F84" s="14" t="s">
        <v>130</v>
      </c>
      <c r="G84" s="14" t="s">
        <v>131</v>
      </c>
      <c r="H84" s="418">
        <f>'Table 1'!H84</f>
        <v>106</v>
      </c>
      <c r="I84" s="419"/>
      <c r="J84" s="420"/>
      <c r="K84" s="421" t="str">
        <f t="shared" si="1"/>
        <v/>
      </c>
      <c r="L84" s="420"/>
      <c r="M84" s="419"/>
      <c r="N84" s="420"/>
      <c r="O84" s="419"/>
      <c r="P84" s="420"/>
      <c r="Q84" s="416" t="str">
        <f t="shared" si="0"/>
        <v/>
      </c>
      <c r="R84" s="626" t="str">
        <f t="shared" si="2"/>
        <v/>
      </c>
      <c r="S84" s="626" t="str">
        <f t="shared" si="3"/>
        <v/>
      </c>
    </row>
    <row r="85" spans="2:19" x14ac:dyDescent="0.2">
      <c r="B85" s="211" t="s">
        <v>685</v>
      </c>
      <c r="C85" s="212"/>
      <c r="D85" s="209"/>
      <c r="E85" s="16">
        <v>65</v>
      </c>
      <c r="F85" s="14" t="s">
        <v>132</v>
      </c>
      <c r="G85" s="14" t="s">
        <v>133</v>
      </c>
      <c r="H85" s="418">
        <f>'Table 1'!H85</f>
        <v>539</v>
      </c>
      <c r="I85" s="419"/>
      <c r="J85" s="420"/>
      <c r="K85" s="421" t="str">
        <f t="shared" si="1"/>
        <v/>
      </c>
      <c r="L85" s="420"/>
      <c r="M85" s="419"/>
      <c r="N85" s="420"/>
      <c r="O85" s="419"/>
      <c r="P85" s="420"/>
      <c r="Q85" s="416" t="str">
        <f t="shared" ref="Q85:Q148" si="4">IF(AND(COUNTIF(L85:N85,"c")=1,ISNUMBER(K85)),"Res Disc",IF(AND(K85="c",ISNUMBER(L85),ISNUMBER(M85),ISNUMBER(N85)),"Res Disc",IF(AND(H85="c",ISNUMBER(I85),ISNUMBER(J85),ISNUMBER(K85),ISNUMBER(O85),ISNUMBER(P85)),"Res Disc",IF(AND(ISNUMBER(H85),(SUM(COUNTIF(I85:K85,"c"),COUNTIF(O85:P85,"c"))=1)),"Res Disc",""))))</f>
        <v/>
      </c>
      <c r="R85" s="626" t="str">
        <f t="shared" si="2"/>
        <v/>
      </c>
      <c r="S85" s="626" t="str">
        <f t="shared" si="3"/>
        <v/>
      </c>
    </row>
    <row r="86" spans="2:19" x14ac:dyDescent="0.2">
      <c r="B86" s="211" t="s">
        <v>686</v>
      </c>
      <c r="C86" s="212"/>
      <c r="D86" s="209"/>
      <c r="E86" s="13">
        <v>66</v>
      </c>
      <c r="F86" s="14" t="s">
        <v>134</v>
      </c>
      <c r="G86" s="14" t="s">
        <v>135</v>
      </c>
      <c r="H86" s="418">
        <f>'Table 1'!H86</f>
        <v>35</v>
      </c>
      <c r="I86" s="419"/>
      <c r="J86" s="420"/>
      <c r="K86" s="421" t="str">
        <f t="shared" ref="K86:K149" si="5">IF(AND(L86="",M86="",N86=""),"",IF(OR(L86="c",M86="c",N86="c"),"c",SUM(L86:N86)))</f>
        <v/>
      </c>
      <c r="L86" s="420"/>
      <c r="M86" s="419"/>
      <c r="N86" s="420"/>
      <c r="O86" s="419"/>
      <c r="P86" s="420"/>
      <c r="Q86" s="416" t="str">
        <f t="shared" si="4"/>
        <v/>
      </c>
      <c r="R86" s="626" t="str">
        <f t="shared" ref="R86:R149" si="6">IF(Q86&lt;&gt;"","",IF(SUM(COUNTIF(I86:K86,"c"),COUNTIF(O86:P86,"c"))&gt;1,"",IF(OR(AND(H86="c",OR(I86="c",J86="c",K86="c",O86="c",P86="c")),AND(H86&lt;&gt;"",I86="c",J86="c",K86="c",O86="c",P86="c"),AND(H86&lt;&gt;"",I86="",J86="",K86="",O86="",P86="")),"",IF(ABS(SUM(I86:K86,O86:P86)-SUM(H86))&gt;0.9,SUM(I86:K86,O86:P86),""))))</f>
        <v/>
      </c>
      <c r="S86" s="626" t="str">
        <f t="shared" ref="S86:S149" si="7">IF(Q86&lt;&gt;"","",IF(OR(AND(K86="c",OR(L86="c",N86="c",M86="c")),AND(K86&lt;&gt;"",L86="c",M86="c",N86="c"),AND(K86&lt;&gt;"",L86="",N86="",M86="")),"",IF(COUNTIF(L86:N86,"c")&gt;1,"",IF(ABS(SUM(L86:N86)-SUM(K86))&gt;0.9,SUM(L86:N86),""))))</f>
        <v/>
      </c>
    </row>
    <row r="87" spans="2:19" x14ac:dyDescent="0.2">
      <c r="B87" s="211" t="s">
        <v>687</v>
      </c>
      <c r="C87" s="212"/>
      <c r="D87" s="209"/>
      <c r="E87" s="16">
        <v>67</v>
      </c>
      <c r="F87" s="14" t="s">
        <v>136</v>
      </c>
      <c r="G87" s="14" t="s">
        <v>137</v>
      </c>
      <c r="H87" s="418" t="str">
        <f>'Table 1'!H87</f>
        <v/>
      </c>
      <c r="I87" s="419"/>
      <c r="J87" s="420"/>
      <c r="K87" s="421" t="str">
        <f t="shared" si="5"/>
        <v/>
      </c>
      <c r="L87" s="420"/>
      <c r="M87" s="419"/>
      <c r="N87" s="420"/>
      <c r="O87" s="419"/>
      <c r="P87" s="420"/>
      <c r="Q87" s="416" t="str">
        <f t="shared" si="4"/>
        <v/>
      </c>
      <c r="R87" s="626" t="str">
        <f t="shared" si="6"/>
        <v/>
      </c>
      <c r="S87" s="626" t="str">
        <f t="shared" si="7"/>
        <v/>
      </c>
    </row>
    <row r="88" spans="2:19" x14ac:dyDescent="0.2">
      <c r="B88" s="211" t="s">
        <v>688</v>
      </c>
      <c r="C88" s="212"/>
      <c r="D88" s="209"/>
      <c r="E88" s="13">
        <v>68</v>
      </c>
      <c r="F88" s="14" t="s">
        <v>138</v>
      </c>
      <c r="G88" s="14" t="s">
        <v>139</v>
      </c>
      <c r="H88" s="418" t="str">
        <f>'Table 1'!H88</f>
        <v/>
      </c>
      <c r="I88" s="419"/>
      <c r="J88" s="420"/>
      <c r="K88" s="421" t="str">
        <f t="shared" si="5"/>
        <v/>
      </c>
      <c r="L88" s="420"/>
      <c r="M88" s="419"/>
      <c r="N88" s="420"/>
      <c r="O88" s="419"/>
      <c r="P88" s="420"/>
      <c r="Q88" s="416" t="str">
        <f t="shared" si="4"/>
        <v/>
      </c>
      <c r="R88" s="626" t="str">
        <f t="shared" si="6"/>
        <v/>
      </c>
      <c r="S88" s="626" t="str">
        <f t="shared" si="7"/>
        <v/>
      </c>
    </row>
    <row r="89" spans="2:19" x14ac:dyDescent="0.2">
      <c r="B89" s="211" t="s">
        <v>689</v>
      </c>
      <c r="C89" s="212"/>
      <c r="D89" s="209"/>
      <c r="E89" s="16">
        <v>69</v>
      </c>
      <c r="F89" s="14" t="s">
        <v>140</v>
      </c>
      <c r="G89" s="14" t="s">
        <v>141</v>
      </c>
      <c r="H89" s="418">
        <f>'Table 1'!H89</f>
        <v>43</v>
      </c>
      <c r="I89" s="419"/>
      <c r="J89" s="420"/>
      <c r="K89" s="421" t="str">
        <f t="shared" si="5"/>
        <v/>
      </c>
      <c r="L89" s="420"/>
      <c r="M89" s="419"/>
      <c r="N89" s="420"/>
      <c r="O89" s="419"/>
      <c r="P89" s="420"/>
      <c r="Q89" s="416" t="str">
        <f t="shared" si="4"/>
        <v/>
      </c>
      <c r="R89" s="626" t="str">
        <f t="shared" si="6"/>
        <v/>
      </c>
      <c r="S89" s="626" t="str">
        <f t="shared" si="7"/>
        <v/>
      </c>
    </row>
    <row r="90" spans="2:19" x14ac:dyDescent="0.2">
      <c r="B90" s="211" t="s">
        <v>690</v>
      </c>
      <c r="C90" s="212"/>
      <c r="D90" s="209"/>
      <c r="E90" s="13">
        <v>70</v>
      </c>
      <c r="F90" s="14" t="s">
        <v>142</v>
      </c>
      <c r="G90" s="14" t="s">
        <v>143</v>
      </c>
      <c r="H90" s="418" t="str">
        <f>'Table 1'!H90</f>
        <v/>
      </c>
      <c r="I90" s="419"/>
      <c r="J90" s="420"/>
      <c r="K90" s="421" t="str">
        <f t="shared" si="5"/>
        <v/>
      </c>
      <c r="L90" s="420"/>
      <c r="M90" s="419"/>
      <c r="N90" s="420"/>
      <c r="O90" s="419"/>
      <c r="P90" s="420"/>
      <c r="Q90" s="416" t="str">
        <f t="shared" si="4"/>
        <v/>
      </c>
      <c r="R90" s="626" t="str">
        <f t="shared" si="6"/>
        <v/>
      </c>
      <c r="S90" s="626" t="str">
        <f t="shared" si="7"/>
        <v/>
      </c>
    </row>
    <row r="91" spans="2:19" x14ac:dyDescent="0.2">
      <c r="B91" s="211" t="s">
        <v>691</v>
      </c>
      <c r="C91" s="212"/>
      <c r="D91" s="209"/>
      <c r="E91" s="16">
        <v>71</v>
      </c>
      <c r="F91" s="14" t="s">
        <v>144</v>
      </c>
      <c r="G91" s="14" t="s">
        <v>145</v>
      </c>
      <c r="H91" s="418" t="str">
        <f>'Table 1'!H91</f>
        <v/>
      </c>
      <c r="I91" s="419"/>
      <c r="J91" s="420"/>
      <c r="K91" s="421" t="str">
        <f t="shared" si="5"/>
        <v/>
      </c>
      <c r="L91" s="420"/>
      <c r="M91" s="419"/>
      <c r="N91" s="420"/>
      <c r="O91" s="419"/>
      <c r="P91" s="420"/>
      <c r="Q91" s="416" t="str">
        <f t="shared" si="4"/>
        <v/>
      </c>
      <c r="R91" s="626" t="str">
        <f t="shared" si="6"/>
        <v/>
      </c>
      <c r="S91" s="626" t="str">
        <f t="shared" si="7"/>
        <v/>
      </c>
    </row>
    <row r="92" spans="2:19" x14ac:dyDescent="0.2">
      <c r="B92" s="211" t="s">
        <v>692</v>
      </c>
      <c r="C92" s="212"/>
      <c r="D92" s="209"/>
      <c r="E92" s="13">
        <v>72</v>
      </c>
      <c r="F92" s="14" t="s">
        <v>146</v>
      </c>
      <c r="G92" s="14" t="s">
        <v>147</v>
      </c>
      <c r="H92" s="418" t="str">
        <f>'Table 1'!H92</f>
        <v/>
      </c>
      <c r="I92" s="419"/>
      <c r="J92" s="420"/>
      <c r="K92" s="421" t="str">
        <f t="shared" si="5"/>
        <v/>
      </c>
      <c r="L92" s="420"/>
      <c r="M92" s="419"/>
      <c r="N92" s="420"/>
      <c r="O92" s="419"/>
      <c r="P92" s="420"/>
      <c r="Q92" s="416" t="str">
        <f t="shared" si="4"/>
        <v/>
      </c>
      <c r="R92" s="626" t="str">
        <f t="shared" si="6"/>
        <v/>
      </c>
      <c r="S92" s="626" t="str">
        <f t="shared" si="7"/>
        <v/>
      </c>
    </row>
    <row r="93" spans="2:19" x14ac:dyDescent="0.2">
      <c r="B93" s="211" t="s">
        <v>693</v>
      </c>
      <c r="C93" s="212"/>
      <c r="D93" s="209"/>
      <c r="E93" s="16">
        <v>73</v>
      </c>
      <c r="F93" s="14" t="s">
        <v>148</v>
      </c>
      <c r="G93" s="14" t="s">
        <v>149</v>
      </c>
      <c r="H93" s="418" t="str">
        <f>'Table 1'!H93</f>
        <v/>
      </c>
      <c r="I93" s="419"/>
      <c r="J93" s="420"/>
      <c r="K93" s="421" t="str">
        <f t="shared" si="5"/>
        <v/>
      </c>
      <c r="L93" s="420"/>
      <c r="M93" s="419"/>
      <c r="N93" s="420"/>
      <c r="O93" s="419"/>
      <c r="P93" s="420"/>
      <c r="Q93" s="416" t="str">
        <f t="shared" si="4"/>
        <v/>
      </c>
      <c r="R93" s="626" t="str">
        <f t="shared" si="6"/>
        <v/>
      </c>
      <c r="S93" s="626" t="str">
        <f t="shared" si="7"/>
        <v/>
      </c>
    </row>
    <row r="94" spans="2:19" x14ac:dyDescent="0.2">
      <c r="B94" s="211" t="s">
        <v>694</v>
      </c>
      <c r="C94" s="212"/>
      <c r="D94" s="209"/>
      <c r="E94" s="13">
        <v>74</v>
      </c>
      <c r="F94" s="14" t="s">
        <v>150</v>
      </c>
      <c r="G94" s="14" t="s">
        <v>151</v>
      </c>
      <c r="H94" s="418">
        <f>'Table 1'!H94</f>
        <v>752</v>
      </c>
      <c r="I94" s="419"/>
      <c r="J94" s="420"/>
      <c r="K94" s="421" t="str">
        <f t="shared" si="5"/>
        <v/>
      </c>
      <c r="L94" s="420"/>
      <c r="M94" s="419"/>
      <c r="N94" s="420"/>
      <c r="O94" s="419"/>
      <c r="P94" s="420"/>
      <c r="Q94" s="416" t="str">
        <f t="shared" si="4"/>
        <v/>
      </c>
      <c r="R94" s="626" t="str">
        <f t="shared" si="6"/>
        <v/>
      </c>
      <c r="S94" s="626" t="str">
        <f t="shared" si="7"/>
        <v/>
      </c>
    </row>
    <row r="95" spans="2:19" x14ac:dyDescent="0.2">
      <c r="B95" s="211" t="s">
        <v>695</v>
      </c>
      <c r="C95" s="212"/>
      <c r="D95" s="209"/>
      <c r="E95" s="16">
        <v>75</v>
      </c>
      <c r="F95" s="14" t="s">
        <v>152</v>
      </c>
      <c r="G95" s="14" t="s">
        <v>153</v>
      </c>
      <c r="H95" s="418">
        <f>'Table 1'!H95</f>
        <v>40420</v>
      </c>
      <c r="I95" s="419"/>
      <c r="J95" s="420"/>
      <c r="K95" s="421" t="str">
        <f t="shared" si="5"/>
        <v/>
      </c>
      <c r="L95" s="420"/>
      <c r="M95" s="419"/>
      <c r="N95" s="420"/>
      <c r="O95" s="419"/>
      <c r="P95" s="420"/>
      <c r="Q95" s="416" t="str">
        <f t="shared" si="4"/>
        <v/>
      </c>
      <c r="R95" s="626" t="str">
        <f t="shared" si="6"/>
        <v/>
      </c>
      <c r="S95" s="626" t="str">
        <f t="shared" si="7"/>
        <v/>
      </c>
    </row>
    <row r="96" spans="2:19" x14ac:dyDescent="0.2">
      <c r="B96" s="211" t="s">
        <v>696</v>
      </c>
      <c r="C96" s="212"/>
      <c r="D96" s="209"/>
      <c r="E96" s="13">
        <v>76</v>
      </c>
      <c r="F96" s="14" t="s">
        <v>154</v>
      </c>
      <c r="G96" s="14" t="s">
        <v>155</v>
      </c>
      <c r="H96" s="418" t="str">
        <f>'Table 1'!H96</f>
        <v/>
      </c>
      <c r="I96" s="419"/>
      <c r="J96" s="420"/>
      <c r="K96" s="421" t="str">
        <f t="shared" si="5"/>
        <v/>
      </c>
      <c r="L96" s="420"/>
      <c r="M96" s="419"/>
      <c r="N96" s="420"/>
      <c r="O96" s="419"/>
      <c r="P96" s="420"/>
      <c r="Q96" s="416" t="str">
        <f t="shared" si="4"/>
        <v/>
      </c>
      <c r="R96" s="626" t="str">
        <f t="shared" si="6"/>
        <v/>
      </c>
      <c r="S96" s="626" t="str">
        <f t="shared" si="7"/>
        <v/>
      </c>
    </row>
    <row r="97" spans="2:19" x14ac:dyDescent="0.2">
      <c r="B97" s="211" t="s">
        <v>697</v>
      </c>
      <c r="C97" s="212"/>
      <c r="D97" s="209"/>
      <c r="E97" s="16">
        <v>77</v>
      </c>
      <c r="F97" s="14" t="s">
        <v>156</v>
      </c>
      <c r="G97" s="14" t="s">
        <v>157</v>
      </c>
      <c r="H97" s="418" t="str">
        <f>'Table 1'!H97</f>
        <v/>
      </c>
      <c r="I97" s="419"/>
      <c r="J97" s="420"/>
      <c r="K97" s="421" t="str">
        <f t="shared" si="5"/>
        <v/>
      </c>
      <c r="L97" s="420"/>
      <c r="M97" s="419"/>
      <c r="N97" s="420"/>
      <c r="O97" s="419"/>
      <c r="P97" s="420"/>
      <c r="Q97" s="416" t="str">
        <f t="shared" si="4"/>
        <v/>
      </c>
      <c r="R97" s="626" t="str">
        <f t="shared" si="6"/>
        <v/>
      </c>
      <c r="S97" s="626" t="str">
        <f t="shared" si="7"/>
        <v/>
      </c>
    </row>
    <row r="98" spans="2:19" x14ac:dyDescent="0.2">
      <c r="B98" s="211" t="s">
        <v>698</v>
      </c>
      <c r="C98" s="212"/>
      <c r="D98" s="209"/>
      <c r="E98" s="13">
        <v>78</v>
      </c>
      <c r="F98" s="14" t="s">
        <v>158</v>
      </c>
      <c r="G98" s="14" t="s">
        <v>159</v>
      </c>
      <c r="H98" s="418" t="str">
        <f>'Table 1'!H98</f>
        <v/>
      </c>
      <c r="I98" s="419"/>
      <c r="J98" s="420"/>
      <c r="K98" s="421" t="str">
        <f t="shared" si="5"/>
        <v/>
      </c>
      <c r="L98" s="420"/>
      <c r="M98" s="419"/>
      <c r="N98" s="420"/>
      <c r="O98" s="419"/>
      <c r="P98" s="420"/>
      <c r="Q98" s="416" t="str">
        <f t="shared" si="4"/>
        <v/>
      </c>
      <c r="R98" s="626" t="str">
        <f t="shared" si="6"/>
        <v/>
      </c>
      <c r="S98" s="626" t="str">
        <f t="shared" si="7"/>
        <v/>
      </c>
    </row>
    <row r="99" spans="2:19" x14ac:dyDescent="0.2">
      <c r="B99" s="211" t="s">
        <v>699</v>
      </c>
      <c r="C99" s="212"/>
      <c r="D99" s="209"/>
      <c r="E99" s="16">
        <v>79</v>
      </c>
      <c r="F99" s="14" t="s">
        <v>160</v>
      </c>
      <c r="G99" s="14" t="s">
        <v>161</v>
      </c>
      <c r="H99" s="418">
        <f>'Table 1'!H99</f>
        <v>20</v>
      </c>
      <c r="I99" s="419"/>
      <c r="J99" s="420"/>
      <c r="K99" s="421" t="str">
        <f t="shared" si="5"/>
        <v/>
      </c>
      <c r="L99" s="420"/>
      <c r="M99" s="419"/>
      <c r="N99" s="420"/>
      <c r="O99" s="419"/>
      <c r="P99" s="420"/>
      <c r="Q99" s="416" t="str">
        <f t="shared" si="4"/>
        <v/>
      </c>
      <c r="R99" s="626" t="str">
        <f t="shared" si="6"/>
        <v/>
      </c>
      <c r="S99" s="626" t="str">
        <f t="shared" si="7"/>
        <v/>
      </c>
    </row>
    <row r="100" spans="2:19" x14ac:dyDescent="0.2">
      <c r="B100" s="211" t="s">
        <v>700</v>
      </c>
      <c r="C100" s="212"/>
      <c r="D100" s="209"/>
      <c r="E100" s="13">
        <v>80</v>
      </c>
      <c r="F100" s="14" t="s">
        <v>162</v>
      </c>
      <c r="G100" s="14" t="s">
        <v>163</v>
      </c>
      <c r="H100" s="418" t="str">
        <f>'Table 1'!H100</f>
        <v/>
      </c>
      <c r="I100" s="419"/>
      <c r="J100" s="420"/>
      <c r="K100" s="421" t="str">
        <f t="shared" si="5"/>
        <v/>
      </c>
      <c r="L100" s="420"/>
      <c r="M100" s="419"/>
      <c r="N100" s="420"/>
      <c r="O100" s="419"/>
      <c r="P100" s="420"/>
      <c r="Q100" s="416" t="str">
        <f t="shared" si="4"/>
        <v/>
      </c>
      <c r="R100" s="626" t="str">
        <f t="shared" si="6"/>
        <v/>
      </c>
      <c r="S100" s="626" t="str">
        <f t="shared" si="7"/>
        <v/>
      </c>
    </row>
    <row r="101" spans="2:19" x14ac:dyDescent="0.2">
      <c r="B101" s="211" t="s">
        <v>701</v>
      </c>
      <c r="C101" s="212"/>
      <c r="D101" s="209"/>
      <c r="E101" s="16">
        <v>81</v>
      </c>
      <c r="F101" s="14" t="s">
        <v>164</v>
      </c>
      <c r="G101" s="14" t="s">
        <v>165</v>
      </c>
      <c r="H101" s="418">
        <f>'Table 1'!H101</f>
        <v>60</v>
      </c>
      <c r="I101" s="419"/>
      <c r="J101" s="420"/>
      <c r="K101" s="421" t="str">
        <f t="shared" si="5"/>
        <v/>
      </c>
      <c r="L101" s="420"/>
      <c r="M101" s="419"/>
      <c r="N101" s="420"/>
      <c r="O101" s="419"/>
      <c r="P101" s="420"/>
      <c r="Q101" s="416" t="str">
        <f t="shared" si="4"/>
        <v/>
      </c>
      <c r="R101" s="626" t="str">
        <f t="shared" si="6"/>
        <v/>
      </c>
      <c r="S101" s="626" t="str">
        <f t="shared" si="7"/>
        <v/>
      </c>
    </row>
    <row r="102" spans="2:19" x14ac:dyDescent="0.2">
      <c r="B102" s="211" t="s">
        <v>702</v>
      </c>
      <c r="C102" s="212"/>
      <c r="D102" s="209"/>
      <c r="E102" s="13">
        <v>82</v>
      </c>
      <c r="F102" s="14" t="s">
        <v>166</v>
      </c>
      <c r="G102" s="14" t="s">
        <v>167</v>
      </c>
      <c r="H102" s="418">
        <f>'Table 1'!H102</f>
        <v>21507</v>
      </c>
      <c r="I102" s="419"/>
      <c r="J102" s="420"/>
      <c r="K102" s="421" t="str">
        <f t="shared" si="5"/>
        <v/>
      </c>
      <c r="L102" s="420"/>
      <c r="M102" s="419"/>
      <c r="N102" s="420"/>
      <c r="O102" s="419"/>
      <c r="P102" s="420"/>
      <c r="Q102" s="416" t="str">
        <f t="shared" si="4"/>
        <v/>
      </c>
      <c r="R102" s="626" t="str">
        <f t="shared" si="6"/>
        <v/>
      </c>
      <c r="S102" s="626" t="str">
        <f t="shared" si="7"/>
        <v/>
      </c>
    </row>
    <row r="103" spans="2:19" x14ac:dyDescent="0.2">
      <c r="B103" s="211" t="s">
        <v>703</v>
      </c>
      <c r="C103" s="212"/>
      <c r="D103" s="209"/>
      <c r="E103" s="16">
        <v>83</v>
      </c>
      <c r="F103" s="14" t="s">
        <v>168</v>
      </c>
      <c r="G103" s="14" t="s">
        <v>169</v>
      </c>
      <c r="H103" s="418">
        <f>'Table 1'!H103</f>
        <v>62</v>
      </c>
      <c r="I103" s="419"/>
      <c r="J103" s="420"/>
      <c r="K103" s="421" t="str">
        <f t="shared" si="5"/>
        <v/>
      </c>
      <c r="L103" s="420"/>
      <c r="M103" s="419"/>
      <c r="N103" s="420"/>
      <c r="O103" s="419"/>
      <c r="P103" s="420"/>
      <c r="Q103" s="416" t="str">
        <f t="shared" si="4"/>
        <v/>
      </c>
      <c r="R103" s="626" t="str">
        <f t="shared" si="6"/>
        <v/>
      </c>
      <c r="S103" s="626" t="str">
        <f t="shared" si="7"/>
        <v/>
      </c>
    </row>
    <row r="104" spans="2:19" x14ac:dyDescent="0.2">
      <c r="B104" s="211" t="s">
        <v>704</v>
      </c>
      <c r="C104" s="212"/>
      <c r="D104" s="209"/>
      <c r="E104" s="13">
        <v>84</v>
      </c>
      <c r="F104" s="14" t="s">
        <v>170</v>
      </c>
      <c r="G104" s="14" t="s">
        <v>171</v>
      </c>
      <c r="H104" s="418">
        <f>'Table 1'!H104</f>
        <v>7</v>
      </c>
      <c r="I104" s="419"/>
      <c r="J104" s="420"/>
      <c r="K104" s="421" t="str">
        <f t="shared" si="5"/>
        <v/>
      </c>
      <c r="L104" s="420"/>
      <c r="M104" s="419"/>
      <c r="N104" s="420"/>
      <c r="O104" s="419"/>
      <c r="P104" s="420"/>
      <c r="Q104" s="416" t="str">
        <f t="shared" si="4"/>
        <v/>
      </c>
      <c r="R104" s="626" t="str">
        <f t="shared" si="6"/>
        <v/>
      </c>
      <c r="S104" s="626" t="str">
        <f t="shared" si="7"/>
        <v/>
      </c>
    </row>
    <row r="105" spans="2:19" x14ac:dyDescent="0.2">
      <c r="B105" s="211" t="s">
        <v>705</v>
      </c>
      <c r="C105" s="212"/>
      <c r="D105" s="209"/>
      <c r="E105" s="16">
        <v>85</v>
      </c>
      <c r="F105" s="14" t="s">
        <v>172</v>
      </c>
      <c r="G105" s="14" t="s">
        <v>173</v>
      </c>
      <c r="H105" s="418">
        <f>'Table 1'!H105</f>
        <v>2123</v>
      </c>
      <c r="I105" s="419"/>
      <c r="J105" s="420"/>
      <c r="K105" s="421" t="str">
        <f t="shared" si="5"/>
        <v/>
      </c>
      <c r="L105" s="420"/>
      <c r="M105" s="419"/>
      <c r="N105" s="420"/>
      <c r="O105" s="419"/>
      <c r="P105" s="420"/>
      <c r="Q105" s="416" t="str">
        <f t="shared" si="4"/>
        <v/>
      </c>
      <c r="R105" s="626" t="str">
        <f t="shared" si="6"/>
        <v/>
      </c>
      <c r="S105" s="626" t="str">
        <f t="shared" si="7"/>
        <v/>
      </c>
    </row>
    <row r="106" spans="2:19" x14ac:dyDescent="0.2">
      <c r="B106" s="211" t="s">
        <v>706</v>
      </c>
      <c r="C106" s="212"/>
      <c r="D106" s="209"/>
      <c r="E106" s="13">
        <v>86</v>
      </c>
      <c r="F106" s="14" t="s">
        <v>174</v>
      </c>
      <c r="G106" s="14" t="s">
        <v>175</v>
      </c>
      <c r="H106" s="418" t="str">
        <f>'Table 1'!H106</f>
        <v/>
      </c>
      <c r="I106" s="419"/>
      <c r="J106" s="420"/>
      <c r="K106" s="421" t="str">
        <f t="shared" si="5"/>
        <v/>
      </c>
      <c r="L106" s="420"/>
      <c r="M106" s="419"/>
      <c r="N106" s="420"/>
      <c r="O106" s="419"/>
      <c r="P106" s="420"/>
      <c r="Q106" s="416" t="str">
        <f t="shared" si="4"/>
        <v/>
      </c>
      <c r="R106" s="626" t="str">
        <f t="shared" si="6"/>
        <v/>
      </c>
      <c r="S106" s="626" t="str">
        <f t="shared" si="7"/>
        <v/>
      </c>
    </row>
    <row r="107" spans="2:19" x14ac:dyDescent="0.2">
      <c r="B107" s="211" t="s">
        <v>707</v>
      </c>
      <c r="C107" s="212"/>
      <c r="D107" s="209"/>
      <c r="E107" s="16">
        <v>87</v>
      </c>
      <c r="F107" s="14" t="s">
        <v>176</v>
      </c>
      <c r="G107" s="14" t="s">
        <v>177</v>
      </c>
      <c r="H107" s="418" t="str">
        <f>'Table 1'!H107</f>
        <v/>
      </c>
      <c r="I107" s="419"/>
      <c r="J107" s="420"/>
      <c r="K107" s="421" t="str">
        <f t="shared" si="5"/>
        <v/>
      </c>
      <c r="L107" s="420"/>
      <c r="M107" s="419"/>
      <c r="N107" s="420"/>
      <c r="O107" s="419"/>
      <c r="P107" s="420"/>
      <c r="Q107" s="416" t="str">
        <f t="shared" si="4"/>
        <v/>
      </c>
      <c r="R107" s="626" t="str">
        <f t="shared" si="6"/>
        <v/>
      </c>
      <c r="S107" s="626" t="str">
        <f t="shared" si="7"/>
        <v/>
      </c>
    </row>
    <row r="108" spans="2:19" x14ac:dyDescent="0.2">
      <c r="B108" s="211" t="s">
        <v>708</v>
      </c>
      <c r="C108" s="212"/>
      <c r="D108" s="209"/>
      <c r="E108" s="13">
        <v>88</v>
      </c>
      <c r="F108" s="14" t="s">
        <v>178</v>
      </c>
      <c r="G108" s="14" t="s">
        <v>179</v>
      </c>
      <c r="H108" s="418" t="str">
        <f>'Table 1'!H108</f>
        <v/>
      </c>
      <c r="I108" s="419"/>
      <c r="J108" s="420"/>
      <c r="K108" s="421" t="str">
        <f t="shared" si="5"/>
        <v/>
      </c>
      <c r="L108" s="420"/>
      <c r="M108" s="419"/>
      <c r="N108" s="420"/>
      <c r="O108" s="419"/>
      <c r="P108" s="420"/>
      <c r="Q108" s="416" t="str">
        <f t="shared" si="4"/>
        <v/>
      </c>
      <c r="R108" s="626" t="str">
        <f t="shared" si="6"/>
        <v/>
      </c>
      <c r="S108" s="626" t="str">
        <f t="shared" si="7"/>
        <v/>
      </c>
    </row>
    <row r="109" spans="2:19" x14ac:dyDescent="0.2">
      <c r="B109" s="211" t="s">
        <v>709</v>
      </c>
      <c r="C109" s="212"/>
      <c r="D109" s="209"/>
      <c r="E109" s="16">
        <v>89</v>
      </c>
      <c r="F109" s="14" t="s">
        <v>180</v>
      </c>
      <c r="G109" s="14" t="s">
        <v>181</v>
      </c>
      <c r="H109" s="418" t="str">
        <f>'Table 1'!H109</f>
        <v/>
      </c>
      <c r="I109" s="419"/>
      <c r="J109" s="420"/>
      <c r="K109" s="421" t="str">
        <f t="shared" si="5"/>
        <v/>
      </c>
      <c r="L109" s="420"/>
      <c r="M109" s="419"/>
      <c r="N109" s="420"/>
      <c r="O109" s="419"/>
      <c r="P109" s="420"/>
      <c r="Q109" s="416" t="str">
        <f t="shared" si="4"/>
        <v/>
      </c>
      <c r="R109" s="626" t="str">
        <f t="shared" si="6"/>
        <v/>
      </c>
      <c r="S109" s="626" t="str">
        <f t="shared" si="7"/>
        <v/>
      </c>
    </row>
    <row r="110" spans="2:19" x14ac:dyDescent="0.2">
      <c r="B110" s="211" t="s">
        <v>710</v>
      </c>
      <c r="C110" s="212"/>
      <c r="D110" s="209"/>
      <c r="E110" s="13">
        <v>90</v>
      </c>
      <c r="F110" s="14" t="s">
        <v>182</v>
      </c>
      <c r="G110" s="14" t="s">
        <v>183</v>
      </c>
      <c r="H110" s="418">
        <f>'Table 1'!H110</f>
        <v>4</v>
      </c>
      <c r="I110" s="419"/>
      <c r="J110" s="420"/>
      <c r="K110" s="421" t="str">
        <f t="shared" si="5"/>
        <v/>
      </c>
      <c r="L110" s="420"/>
      <c r="M110" s="419"/>
      <c r="N110" s="420"/>
      <c r="O110" s="419"/>
      <c r="P110" s="420"/>
      <c r="Q110" s="416" t="str">
        <f t="shared" si="4"/>
        <v/>
      </c>
      <c r="R110" s="626" t="str">
        <f t="shared" si="6"/>
        <v/>
      </c>
      <c r="S110" s="626" t="str">
        <f t="shared" si="7"/>
        <v/>
      </c>
    </row>
    <row r="111" spans="2:19" x14ac:dyDescent="0.2">
      <c r="B111" s="211" t="s">
        <v>711</v>
      </c>
      <c r="C111" s="212"/>
      <c r="D111" s="209"/>
      <c r="E111" s="16">
        <v>91</v>
      </c>
      <c r="F111" s="14" t="s">
        <v>184</v>
      </c>
      <c r="G111" s="14" t="s">
        <v>185</v>
      </c>
      <c r="H111" s="418">
        <f>'Table 1'!H111</f>
        <v>2074</v>
      </c>
      <c r="I111" s="419"/>
      <c r="J111" s="420"/>
      <c r="K111" s="421" t="str">
        <f t="shared" si="5"/>
        <v/>
      </c>
      <c r="L111" s="420"/>
      <c r="M111" s="419"/>
      <c r="N111" s="420"/>
      <c r="O111" s="419"/>
      <c r="P111" s="420"/>
      <c r="Q111" s="416" t="str">
        <f t="shared" si="4"/>
        <v/>
      </c>
      <c r="R111" s="626" t="str">
        <f t="shared" si="6"/>
        <v/>
      </c>
      <c r="S111" s="626" t="str">
        <f t="shared" si="7"/>
        <v/>
      </c>
    </row>
    <row r="112" spans="2:19" x14ac:dyDescent="0.2">
      <c r="B112" s="211" t="s">
        <v>712</v>
      </c>
      <c r="C112" s="212"/>
      <c r="D112" s="209"/>
      <c r="E112" s="13">
        <v>92</v>
      </c>
      <c r="F112" s="14" t="s">
        <v>186</v>
      </c>
      <c r="G112" s="14" t="s">
        <v>187</v>
      </c>
      <c r="H112" s="418" t="str">
        <f>'Table 1'!H112</f>
        <v/>
      </c>
      <c r="I112" s="419"/>
      <c r="J112" s="420"/>
      <c r="K112" s="421" t="str">
        <f t="shared" si="5"/>
        <v/>
      </c>
      <c r="L112" s="420"/>
      <c r="M112" s="419"/>
      <c r="N112" s="420"/>
      <c r="O112" s="419"/>
      <c r="P112" s="420"/>
      <c r="Q112" s="416" t="str">
        <f t="shared" si="4"/>
        <v/>
      </c>
      <c r="R112" s="626" t="str">
        <f t="shared" si="6"/>
        <v/>
      </c>
      <c r="S112" s="626" t="str">
        <f t="shared" si="7"/>
        <v/>
      </c>
    </row>
    <row r="113" spans="2:19" x14ac:dyDescent="0.2">
      <c r="B113" s="211" t="s">
        <v>713</v>
      </c>
      <c r="C113" s="212"/>
      <c r="D113" s="209"/>
      <c r="E113" s="16">
        <v>93</v>
      </c>
      <c r="F113" s="14" t="s">
        <v>188</v>
      </c>
      <c r="G113" s="14" t="s">
        <v>189</v>
      </c>
      <c r="H113" s="418" t="str">
        <f>'Table 1'!H113</f>
        <v/>
      </c>
      <c r="I113" s="419"/>
      <c r="J113" s="420"/>
      <c r="K113" s="421" t="str">
        <f t="shared" si="5"/>
        <v/>
      </c>
      <c r="L113" s="420"/>
      <c r="M113" s="419"/>
      <c r="N113" s="420"/>
      <c r="O113" s="419"/>
      <c r="P113" s="420"/>
      <c r="Q113" s="416" t="str">
        <f t="shared" si="4"/>
        <v/>
      </c>
      <c r="R113" s="626" t="str">
        <f t="shared" si="6"/>
        <v/>
      </c>
      <c r="S113" s="626" t="str">
        <f t="shared" si="7"/>
        <v/>
      </c>
    </row>
    <row r="114" spans="2:19" x14ac:dyDescent="0.2">
      <c r="B114" s="211" t="s">
        <v>714</v>
      </c>
      <c r="C114" s="212"/>
      <c r="D114" s="209"/>
      <c r="E114" s="13">
        <v>94</v>
      </c>
      <c r="F114" s="14" t="s">
        <v>190</v>
      </c>
      <c r="G114" s="14" t="s">
        <v>191</v>
      </c>
      <c r="H114" s="418" t="str">
        <f>'Table 1'!H114</f>
        <v/>
      </c>
      <c r="I114" s="419"/>
      <c r="J114" s="420"/>
      <c r="K114" s="421" t="str">
        <f t="shared" si="5"/>
        <v/>
      </c>
      <c r="L114" s="420"/>
      <c r="M114" s="419"/>
      <c r="N114" s="420"/>
      <c r="O114" s="419"/>
      <c r="P114" s="420"/>
      <c r="Q114" s="416" t="str">
        <f t="shared" si="4"/>
        <v/>
      </c>
      <c r="R114" s="626" t="str">
        <f t="shared" si="6"/>
        <v/>
      </c>
      <c r="S114" s="626" t="str">
        <f t="shared" si="7"/>
        <v/>
      </c>
    </row>
    <row r="115" spans="2:19" x14ac:dyDescent="0.2">
      <c r="B115" s="211" t="s">
        <v>715</v>
      </c>
      <c r="C115" s="212"/>
      <c r="D115" s="209"/>
      <c r="E115" s="16">
        <v>95</v>
      </c>
      <c r="F115" s="14" t="s">
        <v>192</v>
      </c>
      <c r="G115" s="14" t="s">
        <v>193</v>
      </c>
      <c r="H115" s="418" t="str">
        <f>'Table 1'!H115</f>
        <v/>
      </c>
      <c r="I115" s="419"/>
      <c r="J115" s="420"/>
      <c r="K115" s="421" t="str">
        <f t="shared" si="5"/>
        <v/>
      </c>
      <c r="L115" s="420"/>
      <c r="M115" s="419"/>
      <c r="N115" s="420"/>
      <c r="O115" s="419"/>
      <c r="P115" s="420"/>
      <c r="Q115" s="416" t="str">
        <f t="shared" si="4"/>
        <v/>
      </c>
      <c r="R115" s="626" t="str">
        <f t="shared" si="6"/>
        <v/>
      </c>
      <c r="S115" s="626" t="str">
        <f t="shared" si="7"/>
        <v/>
      </c>
    </row>
    <row r="116" spans="2:19" x14ac:dyDescent="0.2">
      <c r="B116" s="211" t="s">
        <v>716</v>
      </c>
      <c r="C116" s="212"/>
      <c r="D116" s="209"/>
      <c r="E116" s="13">
        <v>96</v>
      </c>
      <c r="F116" s="14" t="s">
        <v>194</v>
      </c>
      <c r="G116" s="14" t="s">
        <v>195</v>
      </c>
      <c r="H116" s="418">
        <f>'Table 1'!H116</f>
        <v>7</v>
      </c>
      <c r="I116" s="419"/>
      <c r="J116" s="420"/>
      <c r="K116" s="421" t="str">
        <f t="shared" si="5"/>
        <v/>
      </c>
      <c r="L116" s="420"/>
      <c r="M116" s="419"/>
      <c r="N116" s="420"/>
      <c r="O116" s="419"/>
      <c r="P116" s="420"/>
      <c r="Q116" s="416" t="str">
        <f t="shared" si="4"/>
        <v/>
      </c>
      <c r="R116" s="626" t="str">
        <f t="shared" si="6"/>
        <v/>
      </c>
      <c r="S116" s="626" t="str">
        <f t="shared" si="7"/>
        <v/>
      </c>
    </row>
    <row r="117" spans="2:19" x14ac:dyDescent="0.2">
      <c r="B117" s="211" t="s">
        <v>718</v>
      </c>
      <c r="C117" s="212"/>
      <c r="D117" s="209"/>
      <c r="E117" s="16">
        <v>97</v>
      </c>
      <c r="F117" s="14" t="s">
        <v>197</v>
      </c>
      <c r="G117" s="14" t="s">
        <v>198</v>
      </c>
      <c r="H117" s="418">
        <f>'Table 1'!H117</f>
        <v>1664</v>
      </c>
      <c r="I117" s="419"/>
      <c r="J117" s="420"/>
      <c r="K117" s="421" t="str">
        <f t="shared" si="5"/>
        <v/>
      </c>
      <c r="L117" s="420"/>
      <c r="M117" s="419"/>
      <c r="N117" s="420"/>
      <c r="O117" s="419"/>
      <c r="P117" s="420"/>
      <c r="Q117" s="416" t="str">
        <f t="shared" si="4"/>
        <v/>
      </c>
      <c r="R117" s="626" t="str">
        <f t="shared" si="6"/>
        <v/>
      </c>
      <c r="S117" s="626" t="str">
        <f t="shared" si="7"/>
        <v/>
      </c>
    </row>
    <row r="118" spans="2:19" x14ac:dyDescent="0.2">
      <c r="B118" s="211" t="s">
        <v>719</v>
      </c>
      <c r="C118" s="212"/>
      <c r="D118" s="209"/>
      <c r="E118" s="13">
        <v>98</v>
      </c>
      <c r="F118" s="14" t="s">
        <v>199</v>
      </c>
      <c r="G118" s="14" t="s">
        <v>200</v>
      </c>
      <c r="H118" s="418">
        <f>'Table 1'!H118</f>
        <v>171</v>
      </c>
      <c r="I118" s="419"/>
      <c r="J118" s="420"/>
      <c r="K118" s="421" t="str">
        <f t="shared" si="5"/>
        <v/>
      </c>
      <c r="L118" s="420"/>
      <c r="M118" s="419"/>
      <c r="N118" s="420"/>
      <c r="O118" s="419"/>
      <c r="P118" s="420"/>
      <c r="Q118" s="416" t="str">
        <f t="shared" si="4"/>
        <v/>
      </c>
      <c r="R118" s="626" t="str">
        <f t="shared" si="6"/>
        <v/>
      </c>
      <c r="S118" s="626" t="str">
        <f t="shared" si="7"/>
        <v/>
      </c>
    </row>
    <row r="119" spans="2:19" x14ac:dyDescent="0.2">
      <c r="B119" s="211" t="s">
        <v>720</v>
      </c>
      <c r="C119" s="212"/>
      <c r="D119" s="209"/>
      <c r="E119" s="16">
        <v>99</v>
      </c>
      <c r="F119" s="14" t="s">
        <v>201</v>
      </c>
      <c r="G119" s="14" t="s">
        <v>202</v>
      </c>
      <c r="H119" s="418">
        <f>'Table 1'!H119</f>
        <v>9324</v>
      </c>
      <c r="I119" s="419"/>
      <c r="J119" s="420"/>
      <c r="K119" s="421" t="str">
        <f t="shared" si="5"/>
        <v/>
      </c>
      <c r="L119" s="420"/>
      <c r="M119" s="419"/>
      <c r="N119" s="420"/>
      <c r="O119" s="419"/>
      <c r="P119" s="420"/>
      <c r="Q119" s="416" t="str">
        <f t="shared" si="4"/>
        <v/>
      </c>
      <c r="R119" s="626" t="str">
        <f t="shared" si="6"/>
        <v/>
      </c>
      <c r="S119" s="626" t="str">
        <f t="shared" si="7"/>
        <v/>
      </c>
    </row>
    <row r="120" spans="2:19" x14ac:dyDescent="0.2">
      <c r="B120" s="211" t="s">
        <v>721</v>
      </c>
      <c r="C120" s="212"/>
      <c r="D120" s="209"/>
      <c r="E120" s="13">
        <v>100</v>
      </c>
      <c r="F120" s="14" t="s">
        <v>203</v>
      </c>
      <c r="G120" s="14" t="s">
        <v>204</v>
      </c>
      <c r="H120" s="418">
        <f>'Table 1'!H120</f>
        <v>2906</v>
      </c>
      <c r="I120" s="419"/>
      <c r="J120" s="420"/>
      <c r="K120" s="421" t="str">
        <f t="shared" si="5"/>
        <v/>
      </c>
      <c r="L120" s="420"/>
      <c r="M120" s="419"/>
      <c r="N120" s="420"/>
      <c r="O120" s="419"/>
      <c r="P120" s="420"/>
      <c r="Q120" s="416" t="str">
        <f t="shared" si="4"/>
        <v/>
      </c>
      <c r="R120" s="626" t="str">
        <f t="shared" si="6"/>
        <v/>
      </c>
      <c r="S120" s="626" t="str">
        <f t="shared" si="7"/>
        <v/>
      </c>
    </row>
    <row r="121" spans="2:19" x14ac:dyDescent="0.2">
      <c r="B121" s="211" t="s">
        <v>722</v>
      </c>
      <c r="C121" s="212"/>
      <c r="D121" s="209"/>
      <c r="E121" s="16">
        <v>101</v>
      </c>
      <c r="F121" s="14" t="s">
        <v>205</v>
      </c>
      <c r="G121" s="14" t="s">
        <v>206</v>
      </c>
      <c r="H121" s="418">
        <f>'Table 1'!H121</f>
        <v>22</v>
      </c>
      <c r="I121" s="419"/>
      <c r="J121" s="420"/>
      <c r="K121" s="421" t="str">
        <f t="shared" si="5"/>
        <v/>
      </c>
      <c r="L121" s="420"/>
      <c r="M121" s="419"/>
      <c r="N121" s="420"/>
      <c r="O121" s="419"/>
      <c r="P121" s="420"/>
      <c r="Q121" s="416" t="str">
        <f t="shared" si="4"/>
        <v/>
      </c>
      <c r="R121" s="626" t="str">
        <f t="shared" si="6"/>
        <v/>
      </c>
      <c r="S121" s="626" t="str">
        <f t="shared" si="7"/>
        <v/>
      </c>
    </row>
    <row r="122" spans="2:19" x14ac:dyDescent="0.2">
      <c r="B122" s="211" t="s">
        <v>723</v>
      </c>
      <c r="C122" s="212"/>
      <c r="D122" s="209"/>
      <c r="E122" s="13">
        <v>102</v>
      </c>
      <c r="F122" s="14" t="s">
        <v>207</v>
      </c>
      <c r="G122" s="14" t="s">
        <v>208</v>
      </c>
      <c r="H122" s="418">
        <f>'Table 1'!H122</f>
        <v>121</v>
      </c>
      <c r="I122" s="419"/>
      <c r="J122" s="420"/>
      <c r="K122" s="421" t="str">
        <f t="shared" si="5"/>
        <v/>
      </c>
      <c r="L122" s="420"/>
      <c r="M122" s="419"/>
      <c r="N122" s="420"/>
      <c r="O122" s="419"/>
      <c r="P122" s="420"/>
      <c r="Q122" s="416" t="str">
        <f t="shared" si="4"/>
        <v/>
      </c>
      <c r="R122" s="626" t="str">
        <f t="shared" si="6"/>
        <v/>
      </c>
      <c r="S122" s="626" t="str">
        <f t="shared" si="7"/>
        <v/>
      </c>
    </row>
    <row r="123" spans="2:19" x14ac:dyDescent="0.2">
      <c r="B123" s="211" t="s">
        <v>724</v>
      </c>
      <c r="C123" s="212"/>
      <c r="D123" s="209"/>
      <c r="E123" s="16">
        <v>103</v>
      </c>
      <c r="F123" s="14" t="s">
        <v>209</v>
      </c>
      <c r="G123" s="14" t="s">
        <v>210</v>
      </c>
      <c r="H123" s="418">
        <f>'Table 1'!H123</f>
        <v>23131</v>
      </c>
      <c r="I123" s="419"/>
      <c r="J123" s="420"/>
      <c r="K123" s="421" t="str">
        <f t="shared" si="5"/>
        <v/>
      </c>
      <c r="L123" s="420"/>
      <c r="M123" s="419"/>
      <c r="N123" s="420"/>
      <c r="O123" s="419"/>
      <c r="P123" s="420"/>
      <c r="Q123" s="416" t="str">
        <f t="shared" si="4"/>
        <v/>
      </c>
      <c r="R123" s="626" t="str">
        <f t="shared" si="6"/>
        <v/>
      </c>
      <c r="S123" s="626" t="str">
        <f t="shared" si="7"/>
        <v/>
      </c>
    </row>
    <row r="124" spans="2:19" x14ac:dyDescent="0.2">
      <c r="B124" s="211" t="s">
        <v>725</v>
      </c>
      <c r="C124" s="212"/>
      <c r="D124" s="209"/>
      <c r="E124" s="13">
        <v>104</v>
      </c>
      <c r="F124" s="14" t="s">
        <v>211</v>
      </c>
      <c r="G124" s="14" t="s">
        <v>212</v>
      </c>
      <c r="H124" s="418">
        <f>'Table 1'!H124</f>
        <v>20</v>
      </c>
      <c r="I124" s="419"/>
      <c r="J124" s="420"/>
      <c r="K124" s="421" t="str">
        <f t="shared" si="5"/>
        <v/>
      </c>
      <c r="L124" s="420"/>
      <c r="M124" s="419"/>
      <c r="N124" s="420"/>
      <c r="O124" s="419"/>
      <c r="P124" s="420"/>
      <c r="Q124" s="416" t="str">
        <f t="shared" si="4"/>
        <v/>
      </c>
      <c r="R124" s="626" t="str">
        <f t="shared" si="6"/>
        <v/>
      </c>
      <c r="S124" s="626" t="str">
        <f t="shared" si="7"/>
        <v/>
      </c>
    </row>
    <row r="125" spans="2:19" x14ac:dyDescent="0.2">
      <c r="B125" s="211" t="s">
        <v>726</v>
      </c>
      <c r="C125" s="212"/>
      <c r="D125" s="209"/>
      <c r="E125" s="16">
        <v>105</v>
      </c>
      <c r="F125" s="14" t="s">
        <v>213</v>
      </c>
      <c r="G125" s="14" t="s">
        <v>214</v>
      </c>
      <c r="H125" s="418">
        <f>'Table 1'!H125</f>
        <v>445</v>
      </c>
      <c r="I125" s="419"/>
      <c r="J125" s="420"/>
      <c r="K125" s="421" t="str">
        <f t="shared" si="5"/>
        <v/>
      </c>
      <c r="L125" s="420"/>
      <c r="M125" s="419"/>
      <c r="N125" s="420"/>
      <c r="O125" s="419"/>
      <c r="P125" s="420"/>
      <c r="Q125" s="416" t="str">
        <f t="shared" si="4"/>
        <v/>
      </c>
      <c r="R125" s="626" t="str">
        <f t="shared" si="6"/>
        <v/>
      </c>
      <c r="S125" s="626" t="str">
        <f t="shared" si="7"/>
        <v/>
      </c>
    </row>
    <row r="126" spans="2:19" x14ac:dyDescent="0.2">
      <c r="B126" s="211" t="s">
        <v>727</v>
      </c>
      <c r="C126" s="212"/>
      <c r="D126" s="209"/>
      <c r="E126" s="13">
        <v>106</v>
      </c>
      <c r="F126" s="14" t="s">
        <v>215</v>
      </c>
      <c r="G126" s="14" t="s">
        <v>216</v>
      </c>
      <c r="H126" s="418">
        <f>'Table 1'!H126</f>
        <v>23700</v>
      </c>
      <c r="I126" s="419"/>
      <c r="J126" s="420"/>
      <c r="K126" s="421" t="str">
        <f t="shared" si="5"/>
        <v/>
      </c>
      <c r="L126" s="420"/>
      <c r="M126" s="419"/>
      <c r="N126" s="420"/>
      <c r="O126" s="419"/>
      <c r="P126" s="420"/>
      <c r="Q126" s="416" t="str">
        <f t="shared" si="4"/>
        <v/>
      </c>
      <c r="R126" s="626" t="str">
        <f t="shared" si="6"/>
        <v/>
      </c>
      <c r="S126" s="626" t="str">
        <f t="shared" si="7"/>
        <v/>
      </c>
    </row>
    <row r="127" spans="2:19" x14ac:dyDescent="0.2">
      <c r="B127" s="211" t="s">
        <v>728</v>
      </c>
      <c r="C127" s="212"/>
      <c r="D127" s="209"/>
      <c r="E127" s="16">
        <v>107</v>
      </c>
      <c r="F127" s="14" t="s">
        <v>217</v>
      </c>
      <c r="G127" s="14" t="s">
        <v>218</v>
      </c>
      <c r="H127" s="418">
        <f>'Table 1'!H127</f>
        <v>63</v>
      </c>
      <c r="I127" s="419"/>
      <c r="J127" s="420"/>
      <c r="K127" s="421" t="str">
        <f t="shared" si="5"/>
        <v/>
      </c>
      <c r="L127" s="420"/>
      <c r="M127" s="419"/>
      <c r="N127" s="420"/>
      <c r="O127" s="419"/>
      <c r="P127" s="420"/>
      <c r="Q127" s="416" t="str">
        <f t="shared" si="4"/>
        <v/>
      </c>
      <c r="R127" s="626" t="str">
        <f t="shared" si="6"/>
        <v/>
      </c>
      <c r="S127" s="626" t="str">
        <f t="shared" si="7"/>
        <v/>
      </c>
    </row>
    <row r="128" spans="2:19" x14ac:dyDescent="0.2">
      <c r="B128" s="211" t="s">
        <v>729</v>
      </c>
      <c r="C128" s="212"/>
      <c r="D128" s="209"/>
      <c r="E128" s="13">
        <v>108</v>
      </c>
      <c r="F128" s="14" t="s">
        <v>219</v>
      </c>
      <c r="G128" s="14" t="s">
        <v>220</v>
      </c>
      <c r="H128" s="418">
        <f>'Table 1'!H128</f>
        <v>60275</v>
      </c>
      <c r="I128" s="419"/>
      <c r="J128" s="420"/>
      <c r="K128" s="421" t="str">
        <f t="shared" si="5"/>
        <v/>
      </c>
      <c r="L128" s="420"/>
      <c r="M128" s="419"/>
      <c r="N128" s="420"/>
      <c r="O128" s="419"/>
      <c r="P128" s="420"/>
      <c r="Q128" s="416" t="str">
        <f t="shared" si="4"/>
        <v/>
      </c>
      <c r="R128" s="626" t="str">
        <f t="shared" si="6"/>
        <v/>
      </c>
      <c r="S128" s="626" t="str">
        <f t="shared" si="7"/>
        <v/>
      </c>
    </row>
    <row r="129" spans="2:19" x14ac:dyDescent="0.2">
      <c r="B129" s="211" t="s">
        <v>730</v>
      </c>
      <c r="C129" s="212"/>
      <c r="D129" s="209"/>
      <c r="E129" s="16">
        <v>109</v>
      </c>
      <c r="F129" s="14" t="s">
        <v>221</v>
      </c>
      <c r="G129" s="14" t="s">
        <v>222</v>
      </c>
      <c r="H129" s="418">
        <f>'Table 1'!H129</f>
        <v>800</v>
      </c>
      <c r="I129" s="419"/>
      <c r="J129" s="420"/>
      <c r="K129" s="421" t="str">
        <f t="shared" si="5"/>
        <v/>
      </c>
      <c r="L129" s="420"/>
      <c r="M129" s="419"/>
      <c r="N129" s="420"/>
      <c r="O129" s="419"/>
      <c r="P129" s="420"/>
      <c r="Q129" s="416" t="str">
        <f t="shared" si="4"/>
        <v/>
      </c>
      <c r="R129" s="626" t="str">
        <f t="shared" si="6"/>
        <v/>
      </c>
      <c r="S129" s="626" t="str">
        <f t="shared" si="7"/>
        <v/>
      </c>
    </row>
    <row r="130" spans="2:19" x14ac:dyDescent="0.2">
      <c r="B130" s="211" t="s">
        <v>731</v>
      </c>
      <c r="C130" s="212"/>
      <c r="D130" s="209"/>
      <c r="E130" s="13">
        <v>110</v>
      </c>
      <c r="F130" s="14" t="s">
        <v>223</v>
      </c>
      <c r="G130" s="14" t="s">
        <v>224</v>
      </c>
      <c r="H130" s="418">
        <f>'Table 1'!H130</f>
        <v>56</v>
      </c>
      <c r="I130" s="419"/>
      <c r="J130" s="420"/>
      <c r="K130" s="421" t="str">
        <f t="shared" si="5"/>
        <v/>
      </c>
      <c r="L130" s="420"/>
      <c r="M130" s="419"/>
      <c r="N130" s="420"/>
      <c r="O130" s="419"/>
      <c r="P130" s="420"/>
      <c r="Q130" s="416" t="str">
        <f t="shared" si="4"/>
        <v/>
      </c>
      <c r="R130" s="626" t="str">
        <f t="shared" si="6"/>
        <v/>
      </c>
      <c r="S130" s="626" t="str">
        <f t="shared" si="7"/>
        <v/>
      </c>
    </row>
    <row r="131" spans="2:19" x14ac:dyDescent="0.2">
      <c r="B131" s="211" t="s">
        <v>732</v>
      </c>
      <c r="C131" s="212"/>
      <c r="D131" s="209"/>
      <c r="E131" s="16">
        <v>111</v>
      </c>
      <c r="F131" s="14" t="s">
        <v>225</v>
      </c>
      <c r="G131" s="14" t="s">
        <v>226</v>
      </c>
      <c r="H131" s="418">
        <f>'Table 1'!H131</f>
        <v>135</v>
      </c>
      <c r="I131" s="419"/>
      <c r="J131" s="420"/>
      <c r="K131" s="421" t="str">
        <f t="shared" si="5"/>
        <v/>
      </c>
      <c r="L131" s="420"/>
      <c r="M131" s="419"/>
      <c r="N131" s="420"/>
      <c r="O131" s="419"/>
      <c r="P131" s="420"/>
      <c r="Q131" s="416" t="str">
        <f t="shared" si="4"/>
        <v/>
      </c>
      <c r="R131" s="626" t="str">
        <f t="shared" si="6"/>
        <v/>
      </c>
      <c r="S131" s="626" t="str">
        <f t="shared" si="7"/>
        <v/>
      </c>
    </row>
    <row r="132" spans="2:19" x14ac:dyDescent="0.2">
      <c r="B132" s="211" t="s">
        <v>733</v>
      </c>
      <c r="C132" s="212"/>
      <c r="D132" s="209"/>
      <c r="E132" s="13">
        <v>112</v>
      </c>
      <c r="F132" s="14" t="s">
        <v>227</v>
      </c>
      <c r="G132" s="14" t="s">
        <v>228</v>
      </c>
      <c r="H132" s="418">
        <f>'Table 1'!H132</f>
        <v>52</v>
      </c>
      <c r="I132" s="419"/>
      <c r="J132" s="420"/>
      <c r="K132" s="421" t="str">
        <f t="shared" si="5"/>
        <v/>
      </c>
      <c r="L132" s="420"/>
      <c r="M132" s="419"/>
      <c r="N132" s="420"/>
      <c r="O132" s="419"/>
      <c r="P132" s="420"/>
      <c r="Q132" s="416" t="str">
        <f t="shared" si="4"/>
        <v/>
      </c>
      <c r="R132" s="626" t="str">
        <f t="shared" si="6"/>
        <v/>
      </c>
      <c r="S132" s="626" t="str">
        <f t="shared" si="7"/>
        <v/>
      </c>
    </row>
    <row r="133" spans="2:19" x14ac:dyDescent="0.2">
      <c r="B133" s="211" t="s">
        <v>734</v>
      </c>
      <c r="C133" s="212"/>
      <c r="D133" s="209"/>
      <c r="E133" s="16">
        <v>113</v>
      </c>
      <c r="F133" s="14" t="s">
        <v>229</v>
      </c>
      <c r="G133" s="14" t="s">
        <v>230</v>
      </c>
      <c r="H133" s="418" t="str">
        <f>'Table 1'!H133</f>
        <v/>
      </c>
      <c r="I133" s="419"/>
      <c r="J133" s="420"/>
      <c r="K133" s="421" t="str">
        <f t="shared" si="5"/>
        <v/>
      </c>
      <c r="L133" s="420"/>
      <c r="M133" s="419"/>
      <c r="N133" s="420"/>
      <c r="O133" s="419"/>
      <c r="P133" s="420"/>
      <c r="Q133" s="416" t="str">
        <f t="shared" si="4"/>
        <v/>
      </c>
      <c r="R133" s="626" t="str">
        <f t="shared" si="6"/>
        <v/>
      </c>
      <c r="S133" s="626" t="str">
        <f t="shared" si="7"/>
        <v/>
      </c>
    </row>
    <row r="134" spans="2:19" x14ac:dyDescent="0.2">
      <c r="B134" s="211" t="s">
        <v>735</v>
      </c>
      <c r="C134" s="212"/>
      <c r="D134" s="209"/>
      <c r="E134" s="13">
        <v>114</v>
      </c>
      <c r="F134" s="14" t="s">
        <v>231</v>
      </c>
      <c r="G134" s="14" t="s">
        <v>966</v>
      </c>
      <c r="H134" s="418" t="str">
        <f>'Table 1'!H134</f>
        <v/>
      </c>
      <c r="I134" s="419"/>
      <c r="J134" s="420"/>
      <c r="K134" s="421" t="str">
        <f t="shared" si="5"/>
        <v/>
      </c>
      <c r="L134" s="420"/>
      <c r="M134" s="419"/>
      <c r="N134" s="420"/>
      <c r="O134" s="419"/>
      <c r="P134" s="420"/>
      <c r="Q134" s="416" t="str">
        <f t="shared" si="4"/>
        <v/>
      </c>
      <c r="R134" s="626" t="str">
        <f t="shared" si="6"/>
        <v/>
      </c>
      <c r="S134" s="626" t="str">
        <f t="shared" si="7"/>
        <v/>
      </c>
    </row>
    <row r="135" spans="2:19" x14ac:dyDescent="0.2">
      <c r="B135" s="211" t="s">
        <v>736</v>
      </c>
      <c r="C135" s="212"/>
      <c r="D135" s="209"/>
      <c r="E135" s="16">
        <v>115</v>
      </c>
      <c r="F135" s="14" t="s">
        <v>232</v>
      </c>
      <c r="G135" s="14" t="s">
        <v>967</v>
      </c>
      <c r="H135" s="418">
        <f>'Table 1'!H135</f>
        <v>6544</v>
      </c>
      <c r="I135" s="419"/>
      <c r="J135" s="420"/>
      <c r="K135" s="421" t="str">
        <f t="shared" si="5"/>
        <v/>
      </c>
      <c r="L135" s="420"/>
      <c r="M135" s="419"/>
      <c r="N135" s="420"/>
      <c r="O135" s="419"/>
      <c r="P135" s="420"/>
      <c r="Q135" s="416" t="str">
        <f t="shared" si="4"/>
        <v/>
      </c>
      <c r="R135" s="626" t="str">
        <f t="shared" si="6"/>
        <v/>
      </c>
      <c r="S135" s="626" t="str">
        <f t="shared" si="7"/>
        <v/>
      </c>
    </row>
    <row r="136" spans="2:19" x14ac:dyDescent="0.2">
      <c r="B136" s="211" t="s">
        <v>737</v>
      </c>
      <c r="C136" s="212"/>
      <c r="D136" s="209"/>
      <c r="E136" s="13">
        <v>116</v>
      </c>
      <c r="F136" s="14" t="s">
        <v>959</v>
      </c>
      <c r="G136" s="14" t="s">
        <v>516</v>
      </c>
      <c r="H136" s="418" t="str">
        <f>'Table 1'!H136</f>
        <v/>
      </c>
      <c r="I136" s="419"/>
      <c r="J136" s="420"/>
      <c r="K136" s="421" t="str">
        <f t="shared" si="5"/>
        <v/>
      </c>
      <c r="L136" s="420"/>
      <c r="M136" s="419"/>
      <c r="N136" s="420"/>
      <c r="O136" s="419"/>
      <c r="P136" s="420"/>
      <c r="Q136" s="416" t="str">
        <f t="shared" si="4"/>
        <v/>
      </c>
      <c r="R136" s="626" t="str">
        <f t="shared" si="6"/>
        <v/>
      </c>
      <c r="S136" s="626" t="str">
        <f t="shared" si="7"/>
        <v/>
      </c>
    </row>
    <row r="137" spans="2:19" x14ac:dyDescent="0.2">
      <c r="B137" s="211" t="s">
        <v>738</v>
      </c>
      <c r="C137" s="212"/>
      <c r="D137" s="209"/>
      <c r="E137" s="16">
        <v>117</v>
      </c>
      <c r="F137" s="14" t="s">
        <v>233</v>
      </c>
      <c r="G137" s="14" t="s">
        <v>234</v>
      </c>
      <c r="H137" s="418">
        <f>'Table 1'!H137</f>
        <v>175</v>
      </c>
      <c r="I137" s="419"/>
      <c r="J137" s="420"/>
      <c r="K137" s="421" t="str">
        <f t="shared" si="5"/>
        <v/>
      </c>
      <c r="L137" s="420"/>
      <c r="M137" s="419"/>
      <c r="N137" s="420"/>
      <c r="O137" s="419"/>
      <c r="P137" s="420"/>
      <c r="Q137" s="416" t="str">
        <f t="shared" si="4"/>
        <v/>
      </c>
      <c r="R137" s="626" t="str">
        <f t="shared" si="6"/>
        <v/>
      </c>
      <c r="S137" s="626" t="str">
        <f t="shared" si="7"/>
        <v/>
      </c>
    </row>
    <row r="138" spans="2:19" x14ac:dyDescent="0.2">
      <c r="B138" s="211" t="s">
        <v>739</v>
      </c>
      <c r="C138" s="212"/>
      <c r="D138" s="209"/>
      <c r="E138" s="13">
        <v>118</v>
      </c>
      <c r="F138" s="14" t="s">
        <v>235</v>
      </c>
      <c r="G138" s="14" t="s">
        <v>236</v>
      </c>
      <c r="H138" s="418" t="str">
        <f>'Table 1'!H138</f>
        <v/>
      </c>
      <c r="I138" s="419"/>
      <c r="J138" s="420"/>
      <c r="K138" s="421" t="str">
        <f t="shared" si="5"/>
        <v/>
      </c>
      <c r="L138" s="420"/>
      <c r="M138" s="419"/>
      <c r="N138" s="420"/>
      <c r="O138" s="419"/>
      <c r="P138" s="420"/>
      <c r="Q138" s="416" t="str">
        <f t="shared" si="4"/>
        <v/>
      </c>
      <c r="R138" s="626" t="str">
        <f t="shared" si="6"/>
        <v/>
      </c>
      <c r="S138" s="626" t="str">
        <f t="shared" si="7"/>
        <v/>
      </c>
    </row>
    <row r="139" spans="2:19" x14ac:dyDescent="0.2">
      <c r="B139" s="211" t="s">
        <v>740</v>
      </c>
      <c r="C139" s="212"/>
      <c r="D139" s="209"/>
      <c r="E139" s="16">
        <v>119</v>
      </c>
      <c r="F139" s="14" t="s">
        <v>237</v>
      </c>
      <c r="G139" s="14" t="s">
        <v>238</v>
      </c>
      <c r="H139" s="418" t="str">
        <f>'Table 1'!H139</f>
        <v/>
      </c>
      <c r="I139" s="419"/>
      <c r="J139" s="420"/>
      <c r="K139" s="421" t="str">
        <f t="shared" si="5"/>
        <v/>
      </c>
      <c r="L139" s="420"/>
      <c r="M139" s="419"/>
      <c r="N139" s="420"/>
      <c r="O139" s="419"/>
      <c r="P139" s="420"/>
      <c r="Q139" s="416" t="str">
        <f t="shared" si="4"/>
        <v/>
      </c>
      <c r="R139" s="626" t="str">
        <f t="shared" si="6"/>
        <v/>
      </c>
      <c r="S139" s="626" t="str">
        <f t="shared" si="7"/>
        <v/>
      </c>
    </row>
    <row r="140" spans="2:19" x14ac:dyDescent="0.2">
      <c r="B140" s="211" t="s">
        <v>741</v>
      </c>
      <c r="C140" s="212"/>
      <c r="D140" s="209"/>
      <c r="E140" s="13">
        <v>120</v>
      </c>
      <c r="F140" s="14" t="s">
        <v>239</v>
      </c>
      <c r="G140" s="14" t="s">
        <v>240</v>
      </c>
      <c r="H140" s="418">
        <f>'Table 1'!H140</f>
        <v>1</v>
      </c>
      <c r="I140" s="419"/>
      <c r="J140" s="420"/>
      <c r="K140" s="421" t="str">
        <f t="shared" si="5"/>
        <v/>
      </c>
      <c r="L140" s="420"/>
      <c r="M140" s="419"/>
      <c r="N140" s="420"/>
      <c r="O140" s="419"/>
      <c r="P140" s="420"/>
      <c r="Q140" s="416" t="str">
        <f t="shared" si="4"/>
        <v/>
      </c>
      <c r="R140" s="626" t="str">
        <f t="shared" si="6"/>
        <v/>
      </c>
      <c r="S140" s="626" t="str">
        <f t="shared" si="7"/>
        <v/>
      </c>
    </row>
    <row r="141" spans="2:19" x14ac:dyDescent="0.2">
      <c r="B141" s="211" t="s">
        <v>742</v>
      </c>
      <c r="C141" s="212"/>
      <c r="D141" s="209"/>
      <c r="E141" s="16">
        <v>121</v>
      </c>
      <c r="F141" s="14" t="s">
        <v>241</v>
      </c>
      <c r="G141" s="14" t="s">
        <v>242</v>
      </c>
      <c r="H141" s="418">
        <f>'Table 1'!H141</f>
        <v>434</v>
      </c>
      <c r="I141" s="419"/>
      <c r="J141" s="420"/>
      <c r="K141" s="421" t="str">
        <f t="shared" si="5"/>
        <v/>
      </c>
      <c r="L141" s="420"/>
      <c r="M141" s="419"/>
      <c r="N141" s="420"/>
      <c r="O141" s="419"/>
      <c r="P141" s="420"/>
      <c r="Q141" s="416" t="str">
        <f t="shared" si="4"/>
        <v/>
      </c>
      <c r="R141" s="626" t="str">
        <f t="shared" si="6"/>
        <v/>
      </c>
      <c r="S141" s="626" t="str">
        <f t="shared" si="7"/>
        <v/>
      </c>
    </row>
    <row r="142" spans="2:19" x14ac:dyDescent="0.2">
      <c r="B142" s="211" t="s">
        <v>743</v>
      </c>
      <c r="C142" s="212"/>
      <c r="D142" s="209"/>
      <c r="E142" s="13">
        <v>122</v>
      </c>
      <c r="F142" s="14" t="s">
        <v>243</v>
      </c>
      <c r="G142" s="14" t="s">
        <v>244</v>
      </c>
      <c r="H142" s="418" t="str">
        <f>'Table 1'!H142</f>
        <v/>
      </c>
      <c r="I142" s="419"/>
      <c r="J142" s="420"/>
      <c r="K142" s="421" t="str">
        <f t="shared" si="5"/>
        <v/>
      </c>
      <c r="L142" s="420"/>
      <c r="M142" s="419"/>
      <c r="N142" s="420"/>
      <c r="O142" s="419"/>
      <c r="P142" s="420"/>
      <c r="Q142" s="416" t="str">
        <f t="shared" si="4"/>
        <v/>
      </c>
      <c r="R142" s="626" t="str">
        <f t="shared" si="6"/>
        <v/>
      </c>
      <c r="S142" s="626" t="str">
        <f t="shared" si="7"/>
        <v/>
      </c>
    </row>
    <row r="143" spans="2:19" x14ac:dyDescent="0.2">
      <c r="B143" s="211" t="s">
        <v>744</v>
      </c>
      <c r="C143" s="212"/>
      <c r="D143" s="209"/>
      <c r="E143" s="16">
        <v>123</v>
      </c>
      <c r="F143" s="14" t="s">
        <v>245</v>
      </c>
      <c r="G143" s="14" t="s">
        <v>246</v>
      </c>
      <c r="H143" s="418">
        <f>'Table 1'!H143</f>
        <v>1</v>
      </c>
      <c r="I143" s="419"/>
      <c r="J143" s="420"/>
      <c r="K143" s="421" t="str">
        <f t="shared" si="5"/>
        <v/>
      </c>
      <c r="L143" s="420"/>
      <c r="M143" s="419"/>
      <c r="N143" s="420"/>
      <c r="O143" s="419"/>
      <c r="P143" s="420"/>
      <c r="Q143" s="416" t="str">
        <f t="shared" si="4"/>
        <v/>
      </c>
      <c r="R143" s="626" t="str">
        <f t="shared" si="6"/>
        <v/>
      </c>
      <c r="S143" s="626" t="str">
        <f t="shared" si="7"/>
        <v/>
      </c>
    </row>
    <row r="144" spans="2:19" x14ac:dyDescent="0.2">
      <c r="B144" s="211" t="s">
        <v>745</v>
      </c>
      <c r="C144" s="212"/>
      <c r="D144" s="209"/>
      <c r="E144" s="13">
        <v>124</v>
      </c>
      <c r="F144" s="14" t="s">
        <v>247</v>
      </c>
      <c r="G144" s="14" t="s">
        <v>248</v>
      </c>
      <c r="H144" s="418" t="str">
        <f>'Table 1'!H144</f>
        <v/>
      </c>
      <c r="I144" s="419"/>
      <c r="J144" s="420"/>
      <c r="K144" s="421" t="str">
        <f t="shared" si="5"/>
        <v/>
      </c>
      <c r="L144" s="420"/>
      <c r="M144" s="419"/>
      <c r="N144" s="420"/>
      <c r="O144" s="419"/>
      <c r="P144" s="420"/>
      <c r="Q144" s="416" t="str">
        <f t="shared" si="4"/>
        <v/>
      </c>
      <c r="R144" s="626" t="str">
        <f t="shared" si="6"/>
        <v/>
      </c>
      <c r="S144" s="626" t="str">
        <f t="shared" si="7"/>
        <v/>
      </c>
    </row>
    <row r="145" spans="2:19" x14ac:dyDescent="0.2">
      <c r="B145" s="211" t="s">
        <v>746</v>
      </c>
      <c r="C145" s="212"/>
      <c r="D145" s="209"/>
      <c r="E145" s="16">
        <v>125</v>
      </c>
      <c r="F145" s="14" t="s">
        <v>249</v>
      </c>
      <c r="G145" s="14" t="s">
        <v>250</v>
      </c>
      <c r="H145" s="418">
        <f>'Table 1'!H145</f>
        <v>311</v>
      </c>
      <c r="I145" s="419"/>
      <c r="J145" s="420"/>
      <c r="K145" s="421" t="str">
        <f t="shared" si="5"/>
        <v/>
      </c>
      <c r="L145" s="420"/>
      <c r="M145" s="419"/>
      <c r="N145" s="420"/>
      <c r="O145" s="419"/>
      <c r="P145" s="420"/>
      <c r="Q145" s="416" t="str">
        <f t="shared" si="4"/>
        <v/>
      </c>
      <c r="R145" s="626" t="str">
        <f t="shared" si="6"/>
        <v/>
      </c>
      <c r="S145" s="626" t="str">
        <f t="shared" si="7"/>
        <v/>
      </c>
    </row>
    <row r="146" spans="2:19" x14ac:dyDescent="0.2">
      <c r="B146" s="211" t="s">
        <v>747</v>
      </c>
      <c r="C146" s="212"/>
      <c r="D146" s="209"/>
      <c r="E146" s="13">
        <v>126</v>
      </c>
      <c r="F146" s="14" t="s">
        <v>251</v>
      </c>
      <c r="G146" s="14" t="s">
        <v>252</v>
      </c>
      <c r="H146" s="418">
        <f>'Table 1'!H146</f>
        <v>1</v>
      </c>
      <c r="I146" s="419"/>
      <c r="J146" s="420"/>
      <c r="K146" s="421" t="str">
        <f t="shared" si="5"/>
        <v/>
      </c>
      <c r="L146" s="420"/>
      <c r="M146" s="419"/>
      <c r="N146" s="420"/>
      <c r="O146" s="419"/>
      <c r="P146" s="420"/>
      <c r="Q146" s="416" t="str">
        <f t="shared" si="4"/>
        <v/>
      </c>
      <c r="R146" s="626" t="str">
        <f t="shared" si="6"/>
        <v/>
      </c>
      <c r="S146" s="626" t="str">
        <f t="shared" si="7"/>
        <v/>
      </c>
    </row>
    <row r="147" spans="2:19" x14ac:dyDescent="0.2">
      <c r="B147" s="211" t="s">
        <v>748</v>
      </c>
      <c r="C147" s="212"/>
      <c r="D147" s="209"/>
      <c r="E147" s="16">
        <v>127</v>
      </c>
      <c r="F147" s="14" t="s">
        <v>253</v>
      </c>
      <c r="G147" s="14" t="s">
        <v>254</v>
      </c>
      <c r="H147" s="418">
        <f>'Table 1'!H147</f>
        <v>20272</v>
      </c>
      <c r="I147" s="419"/>
      <c r="J147" s="420"/>
      <c r="K147" s="421" t="str">
        <f t="shared" si="5"/>
        <v/>
      </c>
      <c r="L147" s="420"/>
      <c r="M147" s="419"/>
      <c r="N147" s="420"/>
      <c r="O147" s="419"/>
      <c r="P147" s="420"/>
      <c r="Q147" s="416" t="str">
        <f t="shared" si="4"/>
        <v/>
      </c>
      <c r="R147" s="626" t="str">
        <f t="shared" si="6"/>
        <v/>
      </c>
      <c r="S147" s="626" t="str">
        <f t="shared" si="7"/>
        <v/>
      </c>
    </row>
    <row r="148" spans="2:19" x14ac:dyDescent="0.2">
      <c r="B148" s="211" t="s">
        <v>750</v>
      </c>
      <c r="C148" s="212"/>
      <c r="D148" s="209"/>
      <c r="E148" s="13">
        <v>128</v>
      </c>
      <c r="F148" s="14" t="s">
        <v>256</v>
      </c>
      <c r="G148" s="14" t="s">
        <v>257</v>
      </c>
      <c r="H148" s="418">
        <f>'Table 1'!H148</f>
        <v>3</v>
      </c>
      <c r="I148" s="419"/>
      <c r="J148" s="420"/>
      <c r="K148" s="421" t="str">
        <f t="shared" si="5"/>
        <v/>
      </c>
      <c r="L148" s="420"/>
      <c r="M148" s="419"/>
      <c r="N148" s="420"/>
      <c r="O148" s="419"/>
      <c r="P148" s="420"/>
      <c r="Q148" s="416" t="str">
        <f t="shared" si="4"/>
        <v/>
      </c>
      <c r="R148" s="626" t="str">
        <f t="shared" si="6"/>
        <v/>
      </c>
      <c r="S148" s="626" t="str">
        <f t="shared" si="7"/>
        <v/>
      </c>
    </row>
    <row r="149" spans="2:19" x14ac:dyDescent="0.2">
      <c r="B149" s="211" t="s">
        <v>751</v>
      </c>
      <c r="C149" s="212"/>
      <c r="D149" s="209"/>
      <c r="E149" s="16">
        <v>129</v>
      </c>
      <c r="F149" s="14" t="s">
        <v>258</v>
      </c>
      <c r="G149" s="14" t="s">
        <v>259</v>
      </c>
      <c r="H149" s="418">
        <f>'Table 1'!H149</f>
        <v>13</v>
      </c>
      <c r="I149" s="419"/>
      <c r="J149" s="420"/>
      <c r="K149" s="421" t="str">
        <f t="shared" si="5"/>
        <v/>
      </c>
      <c r="L149" s="420"/>
      <c r="M149" s="419"/>
      <c r="N149" s="420"/>
      <c r="O149" s="419"/>
      <c r="P149" s="420"/>
      <c r="Q149" s="416" t="str">
        <f t="shared" ref="Q149:Q212" si="8">IF(AND(COUNTIF(L149:N149,"c")=1,ISNUMBER(K149)),"Res Disc",IF(AND(K149="c",ISNUMBER(L149),ISNUMBER(M149),ISNUMBER(N149)),"Res Disc",IF(AND(H149="c",ISNUMBER(I149),ISNUMBER(J149),ISNUMBER(K149),ISNUMBER(O149),ISNUMBER(P149)),"Res Disc",IF(AND(ISNUMBER(H149),(SUM(COUNTIF(I149:K149,"c"),COUNTIF(O149:P149,"c"))=1)),"Res Disc",""))))</f>
        <v/>
      </c>
      <c r="R149" s="626" t="str">
        <f t="shared" si="6"/>
        <v/>
      </c>
      <c r="S149" s="626" t="str">
        <f t="shared" si="7"/>
        <v/>
      </c>
    </row>
    <row r="150" spans="2:19" x14ac:dyDescent="0.2">
      <c r="B150" s="211" t="s">
        <v>752</v>
      </c>
      <c r="C150" s="212"/>
      <c r="D150" s="209"/>
      <c r="E150" s="13">
        <v>130</v>
      </c>
      <c r="F150" s="14" t="s">
        <v>260</v>
      </c>
      <c r="G150" s="14" t="s">
        <v>261</v>
      </c>
      <c r="H150" s="418" t="str">
        <f>'Table 1'!H150</f>
        <v/>
      </c>
      <c r="I150" s="419"/>
      <c r="J150" s="420"/>
      <c r="K150" s="421" t="str">
        <f t="shared" ref="K150:K213" si="9">IF(AND(L150="",M150="",N150=""),"",IF(OR(L150="c",M150="c",N150="c"),"c",SUM(L150:N150)))</f>
        <v/>
      </c>
      <c r="L150" s="420"/>
      <c r="M150" s="419"/>
      <c r="N150" s="420"/>
      <c r="O150" s="419"/>
      <c r="P150" s="420"/>
      <c r="Q150" s="416" t="str">
        <f t="shared" si="8"/>
        <v/>
      </c>
      <c r="R150" s="626" t="str">
        <f t="shared" ref="R150:R213" si="10">IF(Q150&lt;&gt;"","",IF(SUM(COUNTIF(I150:K150,"c"),COUNTIF(O150:P150,"c"))&gt;1,"",IF(OR(AND(H150="c",OR(I150="c",J150="c",K150="c",O150="c",P150="c")),AND(H150&lt;&gt;"",I150="c",J150="c",K150="c",O150="c",P150="c"),AND(H150&lt;&gt;"",I150="",J150="",K150="",O150="",P150="")),"",IF(ABS(SUM(I150:K150,O150:P150)-SUM(H150))&gt;0.9,SUM(I150:K150,O150:P150),""))))</f>
        <v/>
      </c>
      <c r="S150" s="626" t="str">
        <f t="shared" ref="S150:S213" si="11">IF(Q150&lt;&gt;"","",IF(OR(AND(K150="c",OR(L150="c",N150="c",M150="c")),AND(K150&lt;&gt;"",L150="c",M150="c",N150="c"),AND(K150&lt;&gt;"",L150="",N150="",M150="")),"",IF(COUNTIF(L150:N150,"c")&gt;1,"",IF(ABS(SUM(L150:N150)-SUM(K150))&gt;0.9,SUM(L150:N150),""))))</f>
        <v/>
      </c>
    </row>
    <row r="151" spans="2:19" x14ac:dyDescent="0.2">
      <c r="B151" s="211" t="s">
        <v>753</v>
      </c>
      <c r="C151" s="212"/>
      <c r="D151" s="209"/>
      <c r="E151" s="16">
        <v>131</v>
      </c>
      <c r="F151" s="14" t="s">
        <v>262</v>
      </c>
      <c r="G151" s="14" t="s">
        <v>263</v>
      </c>
      <c r="H151" s="418">
        <f>'Table 1'!H151</f>
        <v>1471</v>
      </c>
      <c r="I151" s="419"/>
      <c r="J151" s="420"/>
      <c r="K151" s="421" t="str">
        <f t="shared" si="9"/>
        <v/>
      </c>
      <c r="L151" s="420"/>
      <c r="M151" s="419"/>
      <c r="N151" s="420"/>
      <c r="O151" s="419"/>
      <c r="P151" s="420"/>
      <c r="Q151" s="416" t="str">
        <f t="shared" si="8"/>
        <v/>
      </c>
      <c r="R151" s="626" t="str">
        <f t="shared" si="10"/>
        <v/>
      </c>
      <c r="S151" s="626" t="str">
        <f t="shared" si="11"/>
        <v/>
      </c>
    </row>
    <row r="152" spans="2:19" x14ac:dyDescent="0.2">
      <c r="B152" s="211" t="s">
        <v>754</v>
      </c>
      <c r="C152" s="212"/>
      <c r="D152" s="209"/>
      <c r="E152" s="13">
        <v>132</v>
      </c>
      <c r="F152" s="14" t="s">
        <v>264</v>
      </c>
      <c r="G152" s="14" t="s">
        <v>265</v>
      </c>
      <c r="H152" s="418" t="str">
        <f>'Table 1'!H152</f>
        <v/>
      </c>
      <c r="I152" s="419"/>
      <c r="J152" s="420"/>
      <c r="K152" s="421" t="str">
        <f t="shared" si="9"/>
        <v/>
      </c>
      <c r="L152" s="420"/>
      <c r="M152" s="419"/>
      <c r="N152" s="420"/>
      <c r="O152" s="419"/>
      <c r="P152" s="420"/>
      <c r="Q152" s="416" t="str">
        <f t="shared" si="8"/>
        <v/>
      </c>
      <c r="R152" s="626" t="str">
        <f t="shared" si="10"/>
        <v/>
      </c>
      <c r="S152" s="626" t="str">
        <f t="shared" si="11"/>
        <v/>
      </c>
    </row>
    <row r="153" spans="2:19" x14ac:dyDescent="0.2">
      <c r="B153" s="211" t="s">
        <v>755</v>
      </c>
      <c r="C153" s="212"/>
      <c r="D153" s="209"/>
      <c r="E153" s="16">
        <v>133</v>
      </c>
      <c r="F153" s="14" t="s">
        <v>266</v>
      </c>
      <c r="G153" s="14" t="s">
        <v>267</v>
      </c>
      <c r="H153" s="418" t="str">
        <f>'Table 1'!H153</f>
        <v/>
      </c>
      <c r="I153" s="419"/>
      <c r="J153" s="420"/>
      <c r="K153" s="421" t="str">
        <f t="shared" si="9"/>
        <v/>
      </c>
      <c r="L153" s="420"/>
      <c r="M153" s="419"/>
      <c r="N153" s="420"/>
      <c r="O153" s="419"/>
      <c r="P153" s="420"/>
      <c r="Q153" s="416" t="str">
        <f t="shared" si="8"/>
        <v/>
      </c>
      <c r="R153" s="626" t="str">
        <f t="shared" si="10"/>
        <v/>
      </c>
      <c r="S153" s="626" t="str">
        <f t="shared" si="11"/>
        <v/>
      </c>
    </row>
    <row r="154" spans="2:19" x14ac:dyDescent="0.2">
      <c r="B154" s="211" t="s">
        <v>756</v>
      </c>
      <c r="C154" s="212"/>
      <c r="D154" s="209"/>
      <c r="E154" s="13">
        <v>134</v>
      </c>
      <c r="F154" s="14" t="s">
        <v>268</v>
      </c>
      <c r="G154" s="14" t="s">
        <v>269</v>
      </c>
      <c r="H154" s="418">
        <f>'Table 1'!H154</f>
        <v>38</v>
      </c>
      <c r="I154" s="419"/>
      <c r="J154" s="420"/>
      <c r="K154" s="421" t="str">
        <f t="shared" si="9"/>
        <v/>
      </c>
      <c r="L154" s="420"/>
      <c r="M154" s="419"/>
      <c r="N154" s="420"/>
      <c r="O154" s="419"/>
      <c r="P154" s="420"/>
      <c r="Q154" s="416" t="str">
        <f t="shared" si="8"/>
        <v/>
      </c>
      <c r="R154" s="626" t="str">
        <f t="shared" si="10"/>
        <v/>
      </c>
      <c r="S154" s="626" t="str">
        <f t="shared" si="11"/>
        <v/>
      </c>
    </row>
    <row r="155" spans="2:19" x14ac:dyDescent="0.2">
      <c r="B155" s="211" t="s">
        <v>757</v>
      </c>
      <c r="C155" s="212"/>
      <c r="D155" s="209"/>
      <c r="E155" s="16">
        <v>135</v>
      </c>
      <c r="F155" s="14" t="s">
        <v>270</v>
      </c>
      <c r="G155" s="14" t="s">
        <v>271</v>
      </c>
      <c r="H155" s="418">
        <f>'Table 1'!H155</f>
        <v>26</v>
      </c>
      <c r="I155" s="419"/>
      <c r="J155" s="420"/>
      <c r="K155" s="421" t="str">
        <f t="shared" si="9"/>
        <v/>
      </c>
      <c r="L155" s="420"/>
      <c r="M155" s="419"/>
      <c r="N155" s="420"/>
      <c r="O155" s="419"/>
      <c r="P155" s="420"/>
      <c r="Q155" s="416" t="str">
        <f t="shared" si="8"/>
        <v/>
      </c>
      <c r="R155" s="626" t="str">
        <f t="shared" si="10"/>
        <v/>
      </c>
      <c r="S155" s="626" t="str">
        <f t="shared" si="11"/>
        <v/>
      </c>
    </row>
    <row r="156" spans="2:19" x14ac:dyDescent="0.2">
      <c r="B156" s="211" t="s">
        <v>758</v>
      </c>
      <c r="C156" s="212"/>
      <c r="D156" s="209"/>
      <c r="E156" s="13">
        <v>136</v>
      </c>
      <c r="F156" s="14" t="s">
        <v>272</v>
      </c>
      <c r="G156" s="14" t="s">
        <v>273</v>
      </c>
      <c r="H156" s="418" t="str">
        <f>'Table 1'!H156</f>
        <v/>
      </c>
      <c r="I156" s="419"/>
      <c r="J156" s="420"/>
      <c r="K156" s="421" t="str">
        <f t="shared" si="9"/>
        <v/>
      </c>
      <c r="L156" s="420"/>
      <c r="M156" s="419"/>
      <c r="N156" s="420"/>
      <c r="O156" s="419"/>
      <c r="P156" s="420"/>
      <c r="Q156" s="416" t="str">
        <f t="shared" si="8"/>
        <v/>
      </c>
      <c r="R156" s="626" t="str">
        <f t="shared" si="10"/>
        <v/>
      </c>
      <c r="S156" s="626" t="str">
        <f t="shared" si="11"/>
        <v/>
      </c>
    </row>
    <row r="157" spans="2:19" x14ac:dyDescent="0.2">
      <c r="B157" s="211" t="s">
        <v>759</v>
      </c>
      <c r="C157" s="212"/>
      <c r="D157" s="209"/>
      <c r="E157" s="16">
        <v>137</v>
      </c>
      <c r="F157" s="14" t="s">
        <v>274</v>
      </c>
      <c r="G157" s="14" t="s">
        <v>275</v>
      </c>
      <c r="H157" s="418">
        <f>'Table 1'!H157</f>
        <v>5</v>
      </c>
      <c r="I157" s="419"/>
      <c r="J157" s="420"/>
      <c r="K157" s="421" t="str">
        <f t="shared" si="9"/>
        <v/>
      </c>
      <c r="L157" s="420"/>
      <c r="M157" s="419"/>
      <c r="N157" s="420"/>
      <c r="O157" s="419"/>
      <c r="P157" s="420"/>
      <c r="Q157" s="416" t="str">
        <f t="shared" si="8"/>
        <v/>
      </c>
      <c r="R157" s="626" t="str">
        <f t="shared" si="10"/>
        <v/>
      </c>
      <c r="S157" s="626" t="str">
        <f t="shared" si="11"/>
        <v/>
      </c>
    </row>
    <row r="158" spans="2:19" x14ac:dyDescent="0.2">
      <c r="B158" s="211" t="s">
        <v>760</v>
      </c>
      <c r="C158" s="212"/>
      <c r="D158" s="209"/>
      <c r="E158" s="13">
        <v>138</v>
      </c>
      <c r="F158" s="14" t="s">
        <v>276</v>
      </c>
      <c r="G158" s="14" t="s">
        <v>277</v>
      </c>
      <c r="H158" s="418">
        <f>'Table 1'!H158</f>
        <v>3240</v>
      </c>
      <c r="I158" s="419"/>
      <c r="J158" s="420"/>
      <c r="K158" s="421" t="str">
        <f t="shared" si="9"/>
        <v/>
      </c>
      <c r="L158" s="420"/>
      <c r="M158" s="419"/>
      <c r="N158" s="420"/>
      <c r="O158" s="419"/>
      <c r="P158" s="420"/>
      <c r="Q158" s="416" t="str">
        <f t="shared" si="8"/>
        <v/>
      </c>
      <c r="R158" s="626" t="str">
        <f t="shared" si="10"/>
        <v/>
      </c>
      <c r="S158" s="626" t="str">
        <f t="shared" si="11"/>
        <v/>
      </c>
    </row>
    <row r="159" spans="2:19" x14ac:dyDescent="0.2">
      <c r="B159" s="211" t="s">
        <v>761</v>
      </c>
      <c r="C159" s="212"/>
      <c r="D159" s="209"/>
      <c r="E159" s="16">
        <v>139</v>
      </c>
      <c r="F159" s="14" t="s">
        <v>278</v>
      </c>
      <c r="G159" s="14" t="s">
        <v>279</v>
      </c>
      <c r="H159" s="418" t="str">
        <f>'Table 1'!H159</f>
        <v/>
      </c>
      <c r="I159" s="419"/>
      <c r="J159" s="420"/>
      <c r="K159" s="421" t="str">
        <f t="shared" si="9"/>
        <v/>
      </c>
      <c r="L159" s="420"/>
      <c r="M159" s="419"/>
      <c r="N159" s="420"/>
      <c r="O159" s="419"/>
      <c r="P159" s="420"/>
      <c r="Q159" s="416" t="str">
        <f t="shared" si="8"/>
        <v/>
      </c>
      <c r="R159" s="626" t="str">
        <f t="shared" si="10"/>
        <v/>
      </c>
      <c r="S159" s="626" t="str">
        <f t="shared" si="11"/>
        <v/>
      </c>
    </row>
    <row r="160" spans="2:19" x14ac:dyDescent="0.2">
      <c r="B160" s="211" t="s">
        <v>762</v>
      </c>
      <c r="C160" s="212"/>
      <c r="D160" s="209"/>
      <c r="E160" s="13">
        <v>140</v>
      </c>
      <c r="F160" s="14" t="s">
        <v>280</v>
      </c>
      <c r="G160" s="14" t="s">
        <v>281</v>
      </c>
      <c r="H160" s="418">
        <f>'Table 1'!H160</f>
        <v>5370</v>
      </c>
      <c r="I160" s="419"/>
      <c r="J160" s="420"/>
      <c r="K160" s="421" t="str">
        <f t="shared" si="9"/>
        <v/>
      </c>
      <c r="L160" s="420"/>
      <c r="M160" s="419"/>
      <c r="N160" s="420"/>
      <c r="O160" s="419"/>
      <c r="P160" s="420"/>
      <c r="Q160" s="416" t="str">
        <f t="shared" si="8"/>
        <v/>
      </c>
      <c r="R160" s="626" t="str">
        <f t="shared" si="10"/>
        <v/>
      </c>
      <c r="S160" s="626" t="str">
        <f t="shared" si="11"/>
        <v/>
      </c>
    </row>
    <row r="161" spans="2:19" x14ac:dyDescent="0.2">
      <c r="B161" s="211" t="s">
        <v>763</v>
      </c>
      <c r="C161" s="212"/>
      <c r="D161" s="209"/>
      <c r="E161" s="16">
        <v>141</v>
      </c>
      <c r="F161" s="14" t="s">
        <v>282</v>
      </c>
      <c r="G161" s="14" t="s">
        <v>283</v>
      </c>
      <c r="H161" s="418" t="str">
        <f>'Table 1'!H161</f>
        <v/>
      </c>
      <c r="I161" s="419"/>
      <c r="J161" s="420"/>
      <c r="K161" s="421" t="str">
        <f t="shared" si="9"/>
        <v/>
      </c>
      <c r="L161" s="420"/>
      <c r="M161" s="419"/>
      <c r="N161" s="420"/>
      <c r="O161" s="419"/>
      <c r="P161" s="420"/>
      <c r="Q161" s="416" t="str">
        <f t="shared" si="8"/>
        <v/>
      </c>
      <c r="R161" s="626" t="str">
        <f t="shared" si="10"/>
        <v/>
      </c>
      <c r="S161" s="626" t="str">
        <f t="shared" si="11"/>
        <v/>
      </c>
    </row>
    <row r="162" spans="2:19" x14ac:dyDescent="0.2">
      <c r="B162" s="211" t="s">
        <v>764</v>
      </c>
      <c r="C162" s="212"/>
      <c r="D162" s="209"/>
      <c r="E162" s="13">
        <v>142</v>
      </c>
      <c r="F162" s="14" t="s">
        <v>284</v>
      </c>
      <c r="G162" s="14" t="s">
        <v>285</v>
      </c>
      <c r="H162" s="418" t="str">
        <f>'Table 1'!H162</f>
        <v/>
      </c>
      <c r="I162" s="419"/>
      <c r="J162" s="420"/>
      <c r="K162" s="421" t="str">
        <f t="shared" si="9"/>
        <v/>
      </c>
      <c r="L162" s="420"/>
      <c r="M162" s="419"/>
      <c r="N162" s="420"/>
      <c r="O162" s="419"/>
      <c r="P162" s="420"/>
      <c r="Q162" s="416" t="str">
        <f t="shared" si="8"/>
        <v/>
      </c>
      <c r="R162" s="626" t="str">
        <f t="shared" si="10"/>
        <v/>
      </c>
      <c r="S162" s="626" t="str">
        <f t="shared" si="11"/>
        <v/>
      </c>
    </row>
    <row r="163" spans="2:19" x14ac:dyDescent="0.2">
      <c r="B163" s="211" t="s">
        <v>765</v>
      </c>
      <c r="C163" s="212"/>
      <c r="D163" s="209"/>
      <c r="E163" s="16">
        <v>143</v>
      </c>
      <c r="F163" s="14" t="s">
        <v>286</v>
      </c>
      <c r="G163" s="14" t="s">
        <v>287</v>
      </c>
      <c r="H163" s="418">
        <f>'Table 1'!H163</f>
        <v>1</v>
      </c>
      <c r="I163" s="419"/>
      <c r="J163" s="420"/>
      <c r="K163" s="421" t="str">
        <f t="shared" si="9"/>
        <v/>
      </c>
      <c r="L163" s="420"/>
      <c r="M163" s="419"/>
      <c r="N163" s="420"/>
      <c r="O163" s="419"/>
      <c r="P163" s="420"/>
      <c r="Q163" s="416" t="str">
        <f t="shared" si="8"/>
        <v/>
      </c>
      <c r="R163" s="626" t="str">
        <f t="shared" si="10"/>
        <v/>
      </c>
      <c r="S163" s="626" t="str">
        <f t="shared" si="11"/>
        <v/>
      </c>
    </row>
    <row r="164" spans="2:19" x14ac:dyDescent="0.2">
      <c r="B164" s="211" t="s">
        <v>766</v>
      </c>
      <c r="C164" s="212"/>
      <c r="D164" s="209"/>
      <c r="E164" s="13">
        <v>144</v>
      </c>
      <c r="F164" s="14" t="s">
        <v>288</v>
      </c>
      <c r="G164" s="14" t="s">
        <v>289</v>
      </c>
      <c r="H164" s="418">
        <f>'Table 1'!H164</f>
        <v>87</v>
      </c>
      <c r="I164" s="419"/>
      <c r="J164" s="420"/>
      <c r="K164" s="421" t="str">
        <f t="shared" si="9"/>
        <v/>
      </c>
      <c r="L164" s="420"/>
      <c r="M164" s="419"/>
      <c r="N164" s="420"/>
      <c r="O164" s="419"/>
      <c r="P164" s="420"/>
      <c r="Q164" s="416" t="str">
        <f t="shared" si="8"/>
        <v/>
      </c>
      <c r="R164" s="626" t="str">
        <f t="shared" si="10"/>
        <v/>
      </c>
      <c r="S164" s="626" t="str">
        <f t="shared" si="11"/>
        <v/>
      </c>
    </row>
    <row r="165" spans="2:19" x14ac:dyDescent="0.2">
      <c r="B165" s="211" t="s">
        <v>767</v>
      </c>
      <c r="C165" s="212"/>
      <c r="D165" s="209"/>
      <c r="E165" s="16">
        <v>145</v>
      </c>
      <c r="F165" s="14" t="s">
        <v>290</v>
      </c>
      <c r="G165" s="15" t="s">
        <v>291</v>
      </c>
      <c r="H165" s="418">
        <f>'Table 1'!H165</f>
        <v>1</v>
      </c>
      <c r="I165" s="419"/>
      <c r="J165" s="420"/>
      <c r="K165" s="421" t="str">
        <f t="shared" si="9"/>
        <v/>
      </c>
      <c r="L165" s="420"/>
      <c r="M165" s="419"/>
      <c r="N165" s="420"/>
      <c r="O165" s="419"/>
      <c r="P165" s="420"/>
      <c r="Q165" s="416" t="str">
        <f t="shared" si="8"/>
        <v/>
      </c>
      <c r="R165" s="626" t="str">
        <f t="shared" si="10"/>
        <v/>
      </c>
      <c r="S165" s="626" t="str">
        <f t="shared" si="11"/>
        <v/>
      </c>
    </row>
    <row r="166" spans="2:19" x14ac:dyDescent="0.2">
      <c r="B166" s="211" t="s">
        <v>768</v>
      </c>
      <c r="C166" s="212"/>
      <c r="D166" s="209"/>
      <c r="E166" s="13">
        <v>146</v>
      </c>
      <c r="F166" s="14" t="s">
        <v>292</v>
      </c>
      <c r="G166" s="14" t="s">
        <v>293</v>
      </c>
      <c r="H166" s="418" t="str">
        <f>'Table 1'!H166</f>
        <v/>
      </c>
      <c r="I166" s="419"/>
      <c r="J166" s="420"/>
      <c r="K166" s="421" t="str">
        <f t="shared" si="9"/>
        <v/>
      </c>
      <c r="L166" s="420"/>
      <c r="M166" s="419"/>
      <c r="N166" s="420"/>
      <c r="O166" s="419"/>
      <c r="P166" s="420"/>
      <c r="Q166" s="416" t="str">
        <f t="shared" si="8"/>
        <v/>
      </c>
      <c r="R166" s="626" t="str">
        <f t="shared" si="10"/>
        <v/>
      </c>
      <c r="S166" s="626" t="str">
        <f t="shared" si="11"/>
        <v/>
      </c>
    </row>
    <row r="167" spans="2:19" x14ac:dyDescent="0.2">
      <c r="B167" s="211" t="s">
        <v>769</v>
      </c>
      <c r="C167" s="212"/>
      <c r="D167" s="209"/>
      <c r="E167" s="16">
        <v>147</v>
      </c>
      <c r="F167" s="14" t="s">
        <v>294</v>
      </c>
      <c r="G167" s="14" t="s">
        <v>295</v>
      </c>
      <c r="H167" s="418">
        <f>'Table 1'!H167</f>
        <v>24</v>
      </c>
      <c r="I167" s="419"/>
      <c r="J167" s="420"/>
      <c r="K167" s="421" t="str">
        <f t="shared" si="9"/>
        <v/>
      </c>
      <c r="L167" s="420"/>
      <c r="M167" s="419"/>
      <c r="N167" s="420"/>
      <c r="O167" s="419"/>
      <c r="P167" s="420"/>
      <c r="Q167" s="416" t="str">
        <f t="shared" si="8"/>
        <v/>
      </c>
      <c r="R167" s="626" t="str">
        <f t="shared" si="10"/>
        <v/>
      </c>
      <c r="S167" s="626" t="str">
        <f t="shared" si="11"/>
        <v/>
      </c>
    </row>
    <row r="168" spans="2:19" x14ac:dyDescent="0.2">
      <c r="B168" s="211" t="s">
        <v>770</v>
      </c>
      <c r="C168" s="212"/>
      <c r="D168" s="209"/>
      <c r="E168" s="13">
        <v>148</v>
      </c>
      <c r="F168" s="14" t="s">
        <v>296</v>
      </c>
      <c r="G168" s="14" t="s">
        <v>297</v>
      </c>
      <c r="H168" s="418">
        <f>'Table 1'!H168</f>
        <v>48</v>
      </c>
      <c r="I168" s="419"/>
      <c r="J168" s="420"/>
      <c r="K168" s="421" t="str">
        <f t="shared" si="9"/>
        <v/>
      </c>
      <c r="L168" s="420"/>
      <c r="M168" s="419"/>
      <c r="N168" s="420"/>
      <c r="O168" s="419"/>
      <c r="P168" s="420"/>
      <c r="Q168" s="416" t="str">
        <f t="shared" si="8"/>
        <v/>
      </c>
      <c r="R168" s="626" t="str">
        <f t="shared" si="10"/>
        <v/>
      </c>
      <c r="S168" s="626" t="str">
        <f t="shared" si="11"/>
        <v/>
      </c>
    </row>
    <row r="169" spans="2:19" x14ac:dyDescent="0.2">
      <c r="B169" s="211" t="s">
        <v>771</v>
      </c>
      <c r="C169" s="212"/>
      <c r="D169" s="209"/>
      <c r="E169" s="16">
        <v>149</v>
      </c>
      <c r="F169" s="14" t="s">
        <v>298</v>
      </c>
      <c r="G169" s="14" t="s">
        <v>299</v>
      </c>
      <c r="H169" s="418">
        <f>'Table 1'!H169</f>
        <v>4</v>
      </c>
      <c r="I169" s="419"/>
      <c r="J169" s="420"/>
      <c r="K169" s="421" t="str">
        <f t="shared" si="9"/>
        <v/>
      </c>
      <c r="L169" s="420"/>
      <c r="M169" s="419"/>
      <c r="N169" s="420"/>
      <c r="O169" s="419"/>
      <c r="P169" s="420"/>
      <c r="Q169" s="416" t="str">
        <f t="shared" si="8"/>
        <v/>
      </c>
      <c r="R169" s="626" t="str">
        <f t="shared" si="10"/>
        <v/>
      </c>
      <c r="S169" s="626" t="str">
        <f t="shared" si="11"/>
        <v/>
      </c>
    </row>
    <row r="170" spans="2:19" x14ac:dyDescent="0.2">
      <c r="B170" s="211" t="s">
        <v>772</v>
      </c>
      <c r="C170" s="212"/>
      <c r="D170" s="209"/>
      <c r="E170" s="13">
        <v>150</v>
      </c>
      <c r="F170" s="14" t="s">
        <v>300</v>
      </c>
      <c r="G170" s="14" t="s">
        <v>301</v>
      </c>
      <c r="H170" s="418" t="str">
        <f>'Table 1'!H170</f>
        <v/>
      </c>
      <c r="I170" s="419"/>
      <c r="J170" s="420"/>
      <c r="K170" s="421" t="str">
        <f t="shared" si="9"/>
        <v/>
      </c>
      <c r="L170" s="420"/>
      <c r="M170" s="419"/>
      <c r="N170" s="420"/>
      <c r="O170" s="419"/>
      <c r="P170" s="420"/>
      <c r="Q170" s="416" t="str">
        <f t="shared" si="8"/>
        <v/>
      </c>
      <c r="R170" s="626" t="str">
        <f t="shared" si="10"/>
        <v/>
      </c>
      <c r="S170" s="626" t="str">
        <f t="shared" si="11"/>
        <v/>
      </c>
    </row>
    <row r="171" spans="2:19" x14ac:dyDescent="0.2">
      <c r="B171" s="211" t="s">
        <v>773</v>
      </c>
      <c r="C171" s="212"/>
      <c r="D171" s="209"/>
      <c r="E171" s="16">
        <v>151</v>
      </c>
      <c r="F171" s="14" t="s">
        <v>302</v>
      </c>
      <c r="G171" s="14" t="s">
        <v>303</v>
      </c>
      <c r="H171" s="418" t="str">
        <f>'Table 1'!H171</f>
        <v/>
      </c>
      <c r="I171" s="419"/>
      <c r="J171" s="420"/>
      <c r="K171" s="421" t="str">
        <f t="shared" si="9"/>
        <v/>
      </c>
      <c r="L171" s="420"/>
      <c r="M171" s="419"/>
      <c r="N171" s="420"/>
      <c r="O171" s="419"/>
      <c r="P171" s="420"/>
      <c r="Q171" s="416" t="str">
        <f t="shared" si="8"/>
        <v/>
      </c>
      <c r="R171" s="626" t="str">
        <f t="shared" si="10"/>
        <v/>
      </c>
      <c r="S171" s="626" t="str">
        <f t="shared" si="11"/>
        <v/>
      </c>
    </row>
    <row r="172" spans="2:19" x14ac:dyDescent="0.2">
      <c r="B172" s="211" t="s">
        <v>774</v>
      </c>
      <c r="C172" s="212"/>
      <c r="D172" s="209"/>
      <c r="E172" s="13">
        <v>152</v>
      </c>
      <c r="F172" s="14" t="s">
        <v>304</v>
      </c>
      <c r="G172" s="14" t="s">
        <v>305</v>
      </c>
      <c r="H172" s="418" t="str">
        <f>'Table 1'!H172</f>
        <v/>
      </c>
      <c r="I172" s="419"/>
      <c r="J172" s="420"/>
      <c r="K172" s="421" t="str">
        <f t="shared" si="9"/>
        <v/>
      </c>
      <c r="L172" s="420"/>
      <c r="M172" s="419"/>
      <c r="N172" s="420"/>
      <c r="O172" s="419"/>
      <c r="P172" s="420"/>
      <c r="Q172" s="416" t="str">
        <f t="shared" si="8"/>
        <v/>
      </c>
      <c r="R172" s="626" t="str">
        <f t="shared" si="10"/>
        <v/>
      </c>
      <c r="S172" s="626" t="str">
        <f t="shared" si="11"/>
        <v/>
      </c>
    </row>
    <row r="173" spans="2:19" x14ac:dyDescent="0.2">
      <c r="B173" s="211" t="s">
        <v>775</v>
      </c>
      <c r="C173" s="212"/>
      <c r="D173" s="209"/>
      <c r="E173" s="16">
        <v>153</v>
      </c>
      <c r="F173" s="14" t="s">
        <v>306</v>
      </c>
      <c r="G173" s="14" t="s">
        <v>307</v>
      </c>
      <c r="H173" s="418">
        <f>'Table 1'!H173</f>
        <v>30253</v>
      </c>
      <c r="I173" s="419"/>
      <c r="J173" s="420"/>
      <c r="K173" s="421" t="str">
        <f t="shared" si="9"/>
        <v/>
      </c>
      <c r="L173" s="420"/>
      <c r="M173" s="419"/>
      <c r="N173" s="420"/>
      <c r="O173" s="419"/>
      <c r="P173" s="420"/>
      <c r="Q173" s="416" t="str">
        <f t="shared" si="8"/>
        <v/>
      </c>
      <c r="R173" s="626" t="str">
        <f t="shared" si="10"/>
        <v/>
      </c>
      <c r="S173" s="626" t="str">
        <f t="shared" si="11"/>
        <v/>
      </c>
    </row>
    <row r="174" spans="2:19" x14ac:dyDescent="0.2">
      <c r="B174" s="211" t="s">
        <v>776</v>
      </c>
      <c r="C174" s="212"/>
      <c r="D174" s="209"/>
      <c r="E174" s="13">
        <v>154</v>
      </c>
      <c r="F174" s="14" t="s">
        <v>308</v>
      </c>
      <c r="G174" s="14" t="s">
        <v>309</v>
      </c>
      <c r="H174" s="418" t="str">
        <f>'Table 1'!H174</f>
        <v/>
      </c>
      <c r="I174" s="419"/>
      <c r="J174" s="420"/>
      <c r="K174" s="421" t="str">
        <f t="shared" si="9"/>
        <v/>
      </c>
      <c r="L174" s="420"/>
      <c r="M174" s="419"/>
      <c r="N174" s="420"/>
      <c r="O174" s="419"/>
      <c r="P174" s="420"/>
      <c r="Q174" s="416" t="str">
        <f t="shared" si="8"/>
        <v/>
      </c>
      <c r="R174" s="626" t="str">
        <f t="shared" si="10"/>
        <v/>
      </c>
      <c r="S174" s="626" t="str">
        <f t="shared" si="11"/>
        <v/>
      </c>
    </row>
    <row r="175" spans="2:19" x14ac:dyDescent="0.2">
      <c r="B175" s="211" t="s">
        <v>777</v>
      </c>
      <c r="C175" s="212"/>
      <c r="D175" s="209"/>
      <c r="E175" s="16">
        <v>155</v>
      </c>
      <c r="F175" s="14" t="s">
        <v>310</v>
      </c>
      <c r="G175" s="14" t="s">
        <v>311</v>
      </c>
      <c r="H175" s="418">
        <f>'Table 1'!H175</f>
        <v>1170</v>
      </c>
      <c r="I175" s="419"/>
      <c r="J175" s="420"/>
      <c r="K175" s="421" t="str">
        <f t="shared" si="9"/>
        <v/>
      </c>
      <c r="L175" s="420"/>
      <c r="M175" s="419"/>
      <c r="N175" s="420"/>
      <c r="O175" s="419"/>
      <c r="P175" s="420"/>
      <c r="Q175" s="416" t="str">
        <f t="shared" si="8"/>
        <v/>
      </c>
      <c r="R175" s="626" t="str">
        <f t="shared" si="10"/>
        <v/>
      </c>
      <c r="S175" s="626" t="str">
        <f t="shared" si="11"/>
        <v/>
      </c>
    </row>
    <row r="176" spans="2:19" x14ac:dyDescent="0.2">
      <c r="B176" s="211" t="s">
        <v>778</v>
      </c>
      <c r="C176" s="212"/>
      <c r="D176" s="209"/>
      <c r="E176" s="13">
        <v>156</v>
      </c>
      <c r="F176" s="14" t="s">
        <v>312</v>
      </c>
      <c r="G176" s="14" t="s">
        <v>313</v>
      </c>
      <c r="H176" s="418" t="str">
        <f>'Table 1'!H176</f>
        <v/>
      </c>
      <c r="I176" s="419"/>
      <c r="J176" s="420"/>
      <c r="K176" s="421" t="str">
        <f t="shared" si="9"/>
        <v/>
      </c>
      <c r="L176" s="420"/>
      <c r="M176" s="419"/>
      <c r="N176" s="420"/>
      <c r="O176" s="419"/>
      <c r="P176" s="420"/>
      <c r="Q176" s="416" t="str">
        <f t="shared" si="8"/>
        <v/>
      </c>
      <c r="R176" s="626" t="str">
        <f t="shared" si="10"/>
        <v/>
      </c>
      <c r="S176" s="626" t="str">
        <f t="shared" si="11"/>
        <v/>
      </c>
    </row>
    <row r="177" spans="2:19" x14ac:dyDescent="0.2">
      <c r="B177" s="211" t="s">
        <v>779</v>
      </c>
      <c r="C177" s="212"/>
      <c r="D177" s="209"/>
      <c r="E177" s="16">
        <v>157</v>
      </c>
      <c r="F177" s="14" t="s">
        <v>314</v>
      </c>
      <c r="G177" s="14" t="s">
        <v>315</v>
      </c>
      <c r="H177" s="418">
        <f>'Table 1'!H177</f>
        <v>5</v>
      </c>
      <c r="I177" s="419"/>
      <c r="J177" s="420"/>
      <c r="K177" s="421" t="str">
        <f t="shared" si="9"/>
        <v/>
      </c>
      <c r="L177" s="420"/>
      <c r="M177" s="419"/>
      <c r="N177" s="420"/>
      <c r="O177" s="419"/>
      <c r="P177" s="420"/>
      <c r="Q177" s="416" t="str">
        <f t="shared" si="8"/>
        <v/>
      </c>
      <c r="R177" s="626" t="str">
        <f t="shared" si="10"/>
        <v/>
      </c>
      <c r="S177" s="626" t="str">
        <f t="shared" si="11"/>
        <v/>
      </c>
    </row>
    <row r="178" spans="2:19" x14ac:dyDescent="0.2">
      <c r="B178" s="211" t="s">
        <v>780</v>
      </c>
      <c r="C178" s="212"/>
      <c r="D178" s="209"/>
      <c r="E178" s="13">
        <v>158</v>
      </c>
      <c r="F178" s="14" t="s">
        <v>316</v>
      </c>
      <c r="G178" s="14" t="s">
        <v>317</v>
      </c>
      <c r="H178" s="418">
        <f>'Table 1'!H178</f>
        <v>593</v>
      </c>
      <c r="I178" s="419"/>
      <c r="J178" s="420"/>
      <c r="K178" s="421" t="str">
        <f t="shared" si="9"/>
        <v/>
      </c>
      <c r="L178" s="420"/>
      <c r="M178" s="419"/>
      <c r="N178" s="420"/>
      <c r="O178" s="419"/>
      <c r="P178" s="420"/>
      <c r="Q178" s="416" t="str">
        <f t="shared" si="8"/>
        <v/>
      </c>
      <c r="R178" s="626" t="str">
        <f t="shared" si="10"/>
        <v/>
      </c>
      <c r="S178" s="626" t="str">
        <f t="shared" si="11"/>
        <v/>
      </c>
    </row>
    <row r="179" spans="2:19" x14ac:dyDescent="0.2">
      <c r="B179" s="211" t="s">
        <v>781</v>
      </c>
      <c r="C179" s="212"/>
      <c r="D179" s="209"/>
      <c r="E179" s="16">
        <v>159</v>
      </c>
      <c r="F179" s="14" t="s">
        <v>318</v>
      </c>
      <c r="G179" s="14" t="s">
        <v>319</v>
      </c>
      <c r="H179" s="418" t="str">
        <f>'Table 1'!H179</f>
        <v/>
      </c>
      <c r="I179" s="419"/>
      <c r="J179" s="420"/>
      <c r="K179" s="421" t="str">
        <f t="shared" si="9"/>
        <v/>
      </c>
      <c r="L179" s="420"/>
      <c r="M179" s="419"/>
      <c r="N179" s="420"/>
      <c r="O179" s="419"/>
      <c r="P179" s="420"/>
      <c r="Q179" s="416" t="str">
        <f t="shared" si="8"/>
        <v/>
      </c>
      <c r="R179" s="626" t="str">
        <f t="shared" si="10"/>
        <v/>
      </c>
      <c r="S179" s="626" t="str">
        <f t="shared" si="11"/>
        <v/>
      </c>
    </row>
    <row r="180" spans="2:19" x14ac:dyDescent="0.2">
      <c r="B180" s="211" t="s">
        <v>782</v>
      </c>
      <c r="C180" s="212"/>
      <c r="D180" s="209"/>
      <c r="E180" s="13">
        <v>160</v>
      </c>
      <c r="F180" s="14" t="s">
        <v>320</v>
      </c>
      <c r="G180" s="14" t="s">
        <v>321</v>
      </c>
      <c r="H180" s="418" t="str">
        <f>'Table 1'!H180</f>
        <v/>
      </c>
      <c r="I180" s="419"/>
      <c r="J180" s="420"/>
      <c r="K180" s="421" t="str">
        <f t="shared" si="9"/>
        <v/>
      </c>
      <c r="L180" s="420"/>
      <c r="M180" s="419"/>
      <c r="N180" s="420"/>
      <c r="O180" s="419"/>
      <c r="P180" s="420"/>
      <c r="Q180" s="416" t="str">
        <f t="shared" si="8"/>
        <v/>
      </c>
      <c r="R180" s="626" t="str">
        <f t="shared" si="10"/>
        <v/>
      </c>
      <c r="S180" s="626" t="str">
        <f t="shared" si="11"/>
        <v/>
      </c>
    </row>
    <row r="181" spans="2:19" x14ac:dyDescent="0.2">
      <c r="B181" s="211" t="s">
        <v>783</v>
      </c>
      <c r="C181" s="212"/>
      <c r="D181" s="209"/>
      <c r="E181" s="16">
        <v>161</v>
      </c>
      <c r="F181" s="14" t="s">
        <v>322</v>
      </c>
      <c r="G181" s="14" t="s">
        <v>323</v>
      </c>
      <c r="H181" s="418">
        <f>'Table 1'!H181</f>
        <v>1800</v>
      </c>
      <c r="I181" s="419"/>
      <c r="J181" s="420"/>
      <c r="K181" s="421" t="str">
        <f t="shared" si="9"/>
        <v/>
      </c>
      <c r="L181" s="420"/>
      <c r="M181" s="419"/>
      <c r="N181" s="420"/>
      <c r="O181" s="419"/>
      <c r="P181" s="420"/>
      <c r="Q181" s="416" t="str">
        <f t="shared" si="8"/>
        <v/>
      </c>
      <c r="R181" s="626" t="str">
        <f t="shared" si="10"/>
        <v/>
      </c>
      <c r="S181" s="626" t="str">
        <f t="shared" si="11"/>
        <v/>
      </c>
    </row>
    <row r="182" spans="2:19" x14ac:dyDescent="0.2">
      <c r="B182" s="211" t="s">
        <v>784</v>
      </c>
      <c r="C182" s="212"/>
      <c r="D182" s="209"/>
      <c r="E182" s="13">
        <v>162</v>
      </c>
      <c r="F182" s="14" t="s">
        <v>324</v>
      </c>
      <c r="G182" s="14" t="s">
        <v>325</v>
      </c>
      <c r="H182" s="418">
        <f>'Table 1'!H182</f>
        <v>51</v>
      </c>
      <c r="I182" s="419"/>
      <c r="J182" s="420"/>
      <c r="K182" s="421" t="str">
        <f t="shared" si="9"/>
        <v/>
      </c>
      <c r="L182" s="420"/>
      <c r="M182" s="419"/>
      <c r="N182" s="420"/>
      <c r="O182" s="419"/>
      <c r="P182" s="420"/>
      <c r="Q182" s="416" t="str">
        <f t="shared" si="8"/>
        <v/>
      </c>
      <c r="R182" s="626" t="str">
        <f t="shared" si="10"/>
        <v/>
      </c>
      <c r="S182" s="626" t="str">
        <f t="shared" si="11"/>
        <v/>
      </c>
    </row>
    <row r="183" spans="2:19" x14ac:dyDescent="0.2">
      <c r="B183" s="211" t="s">
        <v>785</v>
      </c>
      <c r="C183" s="212"/>
      <c r="D183" s="209"/>
      <c r="E183" s="16">
        <v>163</v>
      </c>
      <c r="F183" s="14" t="s">
        <v>326</v>
      </c>
      <c r="G183" s="14" t="s">
        <v>327</v>
      </c>
      <c r="H183" s="418">
        <f>'Table 1'!H183</f>
        <v>32</v>
      </c>
      <c r="I183" s="419"/>
      <c r="J183" s="420"/>
      <c r="K183" s="421" t="str">
        <f t="shared" si="9"/>
        <v/>
      </c>
      <c r="L183" s="420"/>
      <c r="M183" s="419"/>
      <c r="N183" s="420"/>
      <c r="O183" s="419"/>
      <c r="P183" s="420"/>
      <c r="Q183" s="416" t="str">
        <f t="shared" si="8"/>
        <v/>
      </c>
      <c r="R183" s="626" t="str">
        <f t="shared" si="10"/>
        <v/>
      </c>
      <c r="S183" s="626" t="str">
        <f t="shared" si="11"/>
        <v/>
      </c>
    </row>
    <row r="184" spans="2:19" x14ac:dyDescent="0.2">
      <c r="B184" s="211" t="s">
        <v>786</v>
      </c>
      <c r="C184" s="212"/>
      <c r="D184" s="209"/>
      <c r="E184" s="13">
        <v>164</v>
      </c>
      <c r="F184" s="14" t="s">
        <v>328</v>
      </c>
      <c r="G184" s="14" t="s">
        <v>329</v>
      </c>
      <c r="H184" s="418" t="str">
        <f>'Table 1'!H184</f>
        <v/>
      </c>
      <c r="I184" s="419"/>
      <c r="J184" s="420"/>
      <c r="K184" s="421" t="str">
        <f t="shared" si="9"/>
        <v/>
      </c>
      <c r="L184" s="420"/>
      <c r="M184" s="419"/>
      <c r="N184" s="420"/>
      <c r="O184" s="419"/>
      <c r="P184" s="420"/>
      <c r="Q184" s="416" t="str">
        <f t="shared" si="8"/>
        <v/>
      </c>
      <c r="R184" s="626" t="str">
        <f t="shared" si="10"/>
        <v/>
      </c>
      <c r="S184" s="626" t="str">
        <f t="shared" si="11"/>
        <v/>
      </c>
    </row>
    <row r="185" spans="2:19" x14ac:dyDescent="0.2">
      <c r="B185" s="211" t="s">
        <v>787</v>
      </c>
      <c r="C185" s="212"/>
      <c r="D185" s="209"/>
      <c r="E185" s="16">
        <v>165</v>
      </c>
      <c r="F185" s="14" t="s">
        <v>330</v>
      </c>
      <c r="G185" s="14" t="s">
        <v>331</v>
      </c>
      <c r="H185" s="418">
        <f>'Table 1'!H185</f>
        <v>193</v>
      </c>
      <c r="I185" s="419"/>
      <c r="J185" s="420"/>
      <c r="K185" s="421" t="str">
        <f t="shared" si="9"/>
        <v/>
      </c>
      <c r="L185" s="420"/>
      <c r="M185" s="419"/>
      <c r="N185" s="420"/>
      <c r="O185" s="419"/>
      <c r="P185" s="420"/>
      <c r="Q185" s="416" t="str">
        <f t="shared" si="8"/>
        <v/>
      </c>
      <c r="R185" s="626" t="str">
        <f t="shared" si="10"/>
        <v/>
      </c>
      <c r="S185" s="626" t="str">
        <f t="shared" si="11"/>
        <v/>
      </c>
    </row>
    <row r="186" spans="2:19" x14ac:dyDescent="0.2">
      <c r="B186" s="211" t="s">
        <v>788</v>
      </c>
      <c r="C186" s="212"/>
      <c r="D186" s="209"/>
      <c r="E186" s="13">
        <v>166</v>
      </c>
      <c r="F186" s="14" t="s">
        <v>332</v>
      </c>
      <c r="G186" s="14" t="s">
        <v>333</v>
      </c>
      <c r="H186" s="418" t="str">
        <f>'Table 1'!H186</f>
        <v/>
      </c>
      <c r="I186" s="419"/>
      <c r="J186" s="420"/>
      <c r="K186" s="421" t="str">
        <f t="shared" si="9"/>
        <v/>
      </c>
      <c r="L186" s="420"/>
      <c r="M186" s="419"/>
      <c r="N186" s="420"/>
      <c r="O186" s="419"/>
      <c r="P186" s="420"/>
      <c r="Q186" s="416" t="str">
        <f t="shared" si="8"/>
        <v/>
      </c>
      <c r="R186" s="626" t="str">
        <f t="shared" si="10"/>
        <v/>
      </c>
      <c r="S186" s="626" t="str">
        <f t="shared" si="11"/>
        <v/>
      </c>
    </row>
    <row r="187" spans="2:19" x14ac:dyDescent="0.2">
      <c r="B187" s="211" t="s">
        <v>789</v>
      </c>
      <c r="C187" s="212"/>
      <c r="D187" s="209"/>
      <c r="E187" s="16">
        <v>167</v>
      </c>
      <c r="F187" s="14" t="s">
        <v>334</v>
      </c>
      <c r="G187" s="14" t="s">
        <v>335</v>
      </c>
      <c r="H187" s="418">
        <f>'Table 1'!H187</f>
        <v>20</v>
      </c>
      <c r="I187" s="419"/>
      <c r="J187" s="420"/>
      <c r="K187" s="421" t="str">
        <f t="shared" si="9"/>
        <v/>
      </c>
      <c r="L187" s="420"/>
      <c r="M187" s="419"/>
      <c r="N187" s="420"/>
      <c r="O187" s="419"/>
      <c r="P187" s="420"/>
      <c r="Q187" s="416" t="str">
        <f t="shared" si="8"/>
        <v/>
      </c>
      <c r="R187" s="626" t="str">
        <f t="shared" si="10"/>
        <v/>
      </c>
      <c r="S187" s="626" t="str">
        <f t="shared" si="11"/>
        <v/>
      </c>
    </row>
    <row r="188" spans="2:19" x14ac:dyDescent="0.2">
      <c r="B188" s="211" t="s">
        <v>790</v>
      </c>
      <c r="C188" s="212"/>
      <c r="D188" s="209"/>
      <c r="E188" s="13">
        <v>168</v>
      </c>
      <c r="F188" s="14" t="s">
        <v>336</v>
      </c>
      <c r="G188" s="14" t="s">
        <v>337</v>
      </c>
      <c r="H188" s="418">
        <f>'Table 1'!H188</f>
        <v>1082</v>
      </c>
      <c r="I188" s="419"/>
      <c r="J188" s="420"/>
      <c r="K188" s="421" t="str">
        <f t="shared" si="9"/>
        <v/>
      </c>
      <c r="L188" s="420"/>
      <c r="M188" s="419"/>
      <c r="N188" s="420"/>
      <c r="O188" s="419"/>
      <c r="P188" s="420"/>
      <c r="Q188" s="416" t="str">
        <f t="shared" si="8"/>
        <v/>
      </c>
      <c r="R188" s="626" t="str">
        <f t="shared" si="10"/>
        <v/>
      </c>
      <c r="S188" s="626" t="str">
        <f t="shared" si="11"/>
        <v/>
      </c>
    </row>
    <row r="189" spans="2:19" x14ac:dyDescent="0.2">
      <c r="B189" s="211" t="s">
        <v>791</v>
      </c>
      <c r="C189" s="212"/>
      <c r="D189" s="209"/>
      <c r="E189" s="16">
        <v>169</v>
      </c>
      <c r="F189" s="14" t="s">
        <v>338</v>
      </c>
      <c r="G189" s="14" t="s">
        <v>339</v>
      </c>
      <c r="H189" s="418">
        <f>'Table 1'!H189</f>
        <v>688</v>
      </c>
      <c r="I189" s="419"/>
      <c r="J189" s="420"/>
      <c r="K189" s="421" t="str">
        <f t="shared" si="9"/>
        <v/>
      </c>
      <c r="L189" s="420"/>
      <c r="M189" s="419"/>
      <c r="N189" s="420"/>
      <c r="O189" s="419"/>
      <c r="P189" s="420"/>
      <c r="Q189" s="416" t="str">
        <f t="shared" si="8"/>
        <v/>
      </c>
      <c r="R189" s="626" t="str">
        <f t="shared" si="10"/>
        <v/>
      </c>
      <c r="S189" s="626" t="str">
        <f t="shared" si="11"/>
        <v/>
      </c>
    </row>
    <row r="190" spans="2:19" x14ac:dyDescent="0.2">
      <c r="B190" s="211" t="s">
        <v>792</v>
      </c>
      <c r="C190" s="212"/>
      <c r="D190" s="209"/>
      <c r="E190" s="13">
        <v>170</v>
      </c>
      <c r="F190" s="14" t="s">
        <v>340</v>
      </c>
      <c r="G190" s="14" t="s">
        <v>341</v>
      </c>
      <c r="H190" s="418" t="str">
        <f>'Table 1'!H190</f>
        <v/>
      </c>
      <c r="I190" s="419"/>
      <c r="J190" s="420"/>
      <c r="K190" s="421" t="str">
        <f t="shared" si="9"/>
        <v/>
      </c>
      <c r="L190" s="420"/>
      <c r="M190" s="419"/>
      <c r="N190" s="420"/>
      <c r="O190" s="419"/>
      <c r="P190" s="420"/>
      <c r="Q190" s="416" t="str">
        <f t="shared" si="8"/>
        <v/>
      </c>
      <c r="R190" s="626" t="str">
        <f t="shared" si="10"/>
        <v/>
      </c>
      <c r="S190" s="626" t="str">
        <f t="shared" si="11"/>
        <v/>
      </c>
    </row>
    <row r="191" spans="2:19" x14ac:dyDescent="0.2">
      <c r="B191" s="211" t="s">
        <v>793</v>
      </c>
      <c r="C191" s="212"/>
      <c r="D191" s="209"/>
      <c r="E191" s="16">
        <v>171</v>
      </c>
      <c r="F191" s="14" t="s">
        <v>342</v>
      </c>
      <c r="G191" s="14" t="s">
        <v>343</v>
      </c>
      <c r="H191" s="418">
        <f>'Table 1'!H191</f>
        <v>134</v>
      </c>
      <c r="I191" s="419"/>
      <c r="J191" s="420"/>
      <c r="K191" s="421" t="str">
        <f t="shared" si="9"/>
        <v/>
      </c>
      <c r="L191" s="420"/>
      <c r="M191" s="419"/>
      <c r="N191" s="420"/>
      <c r="O191" s="419"/>
      <c r="P191" s="420"/>
      <c r="Q191" s="416" t="str">
        <f t="shared" si="8"/>
        <v/>
      </c>
      <c r="R191" s="626" t="str">
        <f t="shared" si="10"/>
        <v/>
      </c>
      <c r="S191" s="626" t="str">
        <f t="shared" si="11"/>
        <v/>
      </c>
    </row>
    <row r="192" spans="2:19" x14ac:dyDescent="0.2">
      <c r="B192" s="211" t="s">
        <v>794</v>
      </c>
      <c r="C192" s="212"/>
      <c r="D192" s="209"/>
      <c r="E192" s="13">
        <v>172</v>
      </c>
      <c r="F192" s="14" t="s">
        <v>344</v>
      </c>
      <c r="G192" s="14" t="s">
        <v>345</v>
      </c>
      <c r="H192" s="418">
        <f>'Table 1'!H192</f>
        <v>1729</v>
      </c>
      <c r="I192" s="419"/>
      <c r="J192" s="420"/>
      <c r="K192" s="421" t="str">
        <f t="shared" si="9"/>
        <v/>
      </c>
      <c r="L192" s="420"/>
      <c r="M192" s="419"/>
      <c r="N192" s="420"/>
      <c r="O192" s="419"/>
      <c r="P192" s="420"/>
      <c r="Q192" s="416" t="str">
        <f t="shared" si="8"/>
        <v/>
      </c>
      <c r="R192" s="626" t="str">
        <f t="shared" si="10"/>
        <v/>
      </c>
      <c r="S192" s="626" t="str">
        <f t="shared" si="11"/>
        <v/>
      </c>
    </row>
    <row r="193" spans="2:19" x14ac:dyDescent="0.2">
      <c r="B193" s="211" t="s">
        <v>795</v>
      </c>
      <c r="C193" s="212"/>
      <c r="D193" s="209"/>
      <c r="E193" s="16">
        <v>173</v>
      </c>
      <c r="F193" s="14" t="s">
        <v>346</v>
      </c>
      <c r="G193" s="14" t="s">
        <v>347</v>
      </c>
      <c r="H193" s="418">
        <f>'Table 1'!H193</f>
        <v>315</v>
      </c>
      <c r="I193" s="419"/>
      <c r="J193" s="420"/>
      <c r="K193" s="421" t="str">
        <f t="shared" si="9"/>
        <v/>
      </c>
      <c r="L193" s="420"/>
      <c r="M193" s="419"/>
      <c r="N193" s="420"/>
      <c r="O193" s="419"/>
      <c r="P193" s="420"/>
      <c r="Q193" s="416" t="str">
        <f t="shared" si="8"/>
        <v/>
      </c>
      <c r="R193" s="626" t="str">
        <f t="shared" si="10"/>
        <v/>
      </c>
      <c r="S193" s="626" t="str">
        <f t="shared" si="11"/>
        <v/>
      </c>
    </row>
    <row r="194" spans="2:19" x14ac:dyDescent="0.2">
      <c r="B194" s="211" t="s">
        <v>796</v>
      </c>
      <c r="C194" s="212"/>
      <c r="D194" s="209"/>
      <c r="E194" s="13">
        <v>174</v>
      </c>
      <c r="F194" s="14" t="s">
        <v>348</v>
      </c>
      <c r="G194" s="14" t="s">
        <v>349</v>
      </c>
      <c r="H194" s="418">
        <f>'Table 1'!H194</f>
        <v>971</v>
      </c>
      <c r="I194" s="419"/>
      <c r="J194" s="420"/>
      <c r="K194" s="421" t="str">
        <f t="shared" si="9"/>
        <v/>
      </c>
      <c r="L194" s="420"/>
      <c r="M194" s="419"/>
      <c r="N194" s="420"/>
      <c r="O194" s="419"/>
      <c r="P194" s="420"/>
      <c r="Q194" s="416" t="str">
        <f t="shared" si="8"/>
        <v/>
      </c>
      <c r="R194" s="626" t="str">
        <f t="shared" si="10"/>
        <v/>
      </c>
      <c r="S194" s="626" t="str">
        <f t="shared" si="11"/>
        <v/>
      </c>
    </row>
    <row r="195" spans="2:19" x14ac:dyDescent="0.2">
      <c r="B195" s="211" t="s">
        <v>797</v>
      </c>
      <c r="C195" s="212"/>
      <c r="D195" s="209"/>
      <c r="E195" s="16">
        <v>175</v>
      </c>
      <c r="F195" s="14" t="s">
        <v>350</v>
      </c>
      <c r="G195" s="14" t="s">
        <v>351</v>
      </c>
      <c r="H195" s="418" t="str">
        <f>'Table 1'!H195</f>
        <v/>
      </c>
      <c r="I195" s="419"/>
      <c r="J195" s="420"/>
      <c r="K195" s="421" t="str">
        <f t="shared" si="9"/>
        <v/>
      </c>
      <c r="L195" s="420"/>
      <c r="M195" s="419"/>
      <c r="N195" s="420"/>
      <c r="O195" s="419"/>
      <c r="P195" s="420"/>
      <c r="Q195" s="416" t="str">
        <f t="shared" si="8"/>
        <v/>
      </c>
      <c r="R195" s="626" t="str">
        <f t="shared" si="10"/>
        <v/>
      </c>
      <c r="S195" s="626" t="str">
        <f t="shared" si="11"/>
        <v/>
      </c>
    </row>
    <row r="196" spans="2:19" x14ac:dyDescent="0.2">
      <c r="B196" s="211" t="s">
        <v>798</v>
      </c>
      <c r="C196" s="212"/>
      <c r="D196" s="209"/>
      <c r="E196" s="13">
        <v>176</v>
      </c>
      <c r="F196" s="14" t="s">
        <v>352</v>
      </c>
      <c r="G196" s="14" t="s">
        <v>353</v>
      </c>
      <c r="H196" s="418">
        <f>'Table 1'!H196</f>
        <v>766</v>
      </c>
      <c r="I196" s="419"/>
      <c r="J196" s="420"/>
      <c r="K196" s="421" t="str">
        <f t="shared" si="9"/>
        <v/>
      </c>
      <c r="L196" s="420"/>
      <c r="M196" s="419"/>
      <c r="N196" s="420"/>
      <c r="O196" s="419"/>
      <c r="P196" s="420"/>
      <c r="Q196" s="416" t="str">
        <f t="shared" si="8"/>
        <v/>
      </c>
      <c r="R196" s="626" t="str">
        <f t="shared" si="10"/>
        <v/>
      </c>
      <c r="S196" s="626" t="str">
        <f t="shared" si="11"/>
        <v/>
      </c>
    </row>
    <row r="197" spans="2:19" x14ac:dyDescent="0.2">
      <c r="B197" s="211" t="s">
        <v>799</v>
      </c>
      <c r="C197" s="212"/>
      <c r="D197" s="209"/>
      <c r="E197" s="16">
        <v>177</v>
      </c>
      <c r="F197" s="14" t="s">
        <v>354</v>
      </c>
      <c r="G197" s="14" t="s">
        <v>355</v>
      </c>
      <c r="H197" s="418">
        <f>'Table 1'!H197</f>
        <v>3649</v>
      </c>
      <c r="I197" s="419"/>
      <c r="J197" s="420"/>
      <c r="K197" s="421" t="str">
        <f t="shared" si="9"/>
        <v/>
      </c>
      <c r="L197" s="420"/>
      <c r="M197" s="419"/>
      <c r="N197" s="420"/>
      <c r="O197" s="419"/>
      <c r="P197" s="420"/>
      <c r="Q197" s="416" t="str">
        <f t="shared" si="8"/>
        <v/>
      </c>
      <c r="R197" s="626" t="str">
        <f t="shared" si="10"/>
        <v/>
      </c>
      <c r="S197" s="626" t="str">
        <f t="shared" si="11"/>
        <v/>
      </c>
    </row>
    <row r="198" spans="2:19" x14ac:dyDescent="0.2">
      <c r="B198" s="211" t="s">
        <v>800</v>
      </c>
      <c r="C198" s="212"/>
      <c r="D198" s="209"/>
      <c r="E198" s="13">
        <v>178</v>
      </c>
      <c r="F198" s="14" t="s">
        <v>356</v>
      </c>
      <c r="G198" s="14" t="s">
        <v>357</v>
      </c>
      <c r="H198" s="418" t="str">
        <f>'Table 1'!H198</f>
        <v/>
      </c>
      <c r="I198" s="419"/>
      <c r="J198" s="420"/>
      <c r="K198" s="421" t="str">
        <f t="shared" si="9"/>
        <v/>
      </c>
      <c r="L198" s="420"/>
      <c r="M198" s="419"/>
      <c r="N198" s="420"/>
      <c r="O198" s="419"/>
      <c r="P198" s="420"/>
      <c r="Q198" s="416" t="str">
        <f t="shared" si="8"/>
        <v/>
      </c>
      <c r="R198" s="626" t="str">
        <f t="shared" si="10"/>
        <v/>
      </c>
      <c r="S198" s="626" t="str">
        <f t="shared" si="11"/>
        <v/>
      </c>
    </row>
    <row r="199" spans="2:19" x14ac:dyDescent="0.2">
      <c r="B199" s="211" t="s">
        <v>806</v>
      </c>
      <c r="C199" s="212"/>
      <c r="D199" s="209"/>
      <c r="E199" s="16">
        <v>179</v>
      </c>
      <c r="F199" s="14" t="s">
        <v>368</v>
      </c>
      <c r="G199" s="14" t="s">
        <v>369</v>
      </c>
      <c r="H199" s="418">
        <f>'Table 1'!H199</f>
        <v>83</v>
      </c>
      <c r="I199" s="419"/>
      <c r="J199" s="420"/>
      <c r="K199" s="421" t="str">
        <f t="shared" si="9"/>
        <v/>
      </c>
      <c r="L199" s="420"/>
      <c r="M199" s="419"/>
      <c r="N199" s="420"/>
      <c r="O199" s="419"/>
      <c r="P199" s="420"/>
      <c r="Q199" s="416" t="str">
        <f t="shared" si="8"/>
        <v/>
      </c>
      <c r="R199" s="626" t="str">
        <f t="shared" si="10"/>
        <v/>
      </c>
      <c r="S199" s="626" t="str">
        <f t="shared" si="11"/>
        <v/>
      </c>
    </row>
    <row r="200" spans="2:19" x14ac:dyDescent="0.2">
      <c r="B200" s="211" t="s">
        <v>807</v>
      </c>
      <c r="C200" s="212"/>
      <c r="D200" s="209"/>
      <c r="E200" s="13">
        <v>180</v>
      </c>
      <c r="F200" s="14" t="s">
        <v>370</v>
      </c>
      <c r="G200" s="14" t="s">
        <v>371</v>
      </c>
      <c r="H200" s="418" t="str">
        <f>'Table 1'!H200</f>
        <v/>
      </c>
      <c r="I200" s="419"/>
      <c r="J200" s="420"/>
      <c r="K200" s="421" t="str">
        <f t="shared" si="9"/>
        <v/>
      </c>
      <c r="L200" s="420"/>
      <c r="M200" s="419"/>
      <c r="N200" s="420"/>
      <c r="O200" s="419"/>
      <c r="P200" s="420"/>
      <c r="Q200" s="416" t="str">
        <f t="shared" si="8"/>
        <v/>
      </c>
      <c r="R200" s="626" t="str">
        <f t="shared" si="10"/>
        <v/>
      </c>
      <c r="S200" s="626" t="str">
        <f t="shared" si="11"/>
        <v/>
      </c>
    </row>
    <row r="201" spans="2:19" x14ac:dyDescent="0.2">
      <c r="B201" s="211" t="s">
        <v>808</v>
      </c>
      <c r="C201" s="212"/>
      <c r="D201" s="209"/>
      <c r="E201" s="16">
        <v>181</v>
      </c>
      <c r="F201" s="14" t="s">
        <v>372</v>
      </c>
      <c r="G201" s="14" t="s">
        <v>373</v>
      </c>
      <c r="H201" s="418" t="str">
        <f>'Table 1'!H201</f>
        <v/>
      </c>
      <c r="I201" s="419"/>
      <c r="J201" s="420"/>
      <c r="K201" s="421" t="str">
        <f t="shared" si="9"/>
        <v/>
      </c>
      <c r="L201" s="420"/>
      <c r="M201" s="419"/>
      <c r="N201" s="420"/>
      <c r="O201" s="419"/>
      <c r="P201" s="420"/>
      <c r="Q201" s="416" t="str">
        <f t="shared" si="8"/>
        <v/>
      </c>
      <c r="R201" s="626" t="str">
        <f t="shared" si="10"/>
        <v/>
      </c>
      <c r="S201" s="626" t="str">
        <f t="shared" si="11"/>
        <v/>
      </c>
    </row>
    <row r="202" spans="2:19" x14ac:dyDescent="0.2">
      <c r="B202" s="211" t="s">
        <v>809</v>
      </c>
      <c r="C202" s="212"/>
      <c r="D202" s="209"/>
      <c r="E202" s="13">
        <v>182</v>
      </c>
      <c r="F202" s="14" t="s">
        <v>374</v>
      </c>
      <c r="G202" s="14" t="s">
        <v>375</v>
      </c>
      <c r="H202" s="418">
        <f>'Table 1'!H202</f>
        <v>498</v>
      </c>
      <c r="I202" s="419"/>
      <c r="J202" s="420"/>
      <c r="K202" s="421" t="str">
        <f t="shared" si="9"/>
        <v/>
      </c>
      <c r="L202" s="420"/>
      <c r="M202" s="419"/>
      <c r="N202" s="420"/>
      <c r="O202" s="419"/>
      <c r="P202" s="420"/>
      <c r="Q202" s="416" t="str">
        <f t="shared" si="8"/>
        <v/>
      </c>
      <c r="R202" s="626" t="str">
        <f t="shared" si="10"/>
        <v/>
      </c>
      <c r="S202" s="626" t="str">
        <f t="shared" si="11"/>
        <v/>
      </c>
    </row>
    <row r="203" spans="2:19" x14ac:dyDescent="0.2">
      <c r="B203" s="211" t="s">
        <v>810</v>
      </c>
      <c r="C203" s="212"/>
      <c r="D203" s="209"/>
      <c r="E203" s="16">
        <v>183</v>
      </c>
      <c r="F203" s="14" t="s">
        <v>376</v>
      </c>
      <c r="G203" s="14" t="s">
        <v>377</v>
      </c>
      <c r="H203" s="418">
        <f>'Table 1'!H203</f>
        <v>17</v>
      </c>
      <c r="I203" s="419"/>
      <c r="J203" s="420"/>
      <c r="K203" s="421" t="str">
        <f t="shared" si="9"/>
        <v/>
      </c>
      <c r="L203" s="420"/>
      <c r="M203" s="419"/>
      <c r="N203" s="420"/>
      <c r="O203" s="419"/>
      <c r="P203" s="420"/>
      <c r="Q203" s="416" t="str">
        <f t="shared" si="8"/>
        <v/>
      </c>
      <c r="R203" s="626" t="str">
        <f t="shared" si="10"/>
        <v/>
      </c>
      <c r="S203" s="626" t="str">
        <f t="shared" si="11"/>
        <v/>
      </c>
    </row>
    <row r="204" spans="2:19" x14ac:dyDescent="0.2">
      <c r="B204" s="211" t="s">
        <v>811</v>
      </c>
      <c r="C204" s="212"/>
      <c r="D204" s="209"/>
      <c r="E204" s="13">
        <v>184</v>
      </c>
      <c r="F204" s="14" t="s">
        <v>378</v>
      </c>
      <c r="G204" s="15" t="s">
        <v>379</v>
      </c>
      <c r="H204" s="418">
        <f>'Table 1'!H204</f>
        <v>22</v>
      </c>
      <c r="I204" s="419"/>
      <c r="J204" s="420"/>
      <c r="K204" s="421" t="str">
        <f t="shared" si="9"/>
        <v/>
      </c>
      <c r="L204" s="420"/>
      <c r="M204" s="419"/>
      <c r="N204" s="420"/>
      <c r="O204" s="419"/>
      <c r="P204" s="420"/>
      <c r="Q204" s="416" t="str">
        <f t="shared" si="8"/>
        <v/>
      </c>
      <c r="R204" s="626" t="str">
        <f t="shared" si="10"/>
        <v/>
      </c>
      <c r="S204" s="626" t="str">
        <f t="shared" si="11"/>
        <v/>
      </c>
    </row>
    <row r="205" spans="2:19" x14ac:dyDescent="0.2">
      <c r="B205" s="211" t="s">
        <v>812</v>
      </c>
      <c r="C205" s="212"/>
      <c r="D205" s="209"/>
      <c r="E205" s="16">
        <v>185</v>
      </c>
      <c r="F205" s="14" t="s">
        <v>380</v>
      </c>
      <c r="G205" s="14" t="s">
        <v>381</v>
      </c>
      <c r="H205" s="418">
        <f>'Table 1'!H205</f>
        <v>2</v>
      </c>
      <c r="I205" s="419"/>
      <c r="J205" s="420"/>
      <c r="K205" s="421" t="str">
        <f t="shared" si="9"/>
        <v/>
      </c>
      <c r="L205" s="420"/>
      <c r="M205" s="419"/>
      <c r="N205" s="420"/>
      <c r="O205" s="419"/>
      <c r="P205" s="420"/>
      <c r="Q205" s="416" t="str">
        <f t="shared" si="8"/>
        <v/>
      </c>
      <c r="R205" s="626" t="str">
        <f t="shared" si="10"/>
        <v/>
      </c>
      <c r="S205" s="626" t="str">
        <f t="shared" si="11"/>
        <v/>
      </c>
    </row>
    <row r="206" spans="2:19" x14ac:dyDescent="0.2">
      <c r="B206" s="211" t="s">
        <v>813</v>
      </c>
      <c r="C206" s="212"/>
      <c r="D206" s="209"/>
      <c r="E206" s="13">
        <v>186</v>
      </c>
      <c r="F206" s="14" t="s">
        <v>382</v>
      </c>
      <c r="G206" s="14" t="s">
        <v>383</v>
      </c>
      <c r="H206" s="418" t="str">
        <f>'Table 1'!H206</f>
        <v/>
      </c>
      <c r="I206" s="419"/>
      <c r="J206" s="420"/>
      <c r="K206" s="421" t="str">
        <f t="shared" si="9"/>
        <v/>
      </c>
      <c r="L206" s="420"/>
      <c r="M206" s="419"/>
      <c r="N206" s="420"/>
      <c r="O206" s="419"/>
      <c r="P206" s="420"/>
      <c r="Q206" s="416" t="str">
        <f t="shared" si="8"/>
        <v/>
      </c>
      <c r="R206" s="626" t="str">
        <f t="shared" si="10"/>
        <v/>
      </c>
      <c r="S206" s="626" t="str">
        <f t="shared" si="11"/>
        <v/>
      </c>
    </row>
    <row r="207" spans="2:19" x14ac:dyDescent="0.2">
      <c r="B207" s="211" t="s">
        <v>814</v>
      </c>
      <c r="C207" s="212"/>
      <c r="D207" s="209"/>
      <c r="E207" s="16">
        <v>187</v>
      </c>
      <c r="F207" s="14" t="s">
        <v>384</v>
      </c>
      <c r="G207" s="14" t="s">
        <v>385</v>
      </c>
      <c r="H207" s="418">
        <f>'Table 1'!H207</f>
        <v>7868</v>
      </c>
      <c r="I207" s="419"/>
      <c r="J207" s="420"/>
      <c r="K207" s="421" t="str">
        <f t="shared" si="9"/>
        <v/>
      </c>
      <c r="L207" s="420"/>
      <c r="M207" s="419"/>
      <c r="N207" s="420"/>
      <c r="O207" s="419"/>
      <c r="P207" s="420"/>
      <c r="Q207" s="416" t="str">
        <f t="shared" si="8"/>
        <v/>
      </c>
      <c r="R207" s="626" t="str">
        <f t="shared" si="10"/>
        <v/>
      </c>
      <c r="S207" s="626" t="str">
        <f t="shared" si="11"/>
        <v/>
      </c>
    </row>
    <row r="208" spans="2:19" x14ac:dyDescent="0.2">
      <c r="B208" s="211" t="s">
        <v>815</v>
      </c>
      <c r="C208" s="212"/>
      <c r="D208" s="209"/>
      <c r="E208" s="13">
        <v>188</v>
      </c>
      <c r="F208" s="33" t="s">
        <v>512</v>
      </c>
      <c r="G208" s="33" t="s">
        <v>513</v>
      </c>
      <c r="H208" s="418" t="str">
        <f>'Table 1'!H208</f>
        <v/>
      </c>
      <c r="I208" s="419"/>
      <c r="J208" s="420"/>
      <c r="K208" s="421" t="str">
        <f t="shared" si="9"/>
        <v/>
      </c>
      <c r="L208" s="420"/>
      <c r="M208" s="419"/>
      <c r="N208" s="420"/>
      <c r="O208" s="419"/>
      <c r="P208" s="420"/>
      <c r="Q208" s="416" t="str">
        <f t="shared" si="8"/>
        <v/>
      </c>
      <c r="R208" s="626" t="str">
        <f t="shared" si="10"/>
        <v/>
      </c>
      <c r="S208" s="626" t="str">
        <f t="shared" si="11"/>
        <v/>
      </c>
    </row>
    <row r="209" spans="2:19" x14ac:dyDescent="0.2">
      <c r="B209" s="211" t="s">
        <v>816</v>
      </c>
      <c r="C209" s="212"/>
      <c r="D209" s="209"/>
      <c r="E209" s="16">
        <v>189</v>
      </c>
      <c r="F209" s="14" t="s">
        <v>386</v>
      </c>
      <c r="G209" s="14" t="s">
        <v>387</v>
      </c>
      <c r="H209" s="418">
        <f>'Table 1'!H209</f>
        <v>9</v>
      </c>
      <c r="I209" s="419"/>
      <c r="J209" s="420"/>
      <c r="K209" s="421" t="str">
        <f t="shared" si="9"/>
        <v/>
      </c>
      <c r="L209" s="420"/>
      <c r="M209" s="419"/>
      <c r="N209" s="420"/>
      <c r="O209" s="419"/>
      <c r="P209" s="420"/>
      <c r="Q209" s="416" t="str">
        <f t="shared" si="8"/>
        <v/>
      </c>
      <c r="R209" s="626" t="str">
        <f t="shared" si="10"/>
        <v/>
      </c>
      <c r="S209" s="626" t="str">
        <f t="shared" si="11"/>
        <v/>
      </c>
    </row>
    <row r="210" spans="2:19" x14ac:dyDescent="0.2">
      <c r="B210" s="211" t="s">
        <v>817</v>
      </c>
      <c r="C210" s="212"/>
      <c r="D210" s="209"/>
      <c r="E210" s="13">
        <v>190</v>
      </c>
      <c r="F210" s="14" t="s">
        <v>388</v>
      </c>
      <c r="G210" s="14" t="s">
        <v>389</v>
      </c>
      <c r="H210" s="418">
        <f>'Table 1'!H210</f>
        <v>2</v>
      </c>
      <c r="I210" s="419"/>
      <c r="J210" s="420"/>
      <c r="K210" s="421" t="str">
        <f t="shared" si="9"/>
        <v/>
      </c>
      <c r="L210" s="420"/>
      <c r="M210" s="419"/>
      <c r="N210" s="420"/>
      <c r="O210" s="419"/>
      <c r="P210" s="420"/>
      <c r="Q210" s="416" t="str">
        <f t="shared" si="8"/>
        <v/>
      </c>
      <c r="R210" s="626" t="str">
        <f t="shared" si="10"/>
        <v/>
      </c>
      <c r="S210" s="626" t="str">
        <f t="shared" si="11"/>
        <v/>
      </c>
    </row>
    <row r="211" spans="2:19" x14ac:dyDescent="0.2">
      <c r="B211" s="211" t="s">
        <v>818</v>
      </c>
      <c r="C211" s="212"/>
      <c r="D211" s="209"/>
      <c r="E211" s="16">
        <v>191</v>
      </c>
      <c r="F211" s="14" t="s">
        <v>390</v>
      </c>
      <c r="G211" s="14" t="s">
        <v>391</v>
      </c>
      <c r="H211" s="418" t="str">
        <f>'Table 1'!H211</f>
        <v/>
      </c>
      <c r="I211" s="419"/>
      <c r="J211" s="420"/>
      <c r="K211" s="421" t="str">
        <f t="shared" si="9"/>
        <v/>
      </c>
      <c r="L211" s="420"/>
      <c r="M211" s="419"/>
      <c r="N211" s="420"/>
      <c r="O211" s="419"/>
      <c r="P211" s="420"/>
      <c r="Q211" s="416" t="str">
        <f t="shared" si="8"/>
        <v/>
      </c>
      <c r="R211" s="626" t="str">
        <f t="shared" si="10"/>
        <v/>
      </c>
      <c r="S211" s="626" t="str">
        <f t="shared" si="11"/>
        <v/>
      </c>
    </row>
    <row r="212" spans="2:19" x14ac:dyDescent="0.2">
      <c r="B212" s="211" t="s">
        <v>819</v>
      </c>
      <c r="C212" s="212"/>
      <c r="D212" s="209"/>
      <c r="E212" s="13">
        <v>192</v>
      </c>
      <c r="F212" s="14" t="s">
        <v>392</v>
      </c>
      <c r="G212" s="14" t="s">
        <v>393</v>
      </c>
      <c r="H212" s="418" t="str">
        <f>'Table 1'!H212</f>
        <v/>
      </c>
      <c r="I212" s="419"/>
      <c r="J212" s="420"/>
      <c r="K212" s="421" t="str">
        <f t="shared" si="9"/>
        <v/>
      </c>
      <c r="L212" s="420"/>
      <c r="M212" s="419"/>
      <c r="N212" s="420"/>
      <c r="O212" s="419"/>
      <c r="P212" s="420"/>
      <c r="Q212" s="416" t="str">
        <f t="shared" si="8"/>
        <v/>
      </c>
      <c r="R212" s="626" t="str">
        <f t="shared" si="10"/>
        <v/>
      </c>
      <c r="S212" s="626" t="str">
        <f t="shared" si="11"/>
        <v/>
      </c>
    </row>
    <row r="213" spans="2:19" x14ac:dyDescent="0.2">
      <c r="B213" s="211" t="s">
        <v>820</v>
      </c>
      <c r="C213" s="212"/>
      <c r="D213" s="209"/>
      <c r="E213" s="16">
        <v>193</v>
      </c>
      <c r="F213" s="14" t="s">
        <v>394</v>
      </c>
      <c r="G213" s="14" t="s">
        <v>395</v>
      </c>
      <c r="H213" s="418">
        <f>'Table 1'!H213</f>
        <v>2281</v>
      </c>
      <c r="I213" s="419"/>
      <c r="J213" s="420"/>
      <c r="K213" s="421" t="str">
        <f t="shared" si="9"/>
        <v/>
      </c>
      <c r="L213" s="420"/>
      <c r="M213" s="419"/>
      <c r="N213" s="420"/>
      <c r="O213" s="419"/>
      <c r="P213" s="420"/>
      <c r="Q213" s="416" t="str">
        <f t="shared" ref="Q213:Q261" si="12">IF(AND(COUNTIF(L213:N213,"c")=1,ISNUMBER(K213)),"Res Disc",IF(AND(K213="c",ISNUMBER(L213),ISNUMBER(M213),ISNUMBER(N213)),"Res Disc",IF(AND(H213="c",ISNUMBER(I213),ISNUMBER(J213),ISNUMBER(K213),ISNUMBER(O213),ISNUMBER(P213)),"Res Disc",IF(AND(ISNUMBER(H213),(SUM(COUNTIF(I213:K213,"c"),COUNTIF(O213:P213,"c"))=1)),"Res Disc",""))))</f>
        <v/>
      </c>
      <c r="R213" s="626" t="str">
        <f t="shared" si="10"/>
        <v/>
      </c>
      <c r="S213" s="626" t="str">
        <f t="shared" si="11"/>
        <v/>
      </c>
    </row>
    <row r="214" spans="2:19" x14ac:dyDescent="0.2">
      <c r="B214" s="211" t="s">
        <v>821</v>
      </c>
      <c r="C214" s="212"/>
      <c r="D214" s="209"/>
      <c r="E214" s="13">
        <v>194</v>
      </c>
      <c r="F214" s="14" t="s">
        <v>546</v>
      </c>
      <c r="G214" s="160" t="s">
        <v>547</v>
      </c>
      <c r="H214" s="418" t="str">
        <f>'Table 1'!H214</f>
        <v/>
      </c>
      <c r="I214" s="419"/>
      <c r="J214" s="420"/>
      <c r="K214" s="421" t="str">
        <f t="shared" ref="K214:K264" si="13">IF(AND(L214="",M214="",N214=""),"",IF(OR(L214="c",M214="c",N214="c"),"c",SUM(L214:N214)))</f>
        <v/>
      </c>
      <c r="L214" s="420"/>
      <c r="M214" s="419"/>
      <c r="N214" s="420"/>
      <c r="O214" s="419"/>
      <c r="P214" s="420"/>
      <c r="Q214" s="416" t="str">
        <f t="shared" si="12"/>
        <v/>
      </c>
      <c r="R214" s="626" t="str">
        <f t="shared" ref="R214:R261" si="14">IF(Q214&lt;&gt;"","",IF(SUM(COUNTIF(I214:K214,"c"),COUNTIF(O214:P214,"c"))&gt;1,"",IF(OR(AND(H214="c",OR(I214="c",J214="c",K214="c",O214="c",P214="c")),AND(H214&lt;&gt;"",I214="c",J214="c",K214="c",O214="c",P214="c"),AND(H214&lt;&gt;"",I214="",J214="",K214="",O214="",P214="")),"",IF(ABS(SUM(I214:K214,O214:P214)-SUM(H214))&gt;0.9,SUM(I214:K214,O214:P214),""))))</f>
        <v/>
      </c>
      <c r="S214" s="626" t="str">
        <f t="shared" ref="S214:S264" si="15">IF(Q214&lt;&gt;"","",IF(OR(AND(K214="c",OR(L214="c",N214="c",M214="c")),AND(K214&lt;&gt;"",L214="c",M214="c",N214="c"),AND(K214&lt;&gt;"",L214="",N214="",M214="")),"",IF(COUNTIF(L214:N214,"c")&gt;1,"",IF(ABS(SUM(L214:N214)-SUM(K214))&gt;0.9,SUM(L214:N214),""))))</f>
        <v/>
      </c>
    </row>
    <row r="215" spans="2:19" x14ac:dyDescent="0.2">
      <c r="B215" s="211" t="s">
        <v>822</v>
      </c>
      <c r="C215" s="212"/>
      <c r="D215" s="209"/>
      <c r="E215" s="16">
        <v>195</v>
      </c>
      <c r="F215" s="14" t="s">
        <v>396</v>
      </c>
      <c r="G215" s="14" t="s">
        <v>397</v>
      </c>
      <c r="H215" s="418">
        <f>'Table 1'!H215</f>
        <v>7329</v>
      </c>
      <c r="I215" s="419"/>
      <c r="J215" s="420"/>
      <c r="K215" s="421" t="str">
        <f t="shared" si="13"/>
        <v/>
      </c>
      <c r="L215" s="420"/>
      <c r="M215" s="419"/>
      <c r="N215" s="420"/>
      <c r="O215" s="419"/>
      <c r="P215" s="420"/>
      <c r="Q215" s="416" t="str">
        <f t="shared" si="12"/>
        <v/>
      </c>
      <c r="R215" s="626" t="str">
        <f t="shared" si="14"/>
        <v/>
      </c>
      <c r="S215" s="626" t="str">
        <f t="shared" si="15"/>
        <v/>
      </c>
    </row>
    <row r="216" spans="2:19" x14ac:dyDescent="0.2">
      <c r="B216" s="211" t="s">
        <v>823</v>
      </c>
      <c r="C216" s="212"/>
      <c r="D216" s="209"/>
      <c r="E216" s="13">
        <v>196</v>
      </c>
      <c r="F216" s="14" t="s">
        <v>398</v>
      </c>
      <c r="G216" s="14" t="s">
        <v>399</v>
      </c>
      <c r="H216" s="418">
        <f>'Table 1'!H216</f>
        <v>67</v>
      </c>
      <c r="I216" s="419"/>
      <c r="J216" s="420"/>
      <c r="K216" s="421" t="str">
        <f t="shared" si="13"/>
        <v/>
      </c>
      <c r="L216" s="420"/>
      <c r="M216" s="419"/>
      <c r="N216" s="420"/>
      <c r="O216" s="419"/>
      <c r="P216" s="420"/>
      <c r="Q216" s="416" t="str">
        <f t="shared" si="12"/>
        <v/>
      </c>
      <c r="R216" s="626" t="str">
        <f t="shared" si="14"/>
        <v/>
      </c>
      <c r="S216" s="626" t="str">
        <f t="shared" si="15"/>
        <v/>
      </c>
    </row>
    <row r="217" spans="2:19" x14ac:dyDescent="0.2">
      <c r="B217" s="211" t="s">
        <v>801</v>
      </c>
      <c r="C217" s="212"/>
      <c r="D217" s="209"/>
      <c r="E217" s="16">
        <v>197</v>
      </c>
      <c r="F217" s="14" t="s">
        <v>358</v>
      </c>
      <c r="G217" s="14" t="s">
        <v>359</v>
      </c>
      <c r="H217" s="418" t="str">
        <f>'Table 1'!H217</f>
        <v/>
      </c>
      <c r="I217" s="419"/>
      <c r="J217" s="420"/>
      <c r="K217" s="421" t="str">
        <f t="shared" si="13"/>
        <v/>
      </c>
      <c r="L217" s="420"/>
      <c r="M217" s="419"/>
      <c r="N217" s="420"/>
      <c r="O217" s="419"/>
      <c r="P217" s="420"/>
      <c r="Q217" s="416" t="str">
        <f t="shared" si="12"/>
        <v/>
      </c>
      <c r="R217" s="626" t="str">
        <f t="shared" si="14"/>
        <v/>
      </c>
      <c r="S217" s="626" t="str">
        <f t="shared" si="15"/>
        <v/>
      </c>
    </row>
    <row r="218" spans="2:19" x14ac:dyDescent="0.2">
      <c r="B218" s="211" t="s">
        <v>802</v>
      </c>
      <c r="C218" s="212"/>
      <c r="D218" s="209"/>
      <c r="E218" s="13">
        <v>198</v>
      </c>
      <c r="F218" s="14" t="s">
        <v>360</v>
      </c>
      <c r="G218" s="14" t="s">
        <v>361</v>
      </c>
      <c r="H218" s="418" t="str">
        <f>'Table 1'!H218</f>
        <v/>
      </c>
      <c r="I218" s="419"/>
      <c r="J218" s="420"/>
      <c r="K218" s="421" t="str">
        <f t="shared" si="13"/>
        <v/>
      </c>
      <c r="L218" s="420"/>
      <c r="M218" s="419"/>
      <c r="N218" s="420"/>
      <c r="O218" s="419"/>
      <c r="P218" s="420"/>
      <c r="Q218" s="416" t="str">
        <f t="shared" si="12"/>
        <v/>
      </c>
      <c r="R218" s="626" t="str">
        <f t="shared" si="14"/>
        <v/>
      </c>
      <c r="S218" s="626" t="str">
        <f t="shared" si="15"/>
        <v/>
      </c>
    </row>
    <row r="219" spans="2:19" x14ac:dyDescent="0.2">
      <c r="B219" s="211" t="s">
        <v>803</v>
      </c>
      <c r="C219" s="212"/>
      <c r="D219" s="209"/>
      <c r="E219" s="16">
        <v>199</v>
      </c>
      <c r="F219" s="14" t="s">
        <v>362</v>
      </c>
      <c r="G219" s="14" t="s">
        <v>363</v>
      </c>
      <c r="H219" s="418">
        <f>'Table 1'!H219</f>
        <v>4</v>
      </c>
      <c r="I219" s="419"/>
      <c r="J219" s="420"/>
      <c r="K219" s="421" t="str">
        <f t="shared" si="13"/>
        <v/>
      </c>
      <c r="L219" s="420"/>
      <c r="M219" s="419"/>
      <c r="N219" s="420"/>
      <c r="O219" s="419"/>
      <c r="P219" s="420"/>
      <c r="Q219" s="416" t="str">
        <f t="shared" si="12"/>
        <v/>
      </c>
      <c r="R219" s="626" t="str">
        <f t="shared" si="14"/>
        <v/>
      </c>
      <c r="S219" s="626" t="str">
        <f t="shared" si="15"/>
        <v/>
      </c>
    </row>
    <row r="220" spans="2:19" x14ac:dyDescent="0.2">
      <c r="B220" s="211" t="s">
        <v>804</v>
      </c>
      <c r="C220" s="212"/>
      <c r="D220" s="209"/>
      <c r="E220" s="13">
        <v>200</v>
      </c>
      <c r="F220" s="14" t="s">
        <v>364</v>
      </c>
      <c r="G220" s="14" t="s">
        <v>365</v>
      </c>
      <c r="H220" s="418" t="str">
        <f>'Table 1'!H220</f>
        <v/>
      </c>
      <c r="I220" s="419"/>
      <c r="J220" s="420"/>
      <c r="K220" s="421" t="str">
        <f t="shared" si="13"/>
        <v/>
      </c>
      <c r="L220" s="420"/>
      <c r="M220" s="419"/>
      <c r="N220" s="420"/>
      <c r="O220" s="419"/>
      <c r="P220" s="420"/>
      <c r="Q220" s="416" t="str">
        <f t="shared" si="12"/>
        <v/>
      </c>
      <c r="R220" s="626" t="str">
        <f t="shared" si="14"/>
        <v/>
      </c>
      <c r="S220" s="626" t="str">
        <f t="shared" si="15"/>
        <v/>
      </c>
    </row>
    <row r="221" spans="2:19" x14ac:dyDescent="0.2">
      <c r="B221" s="211" t="s">
        <v>805</v>
      </c>
      <c r="C221" s="212"/>
      <c r="D221" s="209"/>
      <c r="E221" s="16">
        <v>201</v>
      </c>
      <c r="F221" s="14" t="s">
        <v>366</v>
      </c>
      <c r="G221" s="14" t="s">
        <v>367</v>
      </c>
      <c r="H221" s="418" t="str">
        <f>'Table 1'!H221</f>
        <v/>
      </c>
      <c r="I221" s="423"/>
      <c r="J221" s="420"/>
      <c r="K221" s="421" t="str">
        <f t="shared" si="13"/>
        <v/>
      </c>
      <c r="L221" s="420"/>
      <c r="M221" s="420"/>
      <c r="N221" s="420"/>
      <c r="O221" s="424"/>
      <c r="P221" s="420"/>
      <c r="Q221" s="416" t="str">
        <f t="shared" si="12"/>
        <v/>
      </c>
      <c r="R221" s="626" t="str">
        <f t="shared" si="14"/>
        <v/>
      </c>
      <c r="S221" s="626" t="str">
        <f t="shared" si="15"/>
        <v/>
      </c>
    </row>
    <row r="222" spans="2:19" x14ac:dyDescent="0.2">
      <c r="B222" s="211" t="s">
        <v>824</v>
      </c>
      <c r="C222" s="212"/>
      <c r="D222" s="209"/>
      <c r="E222" s="13">
        <v>202</v>
      </c>
      <c r="F222" s="14" t="s">
        <v>400</v>
      </c>
      <c r="G222" s="14" t="s">
        <v>401</v>
      </c>
      <c r="H222" s="418" t="str">
        <f>'Table 1'!H222</f>
        <v/>
      </c>
      <c r="I222" s="423"/>
      <c r="J222" s="420"/>
      <c r="K222" s="421" t="str">
        <f t="shared" si="13"/>
        <v/>
      </c>
      <c r="L222" s="420"/>
      <c r="M222" s="420"/>
      <c r="N222" s="420"/>
      <c r="O222" s="424"/>
      <c r="P222" s="420"/>
      <c r="Q222" s="416" t="str">
        <f t="shared" si="12"/>
        <v/>
      </c>
      <c r="R222" s="626" t="str">
        <f t="shared" si="14"/>
        <v/>
      </c>
      <c r="S222" s="626" t="str">
        <f t="shared" si="15"/>
        <v/>
      </c>
    </row>
    <row r="223" spans="2:19" x14ac:dyDescent="0.2">
      <c r="B223" s="211" t="s">
        <v>825</v>
      </c>
      <c r="C223" s="212"/>
      <c r="D223" s="209"/>
      <c r="E223" s="16">
        <v>203</v>
      </c>
      <c r="F223" s="14" t="s">
        <v>402</v>
      </c>
      <c r="G223" s="14" t="s">
        <v>403</v>
      </c>
      <c r="H223" s="418" t="str">
        <f>'Table 1'!H223</f>
        <v/>
      </c>
      <c r="I223" s="423"/>
      <c r="J223" s="420"/>
      <c r="K223" s="421" t="str">
        <f t="shared" si="13"/>
        <v/>
      </c>
      <c r="L223" s="420"/>
      <c r="M223" s="420"/>
      <c r="N223" s="420"/>
      <c r="O223" s="424"/>
      <c r="P223" s="420"/>
      <c r="Q223" s="416" t="str">
        <f t="shared" si="12"/>
        <v/>
      </c>
      <c r="R223" s="626" t="str">
        <f t="shared" si="14"/>
        <v/>
      </c>
      <c r="S223" s="626" t="str">
        <f t="shared" si="15"/>
        <v/>
      </c>
    </row>
    <row r="224" spans="2:19" x14ac:dyDescent="0.2">
      <c r="B224" s="211" t="s">
        <v>826</v>
      </c>
      <c r="C224" s="212"/>
      <c r="D224" s="209"/>
      <c r="E224" s="13">
        <v>204</v>
      </c>
      <c r="F224" s="14" t="s">
        <v>404</v>
      </c>
      <c r="G224" s="14" t="s">
        <v>405</v>
      </c>
      <c r="H224" s="418">
        <f>'Table 1'!H224</f>
        <v>82</v>
      </c>
      <c r="I224" s="423"/>
      <c r="J224" s="420"/>
      <c r="K224" s="421" t="str">
        <f t="shared" si="13"/>
        <v/>
      </c>
      <c r="L224" s="420"/>
      <c r="M224" s="420"/>
      <c r="N224" s="420"/>
      <c r="O224" s="424"/>
      <c r="P224" s="420"/>
      <c r="Q224" s="416" t="str">
        <f t="shared" si="12"/>
        <v/>
      </c>
      <c r="R224" s="626" t="str">
        <f t="shared" si="14"/>
        <v/>
      </c>
      <c r="S224" s="626" t="str">
        <f t="shared" si="15"/>
        <v/>
      </c>
    </row>
    <row r="225" spans="2:19" x14ac:dyDescent="0.2">
      <c r="B225" s="211" t="s">
        <v>827</v>
      </c>
      <c r="C225" s="212"/>
      <c r="D225" s="209"/>
      <c r="E225" s="16">
        <v>205</v>
      </c>
      <c r="F225" s="14" t="s">
        <v>406</v>
      </c>
      <c r="G225" s="14" t="s">
        <v>407</v>
      </c>
      <c r="H225" s="418">
        <f>'Table 1'!H225</f>
        <v>2190</v>
      </c>
      <c r="I225" s="423"/>
      <c r="J225" s="420"/>
      <c r="K225" s="421" t="str">
        <f t="shared" si="13"/>
        <v/>
      </c>
      <c r="L225" s="420"/>
      <c r="M225" s="420"/>
      <c r="N225" s="420"/>
      <c r="O225" s="424"/>
      <c r="P225" s="420"/>
      <c r="Q225" s="416" t="str">
        <f t="shared" si="12"/>
        <v/>
      </c>
      <c r="R225" s="626" t="str">
        <f t="shared" si="14"/>
        <v/>
      </c>
      <c r="S225" s="626" t="str">
        <f t="shared" si="15"/>
        <v/>
      </c>
    </row>
    <row r="226" spans="2:19" x14ac:dyDescent="0.2">
      <c r="B226" s="211" t="s">
        <v>828</v>
      </c>
      <c r="C226" s="212"/>
      <c r="D226" s="209"/>
      <c r="E226" s="13">
        <v>206</v>
      </c>
      <c r="F226" s="14" t="s">
        <v>408</v>
      </c>
      <c r="G226" s="14" t="s">
        <v>409</v>
      </c>
      <c r="H226" s="418">
        <f>'Table 1'!H226</f>
        <v>4996</v>
      </c>
      <c r="I226" s="423"/>
      <c r="J226" s="420"/>
      <c r="K226" s="421" t="str">
        <f t="shared" si="13"/>
        <v/>
      </c>
      <c r="L226" s="420"/>
      <c r="M226" s="420"/>
      <c r="N226" s="420"/>
      <c r="O226" s="424"/>
      <c r="P226" s="420"/>
      <c r="Q226" s="416" t="str">
        <f t="shared" si="12"/>
        <v/>
      </c>
      <c r="R226" s="626" t="str">
        <f t="shared" si="14"/>
        <v/>
      </c>
      <c r="S226" s="626" t="str">
        <f t="shared" si="15"/>
        <v/>
      </c>
    </row>
    <row r="227" spans="2:19" x14ac:dyDescent="0.2">
      <c r="B227" s="211" t="s">
        <v>829</v>
      </c>
      <c r="C227" s="212"/>
      <c r="D227" s="209"/>
      <c r="E227" s="16">
        <v>207</v>
      </c>
      <c r="F227" s="14" t="s">
        <v>410</v>
      </c>
      <c r="G227" s="14" t="s">
        <v>411</v>
      </c>
      <c r="H227" s="418" t="str">
        <f>'Table 1'!H227</f>
        <v/>
      </c>
      <c r="I227" s="423"/>
      <c r="J227" s="420"/>
      <c r="K227" s="421" t="str">
        <f t="shared" si="13"/>
        <v/>
      </c>
      <c r="L227" s="420"/>
      <c r="M227" s="420"/>
      <c r="N227" s="420"/>
      <c r="O227" s="424"/>
      <c r="P227" s="420"/>
      <c r="Q227" s="416" t="str">
        <f t="shared" si="12"/>
        <v/>
      </c>
      <c r="R227" s="626" t="str">
        <f t="shared" si="14"/>
        <v/>
      </c>
      <c r="S227" s="626" t="str">
        <f t="shared" si="15"/>
        <v/>
      </c>
    </row>
    <row r="228" spans="2:19" x14ac:dyDescent="0.2">
      <c r="B228" s="211" t="s">
        <v>830</v>
      </c>
      <c r="C228" s="212"/>
      <c r="D228" s="209"/>
      <c r="E228" s="13">
        <v>208</v>
      </c>
      <c r="F228" s="14" t="s">
        <v>412</v>
      </c>
      <c r="G228" s="14" t="s">
        <v>413</v>
      </c>
      <c r="H228" s="418">
        <f>'Table 1'!H228</f>
        <v>2617</v>
      </c>
      <c r="I228" s="423"/>
      <c r="J228" s="420"/>
      <c r="K228" s="421" t="str">
        <f t="shared" si="13"/>
        <v/>
      </c>
      <c r="L228" s="420"/>
      <c r="M228" s="420"/>
      <c r="N228" s="420"/>
      <c r="O228" s="424"/>
      <c r="P228" s="420"/>
      <c r="Q228" s="416" t="str">
        <f t="shared" si="12"/>
        <v/>
      </c>
      <c r="R228" s="626" t="str">
        <f t="shared" si="14"/>
        <v/>
      </c>
      <c r="S228" s="626" t="str">
        <f t="shared" si="15"/>
        <v/>
      </c>
    </row>
    <row r="229" spans="2:19" x14ac:dyDescent="0.2">
      <c r="B229" s="211" t="s">
        <v>831</v>
      </c>
      <c r="C229" s="212"/>
      <c r="D229" s="209"/>
      <c r="E229" s="16">
        <v>209</v>
      </c>
      <c r="F229" s="14" t="s">
        <v>414</v>
      </c>
      <c r="G229" s="14" t="s">
        <v>415</v>
      </c>
      <c r="H229" s="418" t="str">
        <f>'Table 1'!H229</f>
        <v/>
      </c>
      <c r="I229" s="423"/>
      <c r="J229" s="420"/>
      <c r="K229" s="421" t="str">
        <f t="shared" si="13"/>
        <v/>
      </c>
      <c r="L229" s="420"/>
      <c r="M229" s="420"/>
      <c r="N229" s="420"/>
      <c r="O229" s="424"/>
      <c r="P229" s="420"/>
      <c r="Q229" s="416" t="str">
        <f t="shared" si="12"/>
        <v/>
      </c>
      <c r="R229" s="626" t="str">
        <f t="shared" si="14"/>
        <v/>
      </c>
      <c r="S229" s="626" t="str">
        <f t="shared" si="15"/>
        <v/>
      </c>
    </row>
    <row r="230" spans="2:19" x14ac:dyDescent="0.2">
      <c r="B230" s="211" t="s">
        <v>832</v>
      </c>
      <c r="C230" s="212"/>
      <c r="D230" s="209"/>
      <c r="E230" s="13">
        <v>210</v>
      </c>
      <c r="F230" s="14" t="s">
        <v>416</v>
      </c>
      <c r="G230" s="14" t="s">
        <v>417</v>
      </c>
      <c r="H230" s="418">
        <f>'Table 1'!H230</f>
        <v>16</v>
      </c>
      <c r="I230" s="423"/>
      <c r="J230" s="420"/>
      <c r="K230" s="421" t="str">
        <f t="shared" si="13"/>
        <v/>
      </c>
      <c r="L230" s="420"/>
      <c r="M230" s="420"/>
      <c r="N230" s="420"/>
      <c r="O230" s="424"/>
      <c r="P230" s="420"/>
      <c r="Q230" s="416" t="str">
        <f t="shared" si="12"/>
        <v/>
      </c>
      <c r="R230" s="626" t="str">
        <f t="shared" si="14"/>
        <v/>
      </c>
      <c r="S230" s="626" t="str">
        <f t="shared" si="15"/>
        <v/>
      </c>
    </row>
    <row r="231" spans="2:19" x14ac:dyDescent="0.2">
      <c r="B231" s="211" t="s">
        <v>833</v>
      </c>
      <c r="C231" s="212"/>
      <c r="D231" s="209"/>
      <c r="E231" s="16">
        <v>211</v>
      </c>
      <c r="F231" s="14" t="s">
        <v>418</v>
      </c>
      <c r="G231" s="14" t="s">
        <v>419</v>
      </c>
      <c r="H231" s="418">
        <f>'Table 1'!H231</f>
        <v>2195</v>
      </c>
      <c r="I231" s="423"/>
      <c r="J231" s="420"/>
      <c r="K231" s="421" t="str">
        <f t="shared" si="13"/>
        <v/>
      </c>
      <c r="L231" s="420"/>
      <c r="M231" s="420"/>
      <c r="N231" s="420"/>
      <c r="O231" s="424"/>
      <c r="P231" s="420"/>
      <c r="Q231" s="416" t="str">
        <f t="shared" si="12"/>
        <v/>
      </c>
      <c r="R231" s="626" t="str">
        <f t="shared" si="14"/>
        <v/>
      </c>
      <c r="S231" s="626" t="str">
        <f t="shared" si="15"/>
        <v/>
      </c>
    </row>
    <row r="232" spans="2:19" x14ac:dyDescent="0.2">
      <c r="B232" s="211" t="s">
        <v>840</v>
      </c>
      <c r="C232" s="212"/>
      <c r="D232" s="209"/>
      <c r="E232" s="13">
        <v>212</v>
      </c>
      <c r="F232" s="14" t="s">
        <v>964</v>
      </c>
      <c r="G232" s="14" t="s">
        <v>420</v>
      </c>
      <c r="H232" s="418" t="str">
        <f>'Table 1'!H232</f>
        <v/>
      </c>
      <c r="I232" s="423"/>
      <c r="J232" s="420"/>
      <c r="K232" s="421" t="str">
        <f t="shared" si="13"/>
        <v/>
      </c>
      <c r="L232" s="420"/>
      <c r="M232" s="420"/>
      <c r="N232" s="420"/>
      <c r="O232" s="424"/>
      <c r="P232" s="420"/>
      <c r="Q232" s="416" t="str">
        <f t="shared" si="12"/>
        <v/>
      </c>
      <c r="R232" s="626" t="str">
        <f t="shared" si="14"/>
        <v/>
      </c>
      <c r="S232" s="626" t="str">
        <f t="shared" si="15"/>
        <v/>
      </c>
    </row>
    <row r="233" spans="2:19" x14ac:dyDescent="0.2">
      <c r="B233" s="211" t="s">
        <v>834</v>
      </c>
      <c r="C233" s="212"/>
      <c r="D233" s="209"/>
      <c r="E233" s="16">
        <v>213</v>
      </c>
      <c r="F233" s="14" t="s">
        <v>421</v>
      </c>
      <c r="G233" s="14" t="s">
        <v>422</v>
      </c>
      <c r="H233" s="418" t="str">
        <f>'Table 1'!H233</f>
        <v/>
      </c>
      <c r="I233" s="423"/>
      <c r="J233" s="420"/>
      <c r="K233" s="421" t="str">
        <f t="shared" si="13"/>
        <v/>
      </c>
      <c r="L233" s="420"/>
      <c r="M233" s="420"/>
      <c r="N233" s="420"/>
      <c r="O233" s="424"/>
      <c r="P233" s="420"/>
      <c r="Q233" s="416" t="str">
        <f t="shared" si="12"/>
        <v/>
      </c>
      <c r="R233" s="626" t="str">
        <f t="shared" si="14"/>
        <v/>
      </c>
      <c r="S233" s="626" t="str">
        <f t="shared" si="15"/>
        <v/>
      </c>
    </row>
    <row r="234" spans="2:19" x14ac:dyDescent="0.2">
      <c r="B234" s="211" t="s">
        <v>835</v>
      </c>
      <c r="C234" s="212"/>
      <c r="D234" s="209"/>
      <c r="E234" s="13">
        <v>214</v>
      </c>
      <c r="F234" s="14" t="s">
        <v>423</v>
      </c>
      <c r="G234" s="14" t="s">
        <v>424</v>
      </c>
      <c r="H234" s="418" t="str">
        <f>'Table 1'!H234</f>
        <v/>
      </c>
      <c r="I234" s="423"/>
      <c r="J234" s="420"/>
      <c r="K234" s="421" t="str">
        <f t="shared" si="13"/>
        <v/>
      </c>
      <c r="L234" s="420"/>
      <c r="M234" s="420"/>
      <c r="N234" s="420"/>
      <c r="O234" s="424"/>
      <c r="P234" s="420"/>
      <c r="Q234" s="416" t="str">
        <f t="shared" si="12"/>
        <v/>
      </c>
      <c r="R234" s="626" t="str">
        <f t="shared" si="14"/>
        <v/>
      </c>
      <c r="S234" s="626" t="str">
        <f t="shared" si="15"/>
        <v/>
      </c>
    </row>
    <row r="235" spans="2:19" x14ac:dyDescent="0.2">
      <c r="B235" s="211" t="s">
        <v>836</v>
      </c>
      <c r="C235" s="212"/>
      <c r="D235" s="209"/>
      <c r="E235" s="16">
        <v>215</v>
      </c>
      <c r="F235" s="14" t="s">
        <v>425</v>
      </c>
      <c r="G235" s="14" t="s">
        <v>426</v>
      </c>
      <c r="H235" s="418" t="str">
        <f>'Table 1'!H235</f>
        <v/>
      </c>
      <c r="I235" s="423"/>
      <c r="J235" s="420"/>
      <c r="K235" s="421" t="str">
        <f t="shared" si="13"/>
        <v/>
      </c>
      <c r="L235" s="420"/>
      <c r="M235" s="420"/>
      <c r="N235" s="420"/>
      <c r="O235" s="424"/>
      <c r="P235" s="420"/>
      <c r="Q235" s="416" t="str">
        <f t="shared" si="12"/>
        <v/>
      </c>
      <c r="R235" s="626" t="str">
        <f t="shared" si="14"/>
        <v/>
      </c>
      <c r="S235" s="626" t="str">
        <f t="shared" si="15"/>
        <v/>
      </c>
    </row>
    <row r="236" spans="2:19" x14ac:dyDescent="0.2">
      <c r="B236" s="211" t="s">
        <v>837</v>
      </c>
      <c r="C236" s="212"/>
      <c r="D236" s="209"/>
      <c r="E236" s="13">
        <v>216</v>
      </c>
      <c r="F236" s="14" t="s">
        <v>427</v>
      </c>
      <c r="G236" s="14" t="s">
        <v>428</v>
      </c>
      <c r="H236" s="418">
        <f>'Table 1'!H236</f>
        <v>128</v>
      </c>
      <c r="I236" s="423"/>
      <c r="J236" s="420"/>
      <c r="K236" s="421" t="str">
        <f t="shared" si="13"/>
        <v/>
      </c>
      <c r="L236" s="420"/>
      <c r="M236" s="420"/>
      <c r="N236" s="420"/>
      <c r="O236" s="424"/>
      <c r="P236" s="420"/>
      <c r="Q236" s="416" t="str">
        <f t="shared" si="12"/>
        <v/>
      </c>
      <c r="R236" s="626" t="str">
        <f t="shared" si="14"/>
        <v/>
      </c>
      <c r="S236" s="626" t="str">
        <f t="shared" si="15"/>
        <v/>
      </c>
    </row>
    <row r="237" spans="2:19" x14ac:dyDescent="0.2">
      <c r="B237" s="211" t="s">
        <v>838</v>
      </c>
      <c r="C237" s="212"/>
      <c r="D237" s="209"/>
      <c r="E237" s="16">
        <v>217</v>
      </c>
      <c r="F237" s="14" t="s">
        <v>429</v>
      </c>
      <c r="G237" s="14" t="s">
        <v>430</v>
      </c>
      <c r="H237" s="418">
        <f>'Table 1'!H237</f>
        <v>45</v>
      </c>
      <c r="I237" s="423"/>
      <c r="J237" s="420"/>
      <c r="K237" s="421" t="str">
        <f t="shared" si="13"/>
        <v/>
      </c>
      <c r="L237" s="420"/>
      <c r="M237" s="420"/>
      <c r="N237" s="420"/>
      <c r="O237" s="424"/>
      <c r="P237" s="420"/>
      <c r="Q237" s="416" t="str">
        <f t="shared" si="12"/>
        <v/>
      </c>
      <c r="R237" s="626" t="str">
        <f t="shared" si="14"/>
        <v/>
      </c>
      <c r="S237" s="626" t="str">
        <f t="shared" si="15"/>
        <v/>
      </c>
    </row>
    <row r="238" spans="2:19" x14ac:dyDescent="0.2">
      <c r="B238" s="211" t="s">
        <v>839</v>
      </c>
      <c r="C238" s="212"/>
      <c r="D238" s="209"/>
      <c r="E238" s="13">
        <v>218</v>
      </c>
      <c r="F238" s="14" t="s">
        <v>431</v>
      </c>
      <c r="G238" s="14" t="s">
        <v>432</v>
      </c>
      <c r="H238" s="418">
        <f>'Table 1'!H238</f>
        <v>1300</v>
      </c>
      <c r="I238" s="423"/>
      <c r="J238" s="420"/>
      <c r="K238" s="421" t="str">
        <f t="shared" si="13"/>
        <v/>
      </c>
      <c r="L238" s="420"/>
      <c r="M238" s="420"/>
      <c r="N238" s="420"/>
      <c r="O238" s="424"/>
      <c r="P238" s="420"/>
      <c r="Q238" s="416" t="str">
        <f t="shared" si="12"/>
        <v/>
      </c>
      <c r="R238" s="626" t="str">
        <f t="shared" si="14"/>
        <v/>
      </c>
      <c r="S238" s="626" t="str">
        <f t="shared" si="15"/>
        <v/>
      </c>
    </row>
    <row r="239" spans="2:19" x14ac:dyDescent="0.2">
      <c r="B239" s="211" t="s">
        <v>957</v>
      </c>
      <c r="C239" s="212"/>
      <c r="D239" s="209"/>
      <c r="E239" s="16">
        <v>219</v>
      </c>
      <c r="F239" s="14" t="s">
        <v>433</v>
      </c>
      <c r="G239" s="14" t="s">
        <v>434</v>
      </c>
      <c r="H239" s="418" t="str">
        <f>'Table 1'!H239</f>
        <v/>
      </c>
      <c r="I239" s="423"/>
      <c r="J239" s="420"/>
      <c r="K239" s="421" t="str">
        <f t="shared" si="13"/>
        <v/>
      </c>
      <c r="L239" s="420"/>
      <c r="M239" s="420"/>
      <c r="N239" s="420"/>
      <c r="O239" s="424"/>
      <c r="P239" s="420"/>
      <c r="Q239" s="416" t="str">
        <f t="shared" si="12"/>
        <v/>
      </c>
      <c r="R239" s="626" t="str">
        <f t="shared" si="14"/>
        <v/>
      </c>
      <c r="S239" s="626" t="str">
        <f t="shared" si="15"/>
        <v/>
      </c>
    </row>
    <row r="240" spans="2:19" x14ac:dyDescent="0.2">
      <c r="B240" s="211" t="s">
        <v>841</v>
      </c>
      <c r="C240" s="212"/>
      <c r="D240" s="209"/>
      <c r="E240" s="13">
        <v>220</v>
      </c>
      <c r="F240" s="14" t="s">
        <v>435</v>
      </c>
      <c r="G240" s="14" t="s">
        <v>436</v>
      </c>
      <c r="H240" s="418" t="str">
        <f>'Table 1'!H240</f>
        <v/>
      </c>
      <c r="I240" s="423"/>
      <c r="J240" s="420"/>
      <c r="K240" s="421" t="str">
        <f t="shared" si="13"/>
        <v/>
      </c>
      <c r="L240" s="420"/>
      <c r="M240" s="420"/>
      <c r="N240" s="420"/>
      <c r="O240" s="424"/>
      <c r="P240" s="420"/>
      <c r="Q240" s="416" t="str">
        <f t="shared" si="12"/>
        <v/>
      </c>
      <c r="R240" s="626" t="str">
        <f t="shared" si="14"/>
        <v/>
      </c>
      <c r="S240" s="626" t="str">
        <f t="shared" si="15"/>
        <v/>
      </c>
    </row>
    <row r="241" spans="2:19" x14ac:dyDescent="0.2">
      <c r="B241" s="211" t="s">
        <v>842</v>
      </c>
      <c r="C241" s="212"/>
      <c r="D241" s="209"/>
      <c r="E241" s="16">
        <v>221</v>
      </c>
      <c r="F241" s="14" t="s">
        <v>437</v>
      </c>
      <c r="G241" s="14" t="s">
        <v>438</v>
      </c>
      <c r="H241" s="418" t="str">
        <f>'Table 1'!H241</f>
        <v/>
      </c>
      <c r="I241" s="423"/>
      <c r="J241" s="420"/>
      <c r="K241" s="421" t="str">
        <f t="shared" si="13"/>
        <v/>
      </c>
      <c r="L241" s="420"/>
      <c r="M241" s="420"/>
      <c r="N241" s="420"/>
      <c r="O241" s="424"/>
      <c r="P241" s="420"/>
      <c r="Q241" s="416" t="str">
        <f t="shared" si="12"/>
        <v/>
      </c>
      <c r="R241" s="626" t="str">
        <f t="shared" si="14"/>
        <v/>
      </c>
      <c r="S241" s="626" t="str">
        <f t="shared" si="15"/>
        <v/>
      </c>
    </row>
    <row r="242" spans="2:19" x14ac:dyDescent="0.2">
      <c r="B242" s="211" t="s">
        <v>843</v>
      </c>
      <c r="C242" s="212"/>
      <c r="D242" s="209"/>
      <c r="E242" s="13">
        <v>222</v>
      </c>
      <c r="F242" s="14" t="s">
        <v>439</v>
      </c>
      <c r="G242" s="14" t="s">
        <v>440</v>
      </c>
      <c r="H242" s="418">
        <f>'Table 1'!H242</f>
        <v>37</v>
      </c>
      <c r="I242" s="423"/>
      <c r="J242" s="420"/>
      <c r="K242" s="421" t="str">
        <f t="shared" si="13"/>
        <v/>
      </c>
      <c r="L242" s="420"/>
      <c r="M242" s="420"/>
      <c r="N242" s="420"/>
      <c r="O242" s="424"/>
      <c r="P242" s="420"/>
      <c r="Q242" s="416" t="str">
        <f t="shared" si="12"/>
        <v/>
      </c>
      <c r="R242" s="626" t="str">
        <f t="shared" si="14"/>
        <v/>
      </c>
      <c r="S242" s="626" t="str">
        <f t="shared" si="15"/>
        <v/>
      </c>
    </row>
    <row r="243" spans="2:19" x14ac:dyDescent="0.2">
      <c r="B243" s="211" t="s">
        <v>844</v>
      </c>
      <c r="C243" s="212"/>
      <c r="D243" s="209"/>
      <c r="E243" s="16">
        <v>223</v>
      </c>
      <c r="F243" s="14" t="s">
        <v>441</v>
      </c>
      <c r="G243" s="14" t="s">
        <v>442</v>
      </c>
      <c r="H243" s="418">
        <f>'Table 1'!H243</f>
        <v>1937</v>
      </c>
      <c r="I243" s="423"/>
      <c r="J243" s="420"/>
      <c r="K243" s="421" t="str">
        <f t="shared" si="13"/>
        <v/>
      </c>
      <c r="L243" s="420"/>
      <c r="M243" s="420"/>
      <c r="N243" s="420"/>
      <c r="O243" s="424"/>
      <c r="P243" s="420"/>
      <c r="Q243" s="416" t="str">
        <f t="shared" si="12"/>
        <v/>
      </c>
      <c r="R243" s="626" t="str">
        <f t="shared" si="14"/>
        <v/>
      </c>
      <c r="S243" s="626" t="str">
        <f t="shared" si="15"/>
        <v/>
      </c>
    </row>
    <row r="244" spans="2:19" x14ac:dyDescent="0.2">
      <c r="B244" s="211" t="s">
        <v>845</v>
      </c>
      <c r="C244" s="212"/>
      <c r="D244" s="209"/>
      <c r="E244" s="13">
        <v>224</v>
      </c>
      <c r="F244" s="14" t="s">
        <v>443</v>
      </c>
      <c r="G244" s="14" t="s">
        <v>444</v>
      </c>
      <c r="H244" s="418">
        <f>'Table 1'!H244</f>
        <v>4054</v>
      </c>
      <c r="I244" s="423"/>
      <c r="J244" s="420"/>
      <c r="K244" s="421" t="str">
        <f t="shared" si="13"/>
        <v/>
      </c>
      <c r="L244" s="420"/>
      <c r="M244" s="420"/>
      <c r="N244" s="420"/>
      <c r="O244" s="424"/>
      <c r="P244" s="420"/>
      <c r="Q244" s="416" t="str">
        <f t="shared" si="12"/>
        <v/>
      </c>
      <c r="R244" s="626" t="str">
        <f t="shared" si="14"/>
        <v/>
      </c>
      <c r="S244" s="626" t="str">
        <f t="shared" si="15"/>
        <v/>
      </c>
    </row>
    <row r="245" spans="2:19" x14ac:dyDescent="0.2">
      <c r="B245" s="211" t="s">
        <v>846</v>
      </c>
      <c r="C245" s="212"/>
      <c r="D245" s="209"/>
      <c r="E245" s="16">
        <v>225</v>
      </c>
      <c r="F245" s="14" t="s">
        <v>445</v>
      </c>
      <c r="G245" s="14" t="s">
        <v>446</v>
      </c>
      <c r="H245" s="418">
        <f>'Table 1'!H245</f>
        <v>71368</v>
      </c>
      <c r="I245" s="423"/>
      <c r="J245" s="420"/>
      <c r="K245" s="421" t="str">
        <f t="shared" si="13"/>
        <v/>
      </c>
      <c r="L245" s="420"/>
      <c r="M245" s="420"/>
      <c r="N245" s="420"/>
      <c r="O245" s="424"/>
      <c r="P245" s="420"/>
      <c r="Q245" s="416" t="str">
        <f t="shared" si="12"/>
        <v/>
      </c>
      <c r="R245" s="626" t="str">
        <f t="shared" si="14"/>
        <v/>
      </c>
      <c r="S245" s="626" t="str">
        <f t="shared" si="15"/>
        <v/>
      </c>
    </row>
    <row r="246" spans="2:19" x14ac:dyDescent="0.2">
      <c r="B246" s="211" t="s">
        <v>847</v>
      </c>
      <c r="C246" s="212"/>
      <c r="D246" s="209"/>
      <c r="E246" s="13">
        <v>226</v>
      </c>
      <c r="F246" s="14" t="s">
        <v>447</v>
      </c>
      <c r="G246" s="14" t="s">
        <v>448</v>
      </c>
      <c r="H246" s="418">
        <f>'Table 1'!H246</f>
        <v>1400767</v>
      </c>
      <c r="I246" s="423"/>
      <c r="J246" s="420"/>
      <c r="K246" s="421" t="str">
        <f t="shared" si="13"/>
        <v/>
      </c>
      <c r="L246" s="420"/>
      <c r="M246" s="420"/>
      <c r="N246" s="420"/>
      <c r="O246" s="424"/>
      <c r="P246" s="420"/>
      <c r="Q246" s="416" t="str">
        <f t="shared" si="12"/>
        <v/>
      </c>
      <c r="R246" s="626" t="str">
        <f t="shared" si="14"/>
        <v/>
      </c>
      <c r="S246" s="626" t="str">
        <f t="shared" si="15"/>
        <v/>
      </c>
    </row>
    <row r="247" spans="2:19" x14ac:dyDescent="0.2">
      <c r="B247" s="211" t="s">
        <v>958</v>
      </c>
      <c r="C247" s="212"/>
      <c r="D247" s="209"/>
      <c r="E247" s="16">
        <v>227</v>
      </c>
      <c r="F247" s="14" t="s">
        <v>449</v>
      </c>
      <c r="G247" s="14" t="s">
        <v>450</v>
      </c>
      <c r="H247" s="418" t="str">
        <f>'Table 1'!H247</f>
        <v/>
      </c>
      <c r="I247" s="423"/>
      <c r="J247" s="420"/>
      <c r="K247" s="421" t="str">
        <f t="shared" si="13"/>
        <v/>
      </c>
      <c r="L247" s="420"/>
      <c r="M247" s="420"/>
      <c r="N247" s="420"/>
      <c r="O247" s="424"/>
      <c r="P247" s="420"/>
      <c r="Q247" s="416" t="str">
        <f t="shared" si="12"/>
        <v/>
      </c>
      <c r="R247" s="626" t="str">
        <f t="shared" si="14"/>
        <v/>
      </c>
      <c r="S247" s="626" t="str">
        <f t="shared" si="15"/>
        <v/>
      </c>
    </row>
    <row r="248" spans="2:19" x14ac:dyDescent="0.2">
      <c r="B248" s="211" t="s">
        <v>848</v>
      </c>
      <c r="C248" s="212"/>
      <c r="D248" s="209"/>
      <c r="E248" s="13">
        <v>228</v>
      </c>
      <c r="F248" s="14" t="s">
        <v>451</v>
      </c>
      <c r="G248" s="14" t="s">
        <v>452</v>
      </c>
      <c r="H248" s="418">
        <f>'Table 1'!H248</f>
        <v>14</v>
      </c>
      <c r="I248" s="423"/>
      <c r="J248" s="420"/>
      <c r="K248" s="421" t="str">
        <f t="shared" si="13"/>
        <v/>
      </c>
      <c r="L248" s="420"/>
      <c r="M248" s="420"/>
      <c r="N248" s="420"/>
      <c r="O248" s="424"/>
      <c r="P248" s="420"/>
      <c r="Q248" s="416" t="str">
        <f t="shared" si="12"/>
        <v/>
      </c>
      <c r="R248" s="626" t="str">
        <f t="shared" si="14"/>
        <v/>
      </c>
      <c r="S248" s="626" t="str">
        <f t="shared" si="15"/>
        <v/>
      </c>
    </row>
    <row r="249" spans="2:19" x14ac:dyDescent="0.2">
      <c r="B249" s="211" t="s">
        <v>849</v>
      </c>
      <c r="C249" s="212"/>
      <c r="D249" s="209"/>
      <c r="E249" s="16">
        <v>229</v>
      </c>
      <c r="F249" s="14" t="s">
        <v>453</v>
      </c>
      <c r="G249" s="14" t="s">
        <v>454</v>
      </c>
      <c r="H249" s="418" t="str">
        <f>'Table 1'!H249</f>
        <v/>
      </c>
      <c r="I249" s="423"/>
      <c r="J249" s="420"/>
      <c r="K249" s="421" t="str">
        <f t="shared" si="13"/>
        <v/>
      </c>
      <c r="L249" s="420"/>
      <c r="M249" s="420"/>
      <c r="N249" s="420"/>
      <c r="O249" s="424"/>
      <c r="P249" s="420"/>
      <c r="Q249" s="416" t="str">
        <f t="shared" si="12"/>
        <v/>
      </c>
      <c r="R249" s="626" t="str">
        <f t="shared" si="14"/>
        <v/>
      </c>
      <c r="S249" s="626" t="str">
        <f t="shared" si="15"/>
        <v/>
      </c>
    </row>
    <row r="250" spans="2:19" x14ac:dyDescent="0.2">
      <c r="B250" s="211" t="s">
        <v>850</v>
      </c>
      <c r="C250" s="212"/>
      <c r="D250" s="209"/>
      <c r="E250" s="13">
        <v>230</v>
      </c>
      <c r="F250" s="14" t="s">
        <v>455</v>
      </c>
      <c r="G250" s="14" t="s">
        <v>456</v>
      </c>
      <c r="H250" s="418" t="str">
        <f>'Table 1'!H250</f>
        <v/>
      </c>
      <c r="I250" s="423"/>
      <c r="J250" s="420"/>
      <c r="K250" s="421" t="str">
        <f t="shared" si="13"/>
        <v/>
      </c>
      <c r="L250" s="420"/>
      <c r="M250" s="420"/>
      <c r="N250" s="420"/>
      <c r="O250" s="424"/>
      <c r="P250" s="420"/>
      <c r="Q250" s="416" t="str">
        <f t="shared" si="12"/>
        <v/>
      </c>
      <c r="R250" s="626" t="str">
        <f t="shared" si="14"/>
        <v/>
      </c>
      <c r="S250" s="626" t="str">
        <f t="shared" si="15"/>
        <v/>
      </c>
    </row>
    <row r="251" spans="2:19" x14ac:dyDescent="0.2">
      <c r="B251" s="211" t="s">
        <v>851</v>
      </c>
      <c r="C251" s="212"/>
      <c r="D251" s="209"/>
      <c r="E251" s="16">
        <v>231</v>
      </c>
      <c r="F251" s="14" t="s">
        <v>457</v>
      </c>
      <c r="G251" s="14" t="s">
        <v>458</v>
      </c>
      <c r="H251" s="418" t="str">
        <f>'Table 1'!H251</f>
        <v/>
      </c>
      <c r="I251" s="423"/>
      <c r="J251" s="420"/>
      <c r="K251" s="421" t="str">
        <f t="shared" si="13"/>
        <v/>
      </c>
      <c r="L251" s="420"/>
      <c r="M251" s="420"/>
      <c r="N251" s="420"/>
      <c r="O251" s="424"/>
      <c r="P251" s="420"/>
      <c r="Q251" s="416" t="str">
        <f t="shared" si="12"/>
        <v/>
      </c>
      <c r="R251" s="626" t="str">
        <f t="shared" si="14"/>
        <v/>
      </c>
      <c r="S251" s="626" t="str">
        <f t="shared" si="15"/>
        <v/>
      </c>
    </row>
    <row r="252" spans="2:19" x14ac:dyDescent="0.2">
      <c r="B252" s="211" t="s">
        <v>852</v>
      </c>
      <c r="C252" s="212"/>
      <c r="D252" s="209"/>
      <c r="E252" s="13">
        <v>232</v>
      </c>
      <c r="F252" s="14" t="s">
        <v>459</v>
      </c>
      <c r="G252" s="14" t="s">
        <v>460</v>
      </c>
      <c r="H252" s="418">
        <f>'Table 1'!H252</f>
        <v>231</v>
      </c>
      <c r="I252" s="423"/>
      <c r="J252" s="420"/>
      <c r="K252" s="421" t="str">
        <f t="shared" si="13"/>
        <v/>
      </c>
      <c r="L252" s="420"/>
      <c r="M252" s="420"/>
      <c r="N252" s="420"/>
      <c r="O252" s="424"/>
      <c r="P252" s="420"/>
      <c r="Q252" s="416" t="str">
        <f t="shared" si="12"/>
        <v/>
      </c>
      <c r="R252" s="626" t="str">
        <f t="shared" si="14"/>
        <v/>
      </c>
      <c r="S252" s="626" t="str">
        <f t="shared" si="15"/>
        <v/>
      </c>
    </row>
    <row r="253" spans="2:19" x14ac:dyDescent="0.2">
      <c r="B253" s="211" t="s">
        <v>853</v>
      </c>
      <c r="C253" s="212"/>
      <c r="D253" s="209"/>
      <c r="E253" s="16">
        <v>233</v>
      </c>
      <c r="F253" s="14" t="s">
        <v>461</v>
      </c>
      <c r="G253" s="14" t="s">
        <v>462</v>
      </c>
      <c r="H253" s="418">
        <f>'Table 1'!H253</f>
        <v>1252</v>
      </c>
      <c r="I253" s="423"/>
      <c r="J253" s="420"/>
      <c r="K253" s="421" t="str">
        <f t="shared" si="13"/>
        <v/>
      </c>
      <c r="L253" s="420"/>
      <c r="M253" s="420"/>
      <c r="N253" s="420"/>
      <c r="O253" s="424"/>
      <c r="P253" s="420"/>
      <c r="Q253" s="416" t="str">
        <f t="shared" si="12"/>
        <v/>
      </c>
      <c r="R253" s="626" t="str">
        <f t="shared" si="14"/>
        <v/>
      </c>
      <c r="S253" s="626" t="str">
        <f t="shared" si="15"/>
        <v/>
      </c>
    </row>
    <row r="254" spans="2:19" x14ac:dyDescent="0.2">
      <c r="B254" s="211" t="s">
        <v>854</v>
      </c>
      <c r="C254" s="212"/>
      <c r="D254" s="209"/>
      <c r="E254" s="13">
        <v>234</v>
      </c>
      <c r="F254" s="14" t="s">
        <v>463</v>
      </c>
      <c r="G254" s="14" t="s">
        <v>464</v>
      </c>
      <c r="H254" s="418">
        <f>'Table 1'!H254</f>
        <v>42987</v>
      </c>
      <c r="I254" s="423"/>
      <c r="J254" s="420"/>
      <c r="K254" s="421" t="str">
        <f t="shared" si="13"/>
        <v/>
      </c>
      <c r="L254" s="420"/>
      <c r="M254" s="420"/>
      <c r="N254" s="420"/>
      <c r="O254" s="424"/>
      <c r="P254" s="420"/>
      <c r="Q254" s="416" t="str">
        <f t="shared" si="12"/>
        <v/>
      </c>
      <c r="R254" s="626" t="str">
        <f t="shared" si="14"/>
        <v/>
      </c>
      <c r="S254" s="626" t="str">
        <f t="shared" si="15"/>
        <v/>
      </c>
    </row>
    <row r="255" spans="2:19" x14ac:dyDescent="0.2">
      <c r="B255" s="211" t="s">
        <v>855</v>
      </c>
      <c r="C255" s="212"/>
      <c r="D255" s="209"/>
      <c r="E255" s="16">
        <v>235</v>
      </c>
      <c r="F255" s="14" t="s">
        <v>465</v>
      </c>
      <c r="G255" s="14" t="s">
        <v>466</v>
      </c>
      <c r="H255" s="418">
        <f>'Table 1'!H255</f>
        <v>280</v>
      </c>
      <c r="I255" s="423"/>
      <c r="J255" s="420"/>
      <c r="K255" s="421" t="str">
        <f t="shared" si="13"/>
        <v/>
      </c>
      <c r="L255" s="420"/>
      <c r="M255" s="420"/>
      <c r="N255" s="420"/>
      <c r="O255" s="424"/>
      <c r="P255" s="420"/>
      <c r="Q255" s="416" t="str">
        <f t="shared" si="12"/>
        <v/>
      </c>
      <c r="R255" s="626" t="str">
        <f t="shared" si="14"/>
        <v/>
      </c>
      <c r="S255" s="626" t="str">
        <f t="shared" si="15"/>
        <v/>
      </c>
    </row>
    <row r="256" spans="2:19" x14ac:dyDescent="0.2">
      <c r="B256" s="211" t="s">
        <v>856</v>
      </c>
      <c r="C256" s="212"/>
      <c r="D256" s="209"/>
      <c r="E256" s="13">
        <v>236</v>
      </c>
      <c r="F256" s="14" t="s">
        <v>467</v>
      </c>
      <c r="G256" s="14" t="s">
        <v>468</v>
      </c>
      <c r="H256" s="418" t="str">
        <f>'Table 1'!H256</f>
        <v/>
      </c>
      <c r="I256" s="423"/>
      <c r="J256" s="420"/>
      <c r="K256" s="421" t="str">
        <f t="shared" si="13"/>
        <v/>
      </c>
      <c r="L256" s="420"/>
      <c r="M256" s="420"/>
      <c r="N256" s="420"/>
      <c r="O256" s="424"/>
      <c r="P256" s="420"/>
      <c r="Q256" s="416" t="str">
        <f t="shared" si="12"/>
        <v/>
      </c>
      <c r="R256" s="626" t="str">
        <f t="shared" si="14"/>
        <v/>
      </c>
      <c r="S256" s="626" t="str">
        <f t="shared" si="15"/>
        <v/>
      </c>
    </row>
    <row r="257" spans="1:23" x14ac:dyDescent="0.2">
      <c r="B257" s="211" t="s">
        <v>857</v>
      </c>
      <c r="C257" s="212"/>
      <c r="D257" s="209"/>
      <c r="E257" s="16">
        <v>237</v>
      </c>
      <c r="F257" s="14" t="s">
        <v>469</v>
      </c>
      <c r="G257" s="14" t="s">
        <v>470</v>
      </c>
      <c r="H257" s="418" t="str">
        <f>'Table 1'!H257</f>
        <v/>
      </c>
      <c r="I257" s="423"/>
      <c r="J257" s="420"/>
      <c r="K257" s="421" t="str">
        <f t="shared" si="13"/>
        <v/>
      </c>
      <c r="L257" s="420"/>
      <c r="M257" s="420"/>
      <c r="N257" s="420"/>
      <c r="O257" s="424"/>
      <c r="P257" s="420"/>
      <c r="Q257" s="416" t="str">
        <f t="shared" si="12"/>
        <v/>
      </c>
      <c r="R257" s="626" t="str">
        <f t="shared" si="14"/>
        <v/>
      </c>
      <c r="S257" s="626" t="str">
        <f t="shared" si="15"/>
        <v/>
      </c>
    </row>
    <row r="258" spans="1:23" x14ac:dyDescent="0.2">
      <c r="B258" s="211" t="s">
        <v>858</v>
      </c>
      <c r="C258" s="212"/>
      <c r="D258" s="209"/>
      <c r="E258" s="13">
        <v>238</v>
      </c>
      <c r="F258" s="14" t="s">
        <v>471</v>
      </c>
      <c r="G258" s="14" t="s">
        <v>472</v>
      </c>
      <c r="H258" s="418" t="str">
        <f>'Table 1'!H258</f>
        <v/>
      </c>
      <c r="I258" s="423"/>
      <c r="J258" s="420"/>
      <c r="K258" s="421" t="str">
        <f t="shared" si="13"/>
        <v/>
      </c>
      <c r="L258" s="420"/>
      <c r="M258" s="420"/>
      <c r="N258" s="420"/>
      <c r="O258" s="424"/>
      <c r="P258" s="420"/>
      <c r="Q258" s="416" t="str">
        <f t="shared" si="12"/>
        <v/>
      </c>
      <c r="R258" s="626" t="str">
        <f t="shared" si="14"/>
        <v/>
      </c>
      <c r="S258" s="626" t="str">
        <f t="shared" si="15"/>
        <v/>
      </c>
    </row>
    <row r="259" spans="1:23" x14ac:dyDescent="0.2">
      <c r="B259" s="211" t="s">
        <v>859</v>
      </c>
      <c r="C259" s="212"/>
      <c r="D259" s="209"/>
      <c r="E259" s="16">
        <v>239</v>
      </c>
      <c r="F259" s="14" t="s">
        <v>473</v>
      </c>
      <c r="G259" s="14" t="s">
        <v>474</v>
      </c>
      <c r="H259" s="418" t="str">
        <f>'Table 1'!H259</f>
        <v/>
      </c>
      <c r="I259" s="423"/>
      <c r="J259" s="420"/>
      <c r="K259" s="421" t="str">
        <f t="shared" si="13"/>
        <v/>
      </c>
      <c r="L259" s="420"/>
      <c r="M259" s="420"/>
      <c r="N259" s="420"/>
      <c r="O259" s="424"/>
      <c r="P259" s="420"/>
      <c r="Q259" s="416" t="str">
        <f t="shared" si="12"/>
        <v/>
      </c>
      <c r="R259" s="626" t="str">
        <f t="shared" si="14"/>
        <v/>
      </c>
      <c r="S259" s="626" t="str">
        <f t="shared" si="15"/>
        <v/>
      </c>
    </row>
    <row r="260" spans="1:23" x14ac:dyDescent="0.2">
      <c r="B260" s="211" t="s">
        <v>860</v>
      </c>
      <c r="C260" s="212"/>
      <c r="D260" s="209"/>
      <c r="E260" s="13">
        <v>240</v>
      </c>
      <c r="F260" s="14" t="s">
        <v>475</v>
      </c>
      <c r="G260" s="14" t="s">
        <v>476</v>
      </c>
      <c r="H260" s="418">
        <f>'Table 1'!H260</f>
        <v>90</v>
      </c>
      <c r="I260" s="423"/>
      <c r="J260" s="420"/>
      <c r="K260" s="421" t="str">
        <f t="shared" si="13"/>
        <v/>
      </c>
      <c r="L260" s="420"/>
      <c r="M260" s="420"/>
      <c r="N260" s="420"/>
      <c r="O260" s="424"/>
      <c r="P260" s="420"/>
      <c r="Q260" s="416" t="str">
        <f t="shared" si="12"/>
        <v/>
      </c>
      <c r="R260" s="626" t="str">
        <f t="shared" si="14"/>
        <v/>
      </c>
      <c r="S260" s="626" t="str">
        <f t="shared" si="15"/>
        <v/>
      </c>
    </row>
    <row r="261" spans="1:23" x14ac:dyDescent="0.2">
      <c r="B261" s="211" t="s">
        <v>861</v>
      </c>
      <c r="C261" s="212"/>
      <c r="D261" s="209"/>
      <c r="E261" s="16">
        <v>241</v>
      </c>
      <c r="F261" s="14" t="s">
        <v>477</v>
      </c>
      <c r="G261" s="14" t="s">
        <v>478</v>
      </c>
      <c r="H261" s="418">
        <f>'Table 1'!H261</f>
        <v>4</v>
      </c>
      <c r="I261" s="423"/>
      <c r="J261" s="420"/>
      <c r="K261" s="421" t="str">
        <f t="shared" si="13"/>
        <v/>
      </c>
      <c r="L261" s="420"/>
      <c r="M261" s="420"/>
      <c r="N261" s="420"/>
      <c r="O261" s="424"/>
      <c r="P261" s="420"/>
      <c r="Q261" s="416" t="str">
        <f t="shared" si="12"/>
        <v/>
      </c>
      <c r="R261" s="626" t="str">
        <f t="shared" si="14"/>
        <v/>
      </c>
      <c r="S261" s="626" t="str">
        <f t="shared" si="15"/>
        <v/>
      </c>
    </row>
    <row r="262" spans="1:23" x14ac:dyDescent="0.2">
      <c r="B262" s="211" t="s">
        <v>862</v>
      </c>
      <c r="C262" s="212"/>
      <c r="D262" s="209"/>
      <c r="E262" s="13">
        <v>242</v>
      </c>
      <c r="F262" s="14" t="s">
        <v>929</v>
      </c>
      <c r="G262" s="198" t="s">
        <v>887</v>
      </c>
      <c r="H262" s="418" t="str">
        <f>'Table 1'!H262</f>
        <v/>
      </c>
      <c r="I262" s="425"/>
      <c r="J262" s="426"/>
      <c r="K262" s="448" t="str">
        <f t="shared" si="13"/>
        <v/>
      </c>
      <c r="L262" s="426"/>
      <c r="M262" s="426"/>
      <c r="N262" s="426"/>
      <c r="O262" s="427"/>
      <c r="P262" s="426"/>
      <c r="Q262" s="612"/>
      <c r="R262" s="635"/>
      <c r="S262" s="635"/>
    </row>
    <row r="263" spans="1:23" x14ac:dyDescent="0.2">
      <c r="B263" s="211" t="s">
        <v>863</v>
      </c>
      <c r="C263" s="208"/>
      <c r="D263" s="209"/>
      <c r="E263" s="16">
        <v>243</v>
      </c>
      <c r="F263" s="123" t="s">
        <v>479</v>
      </c>
      <c r="G263" s="123" t="s">
        <v>886</v>
      </c>
      <c r="H263" s="487">
        <f>'Table 1'!H263</f>
        <v>2444</v>
      </c>
      <c r="I263" s="613"/>
      <c r="J263" s="613"/>
      <c r="K263" s="614"/>
      <c r="L263" s="613"/>
      <c r="M263" s="613"/>
      <c r="N263" s="613"/>
      <c r="O263" s="613"/>
      <c r="P263" s="613"/>
      <c r="Q263" s="612"/>
      <c r="R263" s="635"/>
      <c r="S263" s="635"/>
      <c r="T263" s="574"/>
    </row>
    <row r="264" spans="1:23" ht="18" customHeight="1" x14ac:dyDescent="0.2">
      <c r="B264" s="211" t="s">
        <v>864</v>
      </c>
      <c r="C264" s="138"/>
      <c r="D264" s="209"/>
      <c r="E264" s="13">
        <v>244</v>
      </c>
      <c r="F264" s="72"/>
      <c r="G264" s="176" t="s">
        <v>480</v>
      </c>
      <c r="H264" s="493">
        <f>'Table 1'!H264</f>
        <v>1963188</v>
      </c>
      <c r="I264" s="494"/>
      <c r="J264" s="494"/>
      <c r="K264" s="495" t="str">
        <f t="shared" si="13"/>
        <v/>
      </c>
      <c r="L264" s="494"/>
      <c r="M264" s="494"/>
      <c r="N264" s="494"/>
      <c r="O264" s="496"/>
      <c r="P264" s="494"/>
      <c r="Q264" s="486" t="str">
        <f t="shared" ref="Q264" si="16">IF(AND(COUNTIF(L264:N264,"c")=1,ISNUMBER(K264)),"Res Disc",IF(AND(K264="c",ISNUMBER(L264),ISNUMBER(M264),ISNUMBER(N264)),"Res Disc",IF(AND(H264="c",ISNUMBER(I264),ISNUMBER(J264),ISNUMBER(K264),ISNUMBER(O264),ISNUMBER(P264)),"Res Disc",IF(AND(ISNUMBER(H264),(SUM(COUNTIF(I264:K264,"c"),COUNTIF(O264:P264,"c"))=1)),"Res Disc",""))))</f>
        <v/>
      </c>
      <c r="R264" s="628" t="str">
        <f>IF(Q264&lt;&gt;"","",IF(SUM(COUNTIF(I264:K264,"c"),COUNTIF(O264:P264,"c"))&gt;1,"",IF(OR(AND(H264="c",OR(I264="c",J264="c",K264="c",O264="c",P264="c")),AND(H264&lt;&gt;"",I264="c",J264="c",K264="c",O264="c",P264="c"),AND(H264&lt;&gt;"",I264="",J264="",K264="",O264="",P264="")),"",IF(ABS(SUM(I264:K264,O264:P264,H263)-SUM(H264))&gt;0.9,SUM(I264:K264,O264:P264,H263),""))))</f>
        <v/>
      </c>
      <c r="S264" s="628" t="str">
        <f t="shared" si="15"/>
        <v/>
      </c>
      <c r="T264" s="306"/>
      <c r="U264" s="491"/>
      <c r="V264" s="491"/>
      <c r="W264" s="491"/>
    </row>
    <row r="265" spans="1:23" x14ac:dyDescent="0.2">
      <c r="A265" s="293"/>
      <c r="B265" s="211"/>
      <c r="C265" s="138"/>
      <c r="D265" s="209"/>
      <c r="E265" s="298"/>
      <c r="F265" s="297"/>
      <c r="G265" s="294" t="s">
        <v>874</v>
      </c>
      <c r="H265" s="432">
        <f>SUM(H21:H263)</f>
        <v>1963188</v>
      </c>
      <c r="I265" s="432">
        <f>SUM(I21:I262)</f>
        <v>0</v>
      </c>
      <c r="J265" s="432">
        <f t="shared" ref="J265:P265" si="17">SUM(J21:J262)</f>
        <v>0</v>
      </c>
      <c r="K265" s="432">
        <f t="shared" si="17"/>
        <v>0</v>
      </c>
      <c r="L265" s="432">
        <f t="shared" si="17"/>
        <v>0</v>
      </c>
      <c r="M265" s="432">
        <f t="shared" si="17"/>
        <v>0</v>
      </c>
      <c r="N265" s="432">
        <f t="shared" si="17"/>
        <v>0</v>
      </c>
      <c r="O265" s="432">
        <f t="shared" si="17"/>
        <v>0</v>
      </c>
      <c r="P265" s="432">
        <f t="shared" si="17"/>
        <v>0</v>
      </c>
      <c r="Q265" s="411"/>
      <c r="R265" s="412"/>
      <c r="S265" s="413"/>
    </row>
    <row r="266" spans="1:23" ht="24.95" customHeight="1" x14ac:dyDescent="0.2">
      <c r="B266" s="1"/>
      <c r="C266" s="1"/>
      <c r="D266" s="1"/>
      <c r="E266" s="88"/>
      <c r="F266" s="492"/>
      <c r="G266" s="69" t="s">
        <v>876</v>
      </c>
      <c r="H266" s="417">
        <f t="shared" ref="H266:O266" si="18">IF(COUNTIF(H21:H263,"c")=1,"Res Disc",SUM(H264)-SUM(H265))</f>
        <v>0</v>
      </c>
      <c r="I266" s="417">
        <f t="shared" si="18"/>
        <v>0</v>
      </c>
      <c r="J266" s="417">
        <f t="shared" si="18"/>
        <v>0</v>
      </c>
      <c r="K266" s="417">
        <f t="shared" si="18"/>
        <v>0</v>
      </c>
      <c r="L266" s="417">
        <f t="shared" si="18"/>
        <v>0</v>
      </c>
      <c r="M266" s="417">
        <f t="shared" si="18"/>
        <v>0</v>
      </c>
      <c r="N266" s="417">
        <f t="shared" si="18"/>
        <v>0</v>
      </c>
      <c r="O266" s="417">
        <f t="shared" si="18"/>
        <v>0</v>
      </c>
      <c r="P266" s="417">
        <f>IF(COUNTIF(P21:P263,"c")=1,"Res Disc",SUM(P264)-SUM(P265))</f>
        <v>0</v>
      </c>
      <c r="Q266" s="299"/>
      <c r="R266" s="414"/>
      <c r="S266" s="303"/>
    </row>
    <row r="267" spans="1:23" x14ac:dyDescent="0.2">
      <c r="G267" s="687" t="s">
        <v>558</v>
      </c>
      <c r="H267" s="688"/>
      <c r="I267" s="688"/>
      <c r="J267" s="688"/>
      <c r="K267" s="688"/>
      <c r="L267" s="688"/>
      <c r="M267" s="688"/>
      <c r="N267" s="688"/>
      <c r="O267" s="688"/>
      <c r="P267" s="688"/>
    </row>
    <row r="268" spans="1:23" x14ac:dyDescent="0.2">
      <c r="G268" s="290"/>
      <c r="H268" s="290"/>
      <c r="I268" s="290"/>
      <c r="J268" s="290"/>
      <c r="K268" s="290"/>
      <c r="L268" s="290"/>
      <c r="M268" s="290"/>
      <c r="N268" s="290"/>
      <c r="O268" s="290"/>
      <c r="P268" s="290"/>
    </row>
    <row r="269" spans="1:23" x14ac:dyDescent="0.2"/>
  </sheetData>
  <sheetProtection password="8F7D" sheet="1" objects="1" scenarios="1" formatCells="0" formatColumns="0" formatRows="0"/>
  <mergeCells count="6">
    <mergeCell ref="G267:P267"/>
    <mergeCell ref="Q14:Q16"/>
    <mergeCell ref="R14:R16"/>
    <mergeCell ref="S14:S16"/>
    <mergeCell ref="E4:F4"/>
    <mergeCell ref="E7:F7"/>
  </mergeCells>
  <conditionalFormatting sqref="Q21:S264">
    <cfRule type="notContainsBlanks" dxfId="77" priority="8">
      <formula>LEN(TRIM(Q21))&gt;0</formula>
    </cfRule>
  </conditionalFormatting>
  <conditionalFormatting sqref="H266:P266">
    <cfRule type="cellIs" priority="7" operator="notBetween">
      <formula>-1</formula>
      <formula>1</formula>
    </cfRule>
  </conditionalFormatting>
  <conditionalFormatting sqref="H266:P266">
    <cfRule type="cellIs" dxfId="76" priority="4" operator="notBetween">
      <formula>-1</formula>
      <formula>1</formula>
    </cfRule>
  </conditionalFormatting>
  <conditionalFormatting sqref="H266:P266">
    <cfRule type="cellIs" dxfId="75" priority="3" operator="notBetween">
      <formula>-1</formula>
      <formula>1</formula>
    </cfRule>
  </conditionalFormatting>
  <conditionalFormatting sqref="R264">
    <cfRule type="notContainsBlanks" dxfId="74" priority="2">
      <formula>LEN(TRIM(R264))&gt;0</formula>
    </cfRule>
  </conditionalFormatting>
  <conditionalFormatting sqref="R264">
    <cfRule type="notContainsBlanks" dxfId="73" priority="1">
      <formula>LEN(TRIM(R264))&gt;0</formula>
    </cfRule>
  </conditionalFormatting>
  <pageMargins left="0.7" right="0.7" top="0.75" bottom="0.75" header="0.3" footer="0.3"/>
  <pageSetup scale="13"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W270"/>
  <sheetViews>
    <sheetView topLeftCell="E1" zoomScale="90" zoomScaleNormal="90" workbookViewId="0">
      <pane ySplit="20" topLeftCell="A249" activePane="bottomLeft" state="frozen"/>
      <selection activeCell="G136" sqref="G136"/>
      <selection pane="bottomLeft" activeCell="J16" sqref="J16"/>
    </sheetView>
  </sheetViews>
  <sheetFormatPr defaultColWidth="0" defaultRowHeight="12.75" zeroHeight="1" x14ac:dyDescent="0.2"/>
  <cols>
    <col min="1" max="1" width="6.6640625" style="219" hidden="1" customWidth="1"/>
    <col min="2" max="2" width="11.1640625" style="219" hidden="1" customWidth="1"/>
    <col min="3" max="3" width="8.83203125" style="219" hidden="1" customWidth="1"/>
    <col min="4" max="4" width="8.33203125" style="219" hidden="1" customWidth="1"/>
    <col min="5" max="5" width="4.83203125" style="312" customWidth="1"/>
    <col min="6" max="6" width="6.33203125" style="312" customWidth="1"/>
    <col min="7" max="7" width="47.5" style="325" customWidth="1"/>
    <col min="8" max="17" width="17.33203125" style="325" customWidth="1"/>
    <col min="18" max="19" width="17.33203125" style="312" customWidth="1"/>
    <col min="20" max="20" width="2.5" style="312" customWidth="1"/>
    <col min="21" max="23" width="15.6640625" style="312" hidden="1" customWidth="1"/>
    <col min="24" max="16384" width="9.33203125" style="312" hidden="1"/>
  </cols>
  <sheetData>
    <row r="1" spans="1:23" s="382" customFormat="1" ht="24.95" customHeight="1" x14ac:dyDescent="0.2">
      <c r="A1" s="381"/>
      <c r="B1" s="381"/>
      <c r="C1" s="381"/>
      <c r="D1" s="381"/>
      <c r="F1" s="373"/>
      <c r="G1" s="389"/>
      <c r="H1" s="539" t="s">
        <v>909</v>
      </c>
      <c r="I1" s="220"/>
      <c r="J1" s="220"/>
      <c r="K1" s="220"/>
      <c r="L1" s="220"/>
      <c r="M1" s="220"/>
      <c r="N1" s="374"/>
      <c r="O1" s="374"/>
      <c r="P1" s="373"/>
    </row>
    <row r="2" spans="1:23" ht="20.25" hidden="1" customHeight="1" x14ac:dyDescent="0.2">
      <c r="E2" s="336"/>
      <c r="F2" s="222"/>
      <c r="G2" s="222"/>
      <c r="H2" s="222"/>
      <c r="I2" s="222"/>
      <c r="J2" s="222"/>
      <c r="K2" s="222"/>
      <c r="L2" s="222"/>
      <c r="M2" s="222"/>
      <c r="N2" s="222"/>
      <c r="O2" s="222"/>
      <c r="P2" s="222"/>
      <c r="Q2" s="219"/>
      <c r="R2" s="219"/>
      <c r="S2" s="219"/>
    </row>
    <row r="3" spans="1:23" ht="20.25" hidden="1" customHeight="1" x14ac:dyDescent="0.2">
      <c r="E3" s="336"/>
      <c r="F3" s="222"/>
      <c r="G3" s="222"/>
      <c r="H3" s="222"/>
      <c r="I3" s="222"/>
      <c r="J3" s="222"/>
      <c r="K3" s="222"/>
      <c r="L3" s="222"/>
      <c r="M3" s="222"/>
      <c r="N3" s="222"/>
      <c r="O3" s="222"/>
      <c r="P3" s="222"/>
      <c r="Q3" s="219"/>
      <c r="R3" s="219"/>
      <c r="S3" s="219"/>
    </row>
    <row r="4" spans="1:23" ht="15" customHeight="1" x14ac:dyDescent="0.2">
      <c r="E4" s="658"/>
      <c r="F4" s="659"/>
      <c r="G4" s="78" t="s">
        <v>526</v>
      </c>
      <c r="H4" s="65" t="str">
        <f>Reporting_Country_Name</f>
        <v>Cayman Islands</v>
      </c>
      <c r="I4" s="79"/>
      <c r="J4" s="80" t="s">
        <v>530</v>
      </c>
      <c r="K4" s="141" t="str">
        <f>Reporting_Country_Code</f>
        <v>377</v>
      </c>
      <c r="L4" s="44" t="s">
        <v>622</v>
      </c>
      <c r="M4" s="170" t="str">
        <f>Reporting_Period_Code</f>
        <v>2018S1</v>
      </c>
      <c r="N4" s="195"/>
      <c r="O4" s="195"/>
      <c r="P4" s="195"/>
      <c r="Q4" s="195"/>
      <c r="R4" s="195"/>
      <c r="S4" s="341"/>
    </row>
    <row r="5" spans="1:23" ht="15" hidden="1" customHeight="1" x14ac:dyDescent="0.2">
      <c r="E5" s="338"/>
      <c r="F5" s="163"/>
      <c r="G5" s="81"/>
      <c r="H5" s="68"/>
      <c r="I5" s="82"/>
      <c r="J5" s="80"/>
      <c r="K5" s="82"/>
      <c r="L5" s="77"/>
      <c r="M5" s="68"/>
      <c r="N5" s="81"/>
      <c r="O5" s="81"/>
      <c r="P5" s="81"/>
      <c r="Q5" s="81"/>
      <c r="R5" s="81"/>
      <c r="S5" s="342"/>
    </row>
    <row r="6" spans="1:23" ht="15" hidden="1" customHeight="1" x14ac:dyDescent="0.2">
      <c r="E6" s="339"/>
      <c r="F6" s="164"/>
      <c r="G6" s="83"/>
      <c r="H6" s="68"/>
      <c r="I6" s="80"/>
      <c r="J6" s="80"/>
      <c r="K6" s="80"/>
      <c r="L6" s="45"/>
      <c r="M6" s="68"/>
      <c r="N6" s="83"/>
      <c r="O6" s="83"/>
      <c r="P6" s="83"/>
      <c r="Q6" s="83"/>
      <c r="R6" s="83"/>
      <c r="S6" s="343"/>
    </row>
    <row r="7" spans="1:23" x14ac:dyDescent="0.2">
      <c r="E7" s="690"/>
      <c r="F7" s="691"/>
      <c r="G7" s="185" t="s">
        <v>527</v>
      </c>
      <c r="H7" s="190" t="str">
        <f>Reporting_Currency_Name</f>
        <v>US Dollars</v>
      </c>
      <c r="I7" s="191"/>
      <c r="J7" s="192" t="s">
        <v>531</v>
      </c>
      <c r="K7" s="270">
        <f>Reporting_Currency_Code</f>
        <v>1</v>
      </c>
      <c r="L7" s="193" t="s">
        <v>8</v>
      </c>
      <c r="M7" s="194" t="str">
        <f>Reporting_Scale_Name</f>
        <v>Million</v>
      </c>
      <c r="N7" s="185"/>
      <c r="O7" s="185"/>
      <c r="P7" s="185"/>
      <c r="Q7" s="185"/>
      <c r="R7" s="185"/>
      <c r="S7" s="344"/>
    </row>
    <row r="8" spans="1:23" ht="15.75" hidden="1" x14ac:dyDescent="0.2">
      <c r="E8" s="223"/>
      <c r="F8" s="223"/>
      <c r="G8" s="221"/>
      <c r="H8" s="224"/>
      <c r="I8" s="223"/>
      <c r="J8" s="223"/>
      <c r="K8" s="223"/>
      <c r="L8" s="225"/>
      <c r="M8" s="225"/>
      <c r="N8" s="225"/>
      <c r="O8" s="225"/>
      <c r="P8" s="225"/>
      <c r="Q8" s="219"/>
      <c r="R8" s="219"/>
      <c r="S8" s="219"/>
    </row>
    <row r="9" spans="1:23" ht="15.75" hidden="1" x14ac:dyDescent="0.2">
      <c r="E9" s="223"/>
      <c r="F9" s="223"/>
      <c r="G9" s="221"/>
      <c r="H9" s="224"/>
      <c r="I9" s="223"/>
      <c r="J9" s="223"/>
      <c r="K9" s="223"/>
      <c r="L9" s="225"/>
      <c r="M9" s="225"/>
      <c r="N9" s="225"/>
      <c r="O9" s="225"/>
      <c r="P9" s="225"/>
      <c r="Q9" s="219"/>
      <c r="R9" s="219"/>
      <c r="S9" s="219"/>
    </row>
    <row r="10" spans="1:23" ht="15.75" hidden="1" x14ac:dyDescent="0.2">
      <c r="E10" s="223"/>
      <c r="F10" s="223"/>
      <c r="G10" s="221"/>
      <c r="H10" s="224"/>
      <c r="I10" s="223"/>
      <c r="J10" s="223"/>
      <c r="K10" s="223"/>
      <c r="L10" s="225"/>
      <c r="M10" s="225"/>
      <c r="N10" s="225"/>
      <c r="O10" s="225"/>
      <c r="P10" s="225"/>
      <c r="Q10" s="219"/>
      <c r="R10" s="219"/>
      <c r="S10" s="219"/>
    </row>
    <row r="11" spans="1:23" ht="15.75" hidden="1" x14ac:dyDescent="0.2">
      <c r="E11" s="223"/>
      <c r="F11" s="223"/>
      <c r="G11" s="221"/>
      <c r="H11" s="224"/>
      <c r="I11" s="223"/>
      <c r="J11" s="223"/>
      <c r="K11" s="223"/>
      <c r="L11" s="225"/>
      <c r="M11" s="225"/>
      <c r="N11" s="225"/>
      <c r="O11" s="225"/>
      <c r="P11" s="225"/>
      <c r="Q11" s="219"/>
      <c r="R11" s="219"/>
      <c r="S11" s="219"/>
    </row>
    <row r="12" spans="1:23" s="583" customFormat="1" ht="21" customHeight="1" thickBot="1" x14ac:dyDescent="0.25">
      <c r="A12" s="582"/>
      <c r="B12" s="582"/>
      <c r="C12" s="582"/>
      <c r="D12" s="582"/>
      <c r="G12" s="584" t="s">
        <v>487</v>
      </c>
      <c r="N12" s="602" t="s">
        <v>933</v>
      </c>
    </row>
    <row r="13" spans="1:23" ht="42" hidden="1" customHeight="1" thickBot="1" x14ac:dyDescent="0.25">
      <c r="E13" s="219"/>
      <c r="F13" s="219"/>
      <c r="G13" s="219"/>
      <c r="H13" s="219"/>
      <c r="I13" s="219"/>
      <c r="J13" s="219"/>
      <c r="K13" s="219"/>
      <c r="L13" s="219"/>
      <c r="M13" s="219"/>
      <c r="N13" s="219"/>
      <c r="O13" s="219"/>
      <c r="P13" s="219"/>
      <c r="Q13" s="219"/>
      <c r="R13" s="219"/>
      <c r="S13" s="219"/>
      <c r="T13" s="483"/>
      <c r="U13" s="483"/>
      <c r="V13" s="483"/>
      <c r="W13" s="483"/>
    </row>
    <row r="14" spans="1:23" ht="13.5" thickBot="1" x14ac:dyDescent="0.25">
      <c r="E14" s="243"/>
      <c r="F14" s="226"/>
      <c r="G14" s="227"/>
      <c r="H14" s="228"/>
      <c r="I14" s="229"/>
      <c r="J14" s="229"/>
      <c r="K14" s="229"/>
      <c r="L14" s="229"/>
      <c r="M14" s="229" t="s">
        <v>523</v>
      </c>
      <c r="N14" s="593"/>
      <c r="O14" s="230"/>
      <c r="P14" s="229"/>
      <c r="Q14" s="689" t="s">
        <v>888</v>
      </c>
      <c r="R14" s="689" t="s">
        <v>893</v>
      </c>
      <c r="S14" s="689" t="s">
        <v>890</v>
      </c>
      <c r="T14" s="483"/>
      <c r="U14" s="483"/>
      <c r="V14" s="483"/>
      <c r="W14" s="483"/>
    </row>
    <row r="15" spans="1:23" ht="13.5" thickBot="1" x14ac:dyDescent="0.25">
      <c r="E15" s="334"/>
      <c r="F15" s="331"/>
      <c r="G15" s="331"/>
      <c r="H15" s="233"/>
      <c r="I15" s="228"/>
      <c r="J15" s="228"/>
      <c r="K15" s="228"/>
      <c r="L15" s="594"/>
      <c r="M15" s="234"/>
      <c r="N15" s="235"/>
      <c r="O15" s="228"/>
      <c r="P15" s="228"/>
      <c r="Q15" s="689"/>
      <c r="R15" s="689"/>
      <c r="S15" s="689"/>
      <c r="T15" s="483"/>
      <c r="U15" s="483"/>
      <c r="V15" s="483"/>
      <c r="W15" s="483"/>
    </row>
    <row r="16" spans="1:23" ht="58.5" customHeight="1" x14ac:dyDescent="0.2">
      <c r="E16" s="231" t="s">
        <v>528</v>
      </c>
      <c r="F16" s="236" t="s">
        <v>9</v>
      </c>
      <c r="G16" s="577" t="s">
        <v>924</v>
      </c>
      <c r="H16" s="237" t="s">
        <v>564</v>
      </c>
      <c r="I16" s="237" t="s">
        <v>565</v>
      </c>
      <c r="J16" s="237" t="s">
        <v>525</v>
      </c>
      <c r="K16" s="238" t="s">
        <v>517</v>
      </c>
      <c r="L16" s="237" t="s">
        <v>518</v>
      </c>
      <c r="M16" s="237" t="s">
        <v>519</v>
      </c>
      <c r="N16" s="237" t="s">
        <v>486</v>
      </c>
      <c r="O16" s="239" t="s">
        <v>488</v>
      </c>
      <c r="P16" s="610" t="s">
        <v>937</v>
      </c>
      <c r="Q16" s="689"/>
      <c r="R16" s="689"/>
      <c r="S16" s="689"/>
      <c r="T16" s="483"/>
      <c r="U16" s="483"/>
      <c r="V16" s="483"/>
      <c r="W16" s="483"/>
    </row>
    <row r="17" spans="2:19" ht="15" hidden="1" customHeight="1" x14ac:dyDescent="0.2">
      <c r="B17" s="144" t="s">
        <v>533</v>
      </c>
      <c r="C17" s="144"/>
      <c r="D17" s="140" t="s">
        <v>534</v>
      </c>
      <c r="E17" s="240"/>
      <c r="F17" s="241"/>
      <c r="G17" s="145" t="s">
        <v>594</v>
      </c>
      <c r="H17" s="167" t="s">
        <v>601</v>
      </c>
      <c r="I17" s="167" t="s">
        <v>601</v>
      </c>
      <c r="J17" s="167" t="s">
        <v>601</v>
      </c>
      <c r="K17" s="167" t="s">
        <v>601</v>
      </c>
      <c r="L17" s="167" t="s">
        <v>601</v>
      </c>
      <c r="M17" s="167" t="s">
        <v>601</v>
      </c>
      <c r="N17" s="167" t="s">
        <v>601</v>
      </c>
      <c r="O17" s="167" t="s">
        <v>601</v>
      </c>
      <c r="P17" s="167" t="s">
        <v>601</v>
      </c>
      <c r="Q17" s="429"/>
      <c r="R17" s="430"/>
      <c r="S17" s="430"/>
    </row>
    <row r="18" spans="2:19" ht="15" hidden="1" customHeight="1" x14ac:dyDescent="0.2">
      <c r="B18" s="144"/>
      <c r="C18" s="144"/>
      <c r="D18" s="140"/>
      <c r="E18" s="240"/>
      <c r="F18" s="241"/>
      <c r="G18" s="145" t="s">
        <v>595</v>
      </c>
      <c r="H18" s="146" t="s">
        <v>535</v>
      </c>
      <c r="I18" s="146" t="s">
        <v>535</v>
      </c>
      <c r="J18" s="146" t="s">
        <v>535</v>
      </c>
      <c r="K18" s="146" t="s">
        <v>535</v>
      </c>
      <c r="L18" s="146" t="s">
        <v>535</v>
      </c>
      <c r="M18" s="146" t="s">
        <v>535</v>
      </c>
      <c r="N18" s="146" t="s">
        <v>535</v>
      </c>
      <c r="O18" s="146" t="s">
        <v>535</v>
      </c>
      <c r="P18" s="146" t="s">
        <v>535</v>
      </c>
      <c r="Q18" s="242"/>
      <c r="R18" s="152"/>
      <c r="S18" s="152"/>
    </row>
    <row r="19" spans="2:19" ht="15" hidden="1" customHeight="1" x14ac:dyDescent="0.2">
      <c r="B19" s="144"/>
      <c r="C19" s="144"/>
      <c r="D19" s="140"/>
      <c r="E19" s="240"/>
      <c r="F19" s="241"/>
      <c r="G19" s="145" t="s">
        <v>600</v>
      </c>
      <c r="H19" s="146" t="s">
        <v>604</v>
      </c>
      <c r="I19" s="146" t="s">
        <v>604</v>
      </c>
      <c r="J19" s="146" t="s">
        <v>604</v>
      </c>
      <c r="K19" s="146" t="s">
        <v>604</v>
      </c>
      <c r="L19" s="146" t="s">
        <v>604</v>
      </c>
      <c r="M19" s="146" t="s">
        <v>604</v>
      </c>
      <c r="N19" s="146" t="s">
        <v>604</v>
      </c>
      <c r="O19" s="146" t="s">
        <v>604</v>
      </c>
      <c r="P19" s="146" t="s">
        <v>604</v>
      </c>
      <c r="Q19" s="242"/>
      <c r="R19" s="152"/>
      <c r="S19" s="152"/>
    </row>
    <row r="20" spans="2:19" ht="15" hidden="1" customHeight="1" x14ac:dyDescent="0.2">
      <c r="B20" s="140" t="s">
        <v>533</v>
      </c>
      <c r="C20" s="140" t="s">
        <v>597</v>
      </c>
      <c r="D20" s="140" t="s">
        <v>596</v>
      </c>
      <c r="E20" s="240"/>
      <c r="F20" s="241"/>
      <c r="G20" s="145" t="s">
        <v>596</v>
      </c>
      <c r="H20" s="242" t="s">
        <v>535</v>
      </c>
      <c r="I20" s="242" t="s">
        <v>536</v>
      </c>
      <c r="J20" s="242" t="s">
        <v>537</v>
      </c>
      <c r="K20" s="242" t="s">
        <v>538</v>
      </c>
      <c r="L20" s="242" t="s">
        <v>542</v>
      </c>
      <c r="M20" s="242" t="s">
        <v>599</v>
      </c>
      <c r="N20" s="242" t="s">
        <v>539</v>
      </c>
      <c r="O20" s="242" t="s">
        <v>540</v>
      </c>
      <c r="P20" s="242" t="s">
        <v>541</v>
      </c>
      <c r="Q20" s="242"/>
      <c r="R20" s="152"/>
      <c r="S20" s="152"/>
    </row>
    <row r="21" spans="2:19" x14ac:dyDescent="0.2">
      <c r="B21" s="208" t="s">
        <v>623</v>
      </c>
      <c r="C21" s="208"/>
      <c r="D21" s="209"/>
      <c r="E21" s="16">
        <v>1</v>
      </c>
      <c r="F21" s="17" t="s">
        <v>14</v>
      </c>
      <c r="G21" s="17" t="s">
        <v>15</v>
      </c>
      <c r="H21" s="418" t="str">
        <f>IF('Table 1'!I21="","",'Table 1'!I21)</f>
        <v/>
      </c>
      <c r="I21" s="419"/>
      <c r="J21" s="420"/>
      <c r="K21" s="502" t="str">
        <f>IF(AND(L21="",M21="",N21=""),"",IF(OR(L21="c",M21="c",N21="c"),"c",SUM(L21:N21)))</f>
        <v/>
      </c>
      <c r="L21" s="422"/>
      <c r="M21" s="501"/>
      <c r="N21" s="422"/>
      <c r="O21" s="419"/>
      <c r="P21" s="422"/>
      <c r="Q21" s="416" t="str">
        <f t="shared" ref="Q21:Q84" si="0">IF(AND(COUNTIF(L21:N21,"c")=1,ISNUMBER(K21)),"Res Disc",IF(AND(K21="c",ISNUMBER(L21),ISNUMBER(M21),ISNUMBER(N21)),"Res Disc",IF(AND(H21="c",ISNUMBER(I21),ISNUMBER(J21),ISNUMBER(K21),ISNUMBER(O21),ISNUMBER(P21)),"Res Disc",IF(AND(ISNUMBER(H21),(SUM(COUNTIF(I21:K21,"c"),COUNTIF(O21:P21,"c"))=1)),"Res Disc",""))))</f>
        <v/>
      </c>
      <c r="R21" s="626" t="str">
        <f>IF(Q21&lt;&gt;"","",IF(SUM(COUNTIF(I21:K21,"c"),COUNTIF(O21:P21,"c"))&gt;1,"",IF(OR(AND(H21="c",OR(I21="c",J21="c",K21="c",O21="c",P21="c")),AND(H21&lt;&gt;"",I21="c",J21="c",K21="c",O21="c",P21="c"),AND(H21&lt;&gt;"",I21="",J21="",K21="",O21="",P21="")),"",IF(ABS(SUM(I21:K21,O21:P21)-SUM(H21))&gt;0.9,SUM(I21:K21,O21:P21),""))))</f>
        <v/>
      </c>
      <c r="S21" s="626" t="str">
        <f>IF(Q21&lt;&gt;"","",IF(OR(AND(K21="c",OR(L21="c",N21="c",M21="c")),AND(K21&lt;&gt;"",L21="c",M21="c",N21="c"),AND(K21&lt;&gt;"",L21="",N21="",M21="")),"",IF(COUNTIF(L21:N21,"c")&gt;1,"",IF(ABS(SUM(L21:N21)-SUM(K21))&gt;0.9,SUM(L21:N21),""))))</f>
        <v/>
      </c>
    </row>
    <row r="22" spans="2:19" x14ac:dyDescent="0.2">
      <c r="B22" s="208" t="s">
        <v>624</v>
      </c>
      <c r="C22" s="208"/>
      <c r="D22" s="209"/>
      <c r="E22" s="13">
        <v>2</v>
      </c>
      <c r="F22" s="14" t="s">
        <v>16</v>
      </c>
      <c r="G22" s="14" t="s">
        <v>17</v>
      </c>
      <c r="H22" s="418" t="str">
        <f>IF('Table 1'!I22="","",'Table 1'!I22)</f>
        <v/>
      </c>
      <c r="I22" s="419"/>
      <c r="J22" s="420"/>
      <c r="K22" s="421" t="str">
        <f t="shared" ref="K22:K85" si="1">IF(AND(L22="",M22="",N22=""),"",IF(OR(L22="c",M22="c",N22="c"),"c",SUM(L22:N22)))</f>
        <v/>
      </c>
      <c r="L22" s="420"/>
      <c r="M22" s="419"/>
      <c r="N22" s="420"/>
      <c r="O22" s="419"/>
      <c r="P22" s="420"/>
      <c r="Q22" s="416" t="str">
        <f t="shared" si="0"/>
        <v/>
      </c>
      <c r="R22" s="626" t="str">
        <f t="shared" ref="R22:R85" si="2">IF(Q22&lt;&gt;"","",IF(SUM(COUNTIF(I22:K22,"c"),COUNTIF(O22:P22,"c"))&gt;1,"",IF(OR(AND(H22="c",OR(I22="c",J22="c",K22="c",O22="c",P22="c")),AND(H22&lt;&gt;"",I22="c",J22="c",K22="c",O22="c",P22="c"),AND(H22&lt;&gt;"",I22="",J22="",K22="",O22="",P22="")),"",IF(ABS(SUM(I22:K22,O22:P22)-SUM(H22))&gt;0.9,SUM(I22:K22,O22:P22),""))))</f>
        <v/>
      </c>
      <c r="S22" s="626" t="str">
        <f t="shared" ref="S22:S85" si="3">IF(Q22&lt;&gt;"","",IF(OR(AND(K22="c",OR(L22="c",N22="c",M22="c")),AND(K22&lt;&gt;"",L22="c",M22="c",N22="c"),AND(K22&lt;&gt;"",L22="",N22="",M22="")),"",IF(COUNTIF(L22:N22,"c")&gt;1,"",IF(ABS(SUM(L22:N22)-SUM(K22))&gt;0.9,SUM(L22:N22),""))))</f>
        <v/>
      </c>
    </row>
    <row r="23" spans="2:19" x14ac:dyDescent="0.2">
      <c r="B23" s="208" t="s">
        <v>625</v>
      </c>
      <c r="C23" s="208"/>
      <c r="D23" s="209"/>
      <c r="E23" s="16">
        <v>3</v>
      </c>
      <c r="F23" s="14" t="s">
        <v>18</v>
      </c>
      <c r="G23" s="14" t="s">
        <v>19</v>
      </c>
      <c r="H23" s="418" t="str">
        <f>IF('Table 1'!I23="","",'Table 1'!I23)</f>
        <v/>
      </c>
      <c r="I23" s="419"/>
      <c r="J23" s="420"/>
      <c r="K23" s="421" t="str">
        <f t="shared" si="1"/>
        <v/>
      </c>
      <c r="L23" s="420"/>
      <c r="M23" s="419"/>
      <c r="N23" s="420"/>
      <c r="O23" s="419"/>
      <c r="P23" s="420"/>
      <c r="Q23" s="416" t="str">
        <f t="shared" si="0"/>
        <v/>
      </c>
      <c r="R23" s="626" t="str">
        <f t="shared" si="2"/>
        <v/>
      </c>
      <c r="S23" s="626" t="str">
        <f t="shared" si="3"/>
        <v/>
      </c>
    </row>
    <row r="24" spans="2:19" x14ac:dyDescent="0.2">
      <c r="B24" s="208" t="s">
        <v>626</v>
      </c>
      <c r="C24" s="208"/>
      <c r="D24" s="209"/>
      <c r="E24" s="13">
        <v>4</v>
      </c>
      <c r="F24" s="14" t="s">
        <v>20</v>
      </c>
      <c r="G24" s="14" t="s">
        <v>21</v>
      </c>
      <c r="H24" s="418">
        <f>IF('Table 1'!I24="","",'Table 1'!I24)</f>
        <v>16</v>
      </c>
      <c r="I24" s="419"/>
      <c r="J24" s="420"/>
      <c r="K24" s="421" t="str">
        <f t="shared" si="1"/>
        <v/>
      </c>
      <c r="L24" s="420"/>
      <c r="M24" s="419"/>
      <c r="N24" s="420"/>
      <c r="O24" s="419"/>
      <c r="P24" s="420"/>
      <c r="Q24" s="416" t="str">
        <f t="shared" si="0"/>
        <v/>
      </c>
      <c r="R24" s="626" t="str">
        <f t="shared" si="2"/>
        <v/>
      </c>
      <c r="S24" s="626" t="str">
        <f t="shared" si="3"/>
        <v/>
      </c>
    </row>
    <row r="25" spans="2:19" x14ac:dyDescent="0.2">
      <c r="B25" s="208" t="s">
        <v>627</v>
      </c>
      <c r="C25" s="208"/>
      <c r="D25" s="209"/>
      <c r="E25" s="16">
        <v>5</v>
      </c>
      <c r="F25" s="14" t="s">
        <v>22</v>
      </c>
      <c r="G25" s="14" t="s">
        <v>23</v>
      </c>
      <c r="H25" s="418" t="str">
        <f>IF('Table 1'!I25="","",'Table 1'!I25)</f>
        <v/>
      </c>
      <c r="I25" s="419"/>
      <c r="J25" s="420"/>
      <c r="K25" s="421" t="str">
        <f t="shared" si="1"/>
        <v/>
      </c>
      <c r="L25" s="420"/>
      <c r="M25" s="419"/>
      <c r="N25" s="420"/>
      <c r="O25" s="419"/>
      <c r="P25" s="420"/>
      <c r="Q25" s="416" t="str">
        <f t="shared" si="0"/>
        <v/>
      </c>
      <c r="R25" s="626" t="str">
        <f t="shared" si="2"/>
        <v/>
      </c>
      <c r="S25" s="626" t="str">
        <f t="shared" si="3"/>
        <v/>
      </c>
    </row>
    <row r="26" spans="2:19" x14ac:dyDescent="0.2">
      <c r="B26" s="208" t="s">
        <v>628</v>
      </c>
      <c r="C26" s="208"/>
      <c r="D26" s="209"/>
      <c r="E26" s="13">
        <v>6</v>
      </c>
      <c r="F26" s="14" t="s">
        <v>24</v>
      </c>
      <c r="G26" s="14" t="s">
        <v>25</v>
      </c>
      <c r="H26" s="418" t="str">
        <f>IF('Table 1'!I26="","",'Table 1'!I26)</f>
        <v/>
      </c>
      <c r="I26" s="419"/>
      <c r="J26" s="420"/>
      <c r="K26" s="421" t="str">
        <f t="shared" si="1"/>
        <v/>
      </c>
      <c r="L26" s="420"/>
      <c r="M26" s="419"/>
      <c r="N26" s="420"/>
      <c r="O26" s="419"/>
      <c r="P26" s="420"/>
      <c r="Q26" s="416" t="str">
        <f t="shared" si="0"/>
        <v/>
      </c>
      <c r="R26" s="626" t="str">
        <f t="shared" si="2"/>
        <v/>
      </c>
      <c r="S26" s="626" t="str">
        <f t="shared" si="3"/>
        <v/>
      </c>
    </row>
    <row r="27" spans="2:19" x14ac:dyDescent="0.2">
      <c r="B27" s="208" t="s">
        <v>629</v>
      </c>
      <c r="C27" s="208"/>
      <c r="D27" s="209"/>
      <c r="E27" s="16">
        <v>7</v>
      </c>
      <c r="F27" s="14" t="s">
        <v>26</v>
      </c>
      <c r="G27" s="14" t="s">
        <v>27</v>
      </c>
      <c r="H27" s="418" t="str">
        <f>IF('Table 1'!I27="","",'Table 1'!I27)</f>
        <v/>
      </c>
      <c r="I27" s="419"/>
      <c r="J27" s="420"/>
      <c r="K27" s="421" t="str">
        <f t="shared" si="1"/>
        <v/>
      </c>
      <c r="L27" s="420"/>
      <c r="M27" s="419"/>
      <c r="N27" s="420"/>
      <c r="O27" s="419"/>
      <c r="P27" s="420"/>
      <c r="Q27" s="416" t="str">
        <f t="shared" si="0"/>
        <v/>
      </c>
      <c r="R27" s="626" t="str">
        <f t="shared" si="2"/>
        <v/>
      </c>
      <c r="S27" s="626" t="str">
        <f t="shared" si="3"/>
        <v/>
      </c>
    </row>
    <row r="28" spans="2:19" x14ac:dyDescent="0.2">
      <c r="B28" s="208" t="s">
        <v>630</v>
      </c>
      <c r="C28" s="208"/>
      <c r="D28" s="209"/>
      <c r="E28" s="13">
        <v>8</v>
      </c>
      <c r="F28" s="14" t="s">
        <v>28</v>
      </c>
      <c r="G28" s="14" t="s">
        <v>29</v>
      </c>
      <c r="H28" s="418" t="str">
        <f>IF('Table 1'!I28="","",'Table 1'!I28)</f>
        <v/>
      </c>
      <c r="I28" s="419"/>
      <c r="J28" s="420"/>
      <c r="K28" s="421" t="str">
        <f t="shared" si="1"/>
        <v/>
      </c>
      <c r="L28" s="420"/>
      <c r="M28" s="419"/>
      <c r="N28" s="420"/>
      <c r="O28" s="419"/>
      <c r="P28" s="420"/>
      <c r="Q28" s="416" t="str">
        <f t="shared" si="0"/>
        <v/>
      </c>
      <c r="R28" s="626" t="str">
        <f t="shared" si="2"/>
        <v/>
      </c>
      <c r="S28" s="626" t="str">
        <f t="shared" si="3"/>
        <v/>
      </c>
    </row>
    <row r="29" spans="2:19" x14ac:dyDescent="0.2">
      <c r="B29" s="208" t="s">
        <v>631</v>
      </c>
      <c r="C29" s="208"/>
      <c r="D29" s="209"/>
      <c r="E29" s="16">
        <v>9</v>
      </c>
      <c r="F29" s="14" t="s">
        <v>30</v>
      </c>
      <c r="G29" s="14" t="s">
        <v>31</v>
      </c>
      <c r="H29" s="418">
        <f>IF('Table 1'!I29="","",'Table 1'!I29)</f>
        <v>1489</v>
      </c>
      <c r="I29" s="419"/>
      <c r="J29" s="420"/>
      <c r="K29" s="421" t="str">
        <f t="shared" si="1"/>
        <v/>
      </c>
      <c r="L29" s="420"/>
      <c r="M29" s="419"/>
      <c r="N29" s="420"/>
      <c r="O29" s="419"/>
      <c r="P29" s="420"/>
      <c r="Q29" s="416" t="str">
        <f t="shared" si="0"/>
        <v/>
      </c>
      <c r="R29" s="626" t="str">
        <f t="shared" si="2"/>
        <v/>
      </c>
      <c r="S29" s="626" t="str">
        <f t="shared" si="3"/>
        <v/>
      </c>
    </row>
    <row r="30" spans="2:19" x14ac:dyDescent="0.2">
      <c r="B30" s="208" t="s">
        <v>632</v>
      </c>
      <c r="C30" s="208"/>
      <c r="D30" s="209"/>
      <c r="E30" s="13">
        <v>10</v>
      </c>
      <c r="F30" s="14" t="s">
        <v>32</v>
      </c>
      <c r="G30" s="14" t="s">
        <v>33</v>
      </c>
      <c r="H30" s="418" t="str">
        <f>IF('Table 1'!I30="","",'Table 1'!I30)</f>
        <v/>
      </c>
      <c r="I30" s="419"/>
      <c r="J30" s="420"/>
      <c r="K30" s="421" t="str">
        <f t="shared" si="1"/>
        <v/>
      </c>
      <c r="L30" s="420"/>
      <c r="M30" s="419"/>
      <c r="N30" s="420"/>
      <c r="O30" s="419"/>
      <c r="P30" s="420"/>
      <c r="Q30" s="416" t="str">
        <f t="shared" si="0"/>
        <v/>
      </c>
      <c r="R30" s="626" t="str">
        <f t="shared" si="2"/>
        <v/>
      </c>
      <c r="S30" s="626" t="str">
        <f t="shared" si="3"/>
        <v/>
      </c>
    </row>
    <row r="31" spans="2:19" x14ac:dyDescent="0.2">
      <c r="B31" s="208" t="s">
        <v>633</v>
      </c>
      <c r="C31" s="208"/>
      <c r="D31" s="209"/>
      <c r="E31" s="16">
        <v>11</v>
      </c>
      <c r="F31" s="14" t="s">
        <v>34</v>
      </c>
      <c r="G31" s="14" t="s">
        <v>35</v>
      </c>
      <c r="H31" s="418" t="str">
        <f>IF('Table 1'!I31="","",'Table 1'!I31)</f>
        <v/>
      </c>
      <c r="I31" s="419"/>
      <c r="J31" s="420"/>
      <c r="K31" s="421" t="str">
        <f t="shared" si="1"/>
        <v/>
      </c>
      <c r="L31" s="420"/>
      <c r="M31" s="419"/>
      <c r="N31" s="420"/>
      <c r="O31" s="419"/>
      <c r="P31" s="420"/>
      <c r="Q31" s="416" t="str">
        <f t="shared" si="0"/>
        <v/>
      </c>
      <c r="R31" s="626" t="str">
        <f t="shared" si="2"/>
        <v/>
      </c>
      <c r="S31" s="626" t="str">
        <f t="shared" si="3"/>
        <v/>
      </c>
    </row>
    <row r="32" spans="2:19" x14ac:dyDescent="0.2">
      <c r="B32" s="208" t="s">
        <v>634</v>
      </c>
      <c r="C32" s="208"/>
      <c r="D32" s="209"/>
      <c r="E32" s="13">
        <v>12</v>
      </c>
      <c r="F32" s="14" t="s">
        <v>36</v>
      </c>
      <c r="G32" s="14" t="s">
        <v>37</v>
      </c>
      <c r="H32" s="418">
        <f>IF('Table 1'!I32="","",'Table 1'!I32)</f>
        <v>6606</v>
      </c>
      <c r="I32" s="419"/>
      <c r="J32" s="420"/>
      <c r="K32" s="421" t="str">
        <f t="shared" si="1"/>
        <v/>
      </c>
      <c r="L32" s="420"/>
      <c r="M32" s="419"/>
      <c r="N32" s="420"/>
      <c r="O32" s="419"/>
      <c r="P32" s="420"/>
      <c r="Q32" s="416" t="str">
        <f t="shared" si="0"/>
        <v/>
      </c>
      <c r="R32" s="626" t="str">
        <f t="shared" si="2"/>
        <v/>
      </c>
      <c r="S32" s="626" t="str">
        <f t="shared" si="3"/>
        <v/>
      </c>
    </row>
    <row r="33" spans="2:19" x14ac:dyDescent="0.2">
      <c r="B33" s="208" t="s">
        <v>635</v>
      </c>
      <c r="C33" s="208"/>
      <c r="D33" s="209"/>
      <c r="E33" s="16">
        <v>13</v>
      </c>
      <c r="F33" s="14" t="s">
        <v>38</v>
      </c>
      <c r="G33" s="14" t="s">
        <v>39</v>
      </c>
      <c r="H33" s="418">
        <f>IF('Table 1'!I33="","",'Table 1'!I33)</f>
        <v>1214</v>
      </c>
      <c r="I33" s="419"/>
      <c r="J33" s="420"/>
      <c r="K33" s="421" t="str">
        <f t="shared" si="1"/>
        <v/>
      </c>
      <c r="L33" s="420"/>
      <c r="M33" s="419"/>
      <c r="N33" s="420"/>
      <c r="O33" s="419"/>
      <c r="P33" s="420"/>
      <c r="Q33" s="416" t="str">
        <f t="shared" si="0"/>
        <v/>
      </c>
      <c r="R33" s="626" t="str">
        <f t="shared" si="2"/>
        <v/>
      </c>
      <c r="S33" s="626" t="str">
        <f t="shared" si="3"/>
        <v/>
      </c>
    </row>
    <row r="34" spans="2:19" x14ac:dyDescent="0.2">
      <c r="B34" s="208" t="s">
        <v>636</v>
      </c>
      <c r="C34" s="208"/>
      <c r="D34" s="209"/>
      <c r="E34" s="13">
        <v>14</v>
      </c>
      <c r="F34" s="14" t="s">
        <v>40</v>
      </c>
      <c r="G34" s="14" t="s">
        <v>41</v>
      </c>
      <c r="H34" s="418">
        <f>IF('Table 1'!I34="","",'Table 1'!I34)</f>
        <v>1</v>
      </c>
      <c r="I34" s="419"/>
      <c r="J34" s="420"/>
      <c r="K34" s="421" t="str">
        <f t="shared" si="1"/>
        <v/>
      </c>
      <c r="L34" s="420"/>
      <c r="M34" s="419"/>
      <c r="N34" s="420"/>
      <c r="O34" s="419"/>
      <c r="P34" s="420"/>
      <c r="Q34" s="416" t="str">
        <f t="shared" si="0"/>
        <v/>
      </c>
      <c r="R34" s="626" t="str">
        <f t="shared" si="2"/>
        <v/>
      </c>
      <c r="S34" s="626" t="str">
        <f t="shared" si="3"/>
        <v/>
      </c>
    </row>
    <row r="35" spans="2:19" x14ac:dyDescent="0.2">
      <c r="B35" s="208" t="s">
        <v>637</v>
      </c>
      <c r="C35" s="208"/>
      <c r="D35" s="209"/>
      <c r="E35" s="16">
        <v>15</v>
      </c>
      <c r="F35" s="14" t="s">
        <v>42</v>
      </c>
      <c r="G35" s="14" t="s">
        <v>43</v>
      </c>
      <c r="H35" s="418">
        <f>IF('Table 1'!I35="","",'Table 1'!I35)</f>
        <v>148</v>
      </c>
      <c r="I35" s="419"/>
      <c r="J35" s="420"/>
      <c r="K35" s="421" t="str">
        <f t="shared" si="1"/>
        <v/>
      </c>
      <c r="L35" s="420"/>
      <c r="M35" s="419"/>
      <c r="N35" s="420"/>
      <c r="O35" s="419"/>
      <c r="P35" s="420"/>
      <c r="Q35" s="416" t="str">
        <f t="shared" si="0"/>
        <v/>
      </c>
      <c r="R35" s="626" t="str">
        <f t="shared" si="2"/>
        <v/>
      </c>
      <c r="S35" s="626" t="str">
        <f t="shared" si="3"/>
        <v/>
      </c>
    </row>
    <row r="36" spans="2:19" x14ac:dyDescent="0.2">
      <c r="B36" s="208" t="s">
        <v>638</v>
      </c>
      <c r="C36" s="208"/>
      <c r="D36" s="209"/>
      <c r="E36" s="13">
        <v>16</v>
      </c>
      <c r="F36" s="14" t="s">
        <v>44</v>
      </c>
      <c r="G36" s="14" t="s">
        <v>45</v>
      </c>
      <c r="H36" s="418">
        <f>IF('Table 1'!I36="","",'Table 1'!I36)</f>
        <v>17</v>
      </c>
      <c r="I36" s="419"/>
      <c r="J36" s="420"/>
      <c r="K36" s="421" t="str">
        <f t="shared" si="1"/>
        <v/>
      </c>
      <c r="L36" s="420"/>
      <c r="M36" s="419"/>
      <c r="N36" s="420"/>
      <c r="O36" s="419"/>
      <c r="P36" s="420"/>
      <c r="Q36" s="416" t="str">
        <f t="shared" si="0"/>
        <v/>
      </c>
      <c r="R36" s="626" t="str">
        <f t="shared" si="2"/>
        <v/>
      </c>
      <c r="S36" s="626" t="str">
        <f t="shared" si="3"/>
        <v/>
      </c>
    </row>
    <row r="37" spans="2:19" x14ac:dyDescent="0.2">
      <c r="B37" s="210" t="s">
        <v>639</v>
      </c>
      <c r="C37" s="210"/>
      <c r="D37" s="209"/>
      <c r="E37" s="16">
        <v>17</v>
      </c>
      <c r="F37" s="14" t="s">
        <v>46</v>
      </c>
      <c r="G37" s="14" t="s">
        <v>47</v>
      </c>
      <c r="H37" s="418">
        <f>IF('Table 1'!I37="","",'Table 1'!I37)</f>
        <v>64</v>
      </c>
      <c r="I37" s="419"/>
      <c r="J37" s="420"/>
      <c r="K37" s="421" t="str">
        <f t="shared" si="1"/>
        <v/>
      </c>
      <c r="L37" s="420"/>
      <c r="M37" s="419"/>
      <c r="N37" s="420"/>
      <c r="O37" s="419"/>
      <c r="P37" s="420"/>
      <c r="Q37" s="416" t="str">
        <f t="shared" si="0"/>
        <v/>
      </c>
      <c r="R37" s="626" t="str">
        <f t="shared" si="2"/>
        <v/>
      </c>
      <c r="S37" s="626" t="str">
        <f t="shared" si="3"/>
        <v/>
      </c>
    </row>
    <row r="38" spans="2:19" x14ac:dyDescent="0.2">
      <c r="B38" s="208" t="s">
        <v>640</v>
      </c>
      <c r="C38" s="208"/>
      <c r="D38" s="209"/>
      <c r="E38" s="13">
        <v>18</v>
      </c>
      <c r="F38" s="14" t="s">
        <v>48</v>
      </c>
      <c r="G38" s="14" t="s">
        <v>49</v>
      </c>
      <c r="H38" s="418" t="str">
        <f>IF('Table 1'!I38="","",'Table 1'!I38)</f>
        <v/>
      </c>
      <c r="I38" s="419"/>
      <c r="J38" s="420"/>
      <c r="K38" s="421" t="str">
        <f t="shared" si="1"/>
        <v/>
      </c>
      <c r="L38" s="420"/>
      <c r="M38" s="419"/>
      <c r="N38" s="420"/>
      <c r="O38" s="419"/>
      <c r="P38" s="420"/>
      <c r="Q38" s="416" t="str">
        <f t="shared" si="0"/>
        <v/>
      </c>
      <c r="R38" s="626" t="str">
        <f t="shared" si="2"/>
        <v/>
      </c>
      <c r="S38" s="626" t="str">
        <f t="shared" si="3"/>
        <v/>
      </c>
    </row>
    <row r="39" spans="2:19" x14ac:dyDescent="0.2">
      <c r="B39" s="211" t="s">
        <v>641</v>
      </c>
      <c r="C39" s="212"/>
      <c r="D39" s="209"/>
      <c r="E39" s="16">
        <v>19</v>
      </c>
      <c r="F39" s="14" t="s">
        <v>50</v>
      </c>
      <c r="G39" s="14" t="s">
        <v>51</v>
      </c>
      <c r="H39" s="418" t="str">
        <f>IF('Table 1'!I39="","",'Table 1'!I39)</f>
        <v/>
      </c>
      <c r="I39" s="419"/>
      <c r="J39" s="420"/>
      <c r="K39" s="421" t="str">
        <f t="shared" si="1"/>
        <v/>
      </c>
      <c r="L39" s="420"/>
      <c r="M39" s="419"/>
      <c r="N39" s="420"/>
      <c r="O39" s="419"/>
      <c r="P39" s="420"/>
      <c r="Q39" s="416" t="str">
        <f t="shared" si="0"/>
        <v/>
      </c>
      <c r="R39" s="626" t="str">
        <f t="shared" si="2"/>
        <v/>
      </c>
      <c r="S39" s="626" t="str">
        <f t="shared" si="3"/>
        <v/>
      </c>
    </row>
    <row r="40" spans="2:19" x14ac:dyDescent="0.2">
      <c r="B40" s="211" t="s">
        <v>642</v>
      </c>
      <c r="C40" s="212"/>
      <c r="D40" s="209"/>
      <c r="E40" s="13">
        <v>20</v>
      </c>
      <c r="F40" s="14" t="s">
        <v>52</v>
      </c>
      <c r="G40" s="14" t="s">
        <v>53</v>
      </c>
      <c r="H40" s="418">
        <f>IF('Table 1'!I40="","",'Table 1'!I40)</f>
        <v>874</v>
      </c>
      <c r="I40" s="419"/>
      <c r="J40" s="420"/>
      <c r="K40" s="421" t="str">
        <f t="shared" si="1"/>
        <v/>
      </c>
      <c r="L40" s="420"/>
      <c r="M40" s="419"/>
      <c r="N40" s="420"/>
      <c r="O40" s="419"/>
      <c r="P40" s="420"/>
      <c r="Q40" s="416" t="str">
        <f t="shared" si="0"/>
        <v/>
      </c>
      <c r="R40" s="626" t="str">
        <f t="shared" si="2"/>
        <v/>
      </c>
      <c r="S40" s="626" t="str">
        <f t="shared" si="3"/>
        <v/>
      </c>
    </row>
    <row r="41" spans="2:19" x14ac:dyDescent="0.2">
      <c r="B41" s="211" t="s">
        <v>643</v>
      </c>
      <c r="C41" s="212"/>
      <c r="D41" s="209"/>
      <c r="E41" s="16">
        <v>21</v>
      </c>
      <c r="F41" s="14" t="s">
        <v>54</v>
      </c>
      <c r="G41" s="14" t="s">
        <v>55</v>
      </c>
      <c r="H41" s="418" t="str">
        <f>IF('Table 1'!I41="","",'Table 1'!I41)</f>
        <v/>
      </c>
      <c r="I41" s="419"/>
      <c r="J41" s="420"/>
      <c r="K41" s="421" t="str">
        <f t="shared" si="1"/>
        <v/>
      </c>
      <c r="L41" s="420"/>
      <c r="M41" s="419"/>
      <c r="N41" s="420"/>
      <c r="O41" s="419"/>
      <c r="P41" s="420"/>
      <c r="Q41" s="416" t="str">
        <f t="shared" si="0"/>
        <v/>
      </c>
      <c r="R41" s="626" t="str">
        <f t="shared" si="2"/>
        <v/>
      </c>
      <c r="S41" s="626" t="str">
        <f t="shared" si="3"/>
        <v/>
      </c>
    </row>
    <row r="42" spans="2:19" x14ac:dyDescent="0.2">
      <c r="B42" s="211" t="s">
        <v>644</v>
      </c>
      <c r="C42" s="212"/>
      <c r="D42" s="209"/>
      <c r="E42" s="13">
        <v>22</v>
      </c>
      <c r="F42" s="14" t="s">
        <v>56</v>
      </c>
      <c r="G42" s="14" t="s">
        <v>57</v>
      </c>
      <c r="H42" s="418" t="str">
        <f>IF('Table 1'!I42="","",'Table 1'!I42)</f>
        <v/>
      </c>
      <c r="I42" s="419"/>
      <c r="J42" s="420"/>
      <c r="K42" s="421" t="str">
        <f t="shared" si="1"/>
        <v/>
      </c>
      <c r="L42" s="420"/>
      <c r="M42" s="419"/>
      <c r="N42" s="420"/>
      <c r="O42" s="419"/>
      <c r="P42" s="420"/>
      <c r="Q42" s="416" t="str">
        <f t="shared" si="0"/>
        <v/>
      </c>
      <c r="R42" s="626" t="str">
        <f t="shared" si="2"/>
        <v/>
      </c>
      <c r="S42" s="626" t="str">
        <f t="shared" si="3"/>
        <v/>
      </c>
    </row>
    <row r="43" spans="2:19" x14ac:dyDescent="0.2">
      <c r="B43" s="211" t="s">
        <v>645</v>
      </c>
      <c r="C43" s="212"/>
      <c r="D43" s="209"/>
      <c r="E43" s="16">
        <v>23</v>
      </c>
      <c r="F43" s="14" t="s">
        <v>58</v>
      </c>
      <c r="G43" s="14" t="s">
        <v>59</v>
      </c>
      <c r="H43" s="418">
        <f>IF('Table 1'!I43="","",'Table 1'!I43)</f>
        <v>6226</v>
      </c>
      <c r="I43" s="419"/>
      <c r="J43" s="420"/>
      <c r="K43" s="421" t="str">
        <f t="shared" si="1"/>
        <v/>
      </c>
      <c r="L43" s="420"/>
      <c r="M43" s="419"/>
      <c r="N43" s="420"/>
      <c r="O43" s="419"/>
      <c r="P43" s="420"/>
      <c r="Q43" s="416" t="str">
        <f t="shared" si="0"/>
        <v/>
      </c>
      <c r="R43" s="626" t="str">
        <f t="shared" si="2"/>
        <v/>
      </c>
      <c r="S43" s="626" t="str">
        <f t="shared" si="3"/>
        <v/>
      </c>
    </row>
    <row r="44" spans="2:19" x14ac:dyDescent="0.2">
      <c r="B44" s="211" t="s">
        <v>646</v>
      </c>
      <c r="C44" s="212"/>
      <c r="D44" s="209"/>
      <c r="E44" s="13">
        <v>24</v>
      </c>
      <c r="F44" s="14" t="s">
        <v>60</v>
      </c>
      <c r="G44" s="14" t="s">
        <v>61</v>
      </c>
      <c r="H44" s="418" t="str">
        <f>IF('Table 1'!I44="","",'Table 1'!I44)</f>
        <v/>
      </c>
      <c r="I44" s="419"/>
      <c r="J44" s="420"/>
      <c r="K44" s="421" t="str">
        <f t="shared" si="1"/>
        <v/>
      </c>
      <c r="L44" s="420"/>
      <c r="M44" s="419"/>
      <c r="N44" s="420"/>
      <c r="O44" s="419"/>
      <c r="P44" s="420"/>
      <c r="Q44" s="416" t="str">
        <f t="shared" si="0"/>
        <v/>
      </c>
      <c r="R44" s="626" t="str">
        <f t="shared" si="2"/>
        <v/>
      </c>
      <c r="S44" s="626" t="str">
        <f t="shared" si="3"/>
        <v/>
      </c>
    </row>
    <row r="45" spans="2:19" x14ac:dyDescent="0.2">
      <c r="B45" s="211" t="s">
        <v>647</v>
      </c>
      <c r="C45" s="212"/>
      <c r="D45" s="209"/>
      <c r="E45" s="16">
        <v>25</v>
      </c>
      <c r="F45" s="14" t="s">
        <v>62</v>
      </c>
      <c r="G45" s="14" t="s">
        <v>63</v>
      </c>
      <c r="H45" s="418" t="str">
        <f>IF('Table 1'!I45="","",'Table 1'!I45)</f>
        <v/>
      </c>
      <c r="I45" s="419"/>
      <c r="J45" s="420"/>
      <c r="K45" s="421" t="str">
        <f t="shared" si="1"/>
        <v/>
      </c>
      <c r="L45" s="420"/>
      <c r="M45" s="419"/>
      <c r="N45" s="420"/>
      <c r="O45" s="419"/>
      <c r="P45" s="420"/>
      <c r="Q45" s="416" t="str">
        <f t="shared" si="0"/>
        <v/>
      </c>
      <c r="R45" s="626" t="str">
        <f t="shared" si="2"/>
        <v/>
      </c>
      <c r="S45" s="626" t="str">
        <f t="shared" si="3"/>
        <v/>
      </c>
    </row>
    <row r="46" spans="2:19" x14ac:dyDescent="0.2">
      <c r="B46" s="211" t="s">
        <v>648</v>
      </c>
      <c r="C46" s="212"/>
      <c r="D46" s="209"/>
      <c r="E46" s="13">
        <v>26</v>
      </c>
      <c r="F46" s="33" t="s">
        <v>508</v>
      </c>
      <c r="G46" s="33" t="s">
        <v>509</v>
      </c>
      <c r="H46" s="418" t="str">
        <f>IF('Table 1'!I46="","",'Table 1'!I46)</f>
        <v/>
      </c>
      <c r="I46" s="419"/>
      <c r="J46" s="420"/>
      <c r="K46" s="421" t="str">
        <f t="shared" si="1"/>
        <v/>
      </c>
      <c r="L46" s="420"/>
      <c r="M46" s="419"/>
      <c r="N46" s="420"/>
      <c r="O46" s="419"/>
      <c r="P46" s="420"/>
      <c r="Q46" s="416" t="str">
        <f t="shared" si="0"/>
        <v/>
      </c>
      <c r="R46" s="626" t="str">
        <f t="shared" si="2"/>
        <v/>
      </c>
      <c r="S46" s="626" t="str">
        <f t="shared" si="3"/>
        <v/>
      </c>
    </row>
    <row r="47" spans="2:19" x14ac:dyDescent="0.2">
      <c r="B47" s="211" t="s">
        <v>649</v>
      </c>
      <c r="C47" s="212"/>
      <c r="D47" s="209"/>
      <c r="E47" s="16">
        <v>27</v>
      </c>
      <c r="F47" s="14" t="s">
        <v>64</v>
      </c>
      <c r="G47" s="14" t="s">
        <v>65</v>
      </c>
      <c r="H47" s="418">
        <f>IF('Table 1'!I47="","",'Table 1'!I47)</f>
        <v>2</v>
      </c>
      <c r="I47" s="419"/>
      <c r="J47" s="420"/>
      <c r="K47" s="421" t="str">
        <f t="shared" si="1"/>
        <v/>
      </c>
      <c r="L47" s="420"/>
      <c r="M47" s="419"/>
      <c r="N47" s="420"/>
      <c r="O47" s="419"/>
      <c r="P47" s="420"/>
      <c r="Q47" s="416" t="str">
        <f t="shared" si="0"/>
        <v/>
      </c>
      <c r="R47" s="626" t="str">
        <f t="shared" si="2"/>
        <v/>
      </c>
      <c r="S47" s="626" t="str">
        <f t="shared" si="3"/>
        <v/>
      </c>
    </row>
    <row r="48" spans="2:19" x14ac:dyDescent="0.2">
      <c r="B48" s="211" t="s">
        <v>650</v>
      </c>
      <c r="C48" s="212"/>
      <c r="D48" s="209"/>
      <c r="E48" s="13">
        <v>28</v>
      </c>
      <c r="F48" s="14" t="s">
        <v>66</v>
      </c>
      <c r="G48" s="14" t="s">
        <v>67</v>
      </c>
      <c r="H48" s="418" t="str">
        <f>IF('Table 1'!I48="","",'Table 1'!I48)</f>
        <v/>
      </c>
      <c r="I48" s="419"/>
      <c r="J48" s="420"/>
      <c r="K48" s="421" t="str">
        <f t="shared" si="1"/>
        <v/>
      </c>
      <c r="L48" s="420"/>
      <c r="M48" s="419"/>
      <c r="N48" s="420"/>
      <c r="O48" s="419"/>
      <c r="P48" s="420"/>
      <c r="Q48" s="416" t="str">
        <f t="shared" si="0"/>
        <v/>
      </c>
      <c r="R48" s="626" t="str">
        <f t="shared" si="2"/>
        <v/>
      </c>
      <c r="S48" s="626" t="str">
        <f t="shared" si="3"/>
        <v/>
      </c>
    </row>
    <row r="49" spans="2:19" x14ac:dyDescent="0.2">
      <c r="B49" s="211" t="s">
        <v>651</v>
      </c>
      <c r="C49" s="212"/>
      <c r="D49" s="209"/>
      <c r="E49" s="16">
        <v>29</v>
      </c>
      <c r="F49" s="14" t="s">
        <v>68</v>
      </c>
      <c r="G49" s="14" t="s">
        <v>69</v>
      </c>
      <c r="H49" s="418">
        <f>IF('Table 1'!I49="","",'Table 1'!I49)</f>
        <v>2739</v>
      </c>
      <c r="I49" s="419"/>
      <c r="J49" s="420"/>
      <c r="K49" s="421" t="str">
        <f t="shared" si="1"/>
        <v/>
      </c>
      <c r="L49" s="420"/>
      <c r="M49" s="419"/>
      <c r="N49" s="420"/>
      <c r="O49" s="419"/>
      <c r="P49" s="420"/>
      <c r="Q49" s="416" t="str">
        <f t="shared" si="0"/>
        <v/>
      </c>
      <c r="R49" s="626" t="str">
        <f t="shared" si="2"/>
        <v/>
      </c>
      <c r="S49" s="626" t="str">
        <f t="shared" si="3"/>
        <v/>
      </c>
    </row>
    <row r="50" spans="2:19" x14ac:dyDescent="0.2">
      <c r="B50" s="211" t="s">
        <v>652</v>
      </c>
      <c r="C50" s="212"/>
      <c r="D50" s="209"/>
      <c r="E50" s="13">
        <v>30</v>
      </c>
      <c r="F50" s="14" t="s">
        <v>70</v>
      </c>
      <c r="G50" s="14" t="s">
        <v>71</v>
      </c>
      <c r="H50" s="418" t="str">
        <f>IF('Table 1'!I50="","",'Table 1'!I50)</f>
        <v/>
      </c>
      <c r="I50" s="419"/>
      <c r="J50" s="420"/>
      <c r="K50" s="421" t="str">
        <f t="shared" si="1"/>
        <v/>
      </c>
      <c r="L50" s="420"/>
      <c r="M50" s="419"/>
      <c r="N50" s="420"/>
      <c r="O50" s="419"/>
      <c r="P50" s="420"/>
      <c r="Q50" s="416" t="str">
        <f t="shared" si="0"/>
        <v/>
      </c>
      <c r="R50" s="626" t="str">
        <f t="shared" si="2"/>
        <v/>
      </c>
      <c r="S50" s="626" t="str">
        <f t="shared" si="3"/>
        <v/>
      </c>
    </row>
    <row r="51" spans="2:19" x14ac:dyDescent="0.2">
      <c r="B51" s="211" t="s">
        <v>653</v>
      </c>
      <c r="C51" s="212"/>
      <c r="D51" s="209"/>
      <c r="E51" s="16">
        <v>31</v>
      </c>
      <c r="F51" s="14" t="s">
        <v>72</v>
      </c>
      <c r="G51" s="14" t="s">
        <v>73</v>
      </c>
      <c r="H51" s="418" t="str">
        <f>IF('Table 1'!I51="","",'Table 1'!I51)</f>
        <v/>
      </c>
      <c r="I51" s="419"/>
      <c r="J51" s="420"/>
      <c r="K51" s="421" t="str">
        <f t="shared" si="1"/>
        <v/>
      </c>
      <c r="L51" s="420"/>
      <c r="M51" s="419"/>
      <c r="N51" s="420"/>
      <c r="O51" s="419"/>
      <c r="P51" s="420"/>
      <c r="Q51" s="416" t="str">
        <f t="shared" si="0"/>
        <v/>
      </c>
      <c r="R51" s="626" t="str">
        <f t="shared" si="2"/>
        <v/>
      </c>
      <c r="S51" s="626" t="str">
        <f t="shared" si="3"/>
        <v/>
      </c>
    </row>
    <row r="52" spans="2:19" x14ac:dyDescent="0.2">
      <c r="B52" s="211" t="s">
        <v>654</v>
      </c>
      <c r="C52" s="212"/>
      <c r="D52" s="209"/>
      <c r="E52" s="13">
        <v>32</v>
      </c>
      <c r="F52" s="14" t="s">
        <v>74</v>
      </c>
      <c r="G52" s="14" t="s">
        <v>75</v>
      </c>
      <c r="H52" s="418">
        <f>IF('Table 1'!I52="","",'Table 1'!I52)</f>
        <v>2</v>
      </c>
      <c r="I52" s="419"/>
      <c r="J52" s="420"/>
      <c r="K52" s="421" t="str">
        <f t="shared" si="1"/>
        <v/>
      </c>
      <c r="L52" s="420"/>
      <c r="M52" s="419"/>
      <c r="N52" s="420"/>
      <c r="O52" s="419"/>
      <c r="P52" s="420"/>
      <c r="Q52" s="416" t="str">
        <f t="shared" si="0"/>
        <v/>
      </c>
      <c r="R52" s="626" t="str">
        <f t="shared" si="2"/>
        <v/>
      </c>
      <c r="S52" s="626" t="str">
        <f t="shared" si="3"/>
        <v/>
      </c>
    </row>
    <row r="53" spans="2:19" x14ac:dyDescent="0.2">
      <c r="B53" s="211" t="s">
        <v>655</v>
      </c>
      <c r="C53" s="212"/>
      <c r="D53" s="209"/>
      <c r="E53" s="16">
        <v>33</v>
      </c>
      <c r="F53" s="14" t="s">
        <v>76</v>
      </c>
      <c r="G53" s="14" t="s">
        <v>77</v>
      </c>
      <c r="H53" s="418" t="str">
        <f>IF('Table 1'!I53="","",'Table 1'!I53)</f>
        <v/>
      </c>
      <c r="I53" s="419"/>
      <c r="J53" s="420"/>
      <c r="K53" s="421" t="str">
        <f t="shared" si="1"/>
        <v/>
      </c>
      <c r="L53" s="420"/>
      <c r="M53" s="419"/>
      <c r="N53" s="420"/>
      <c r="O53" s="419"/>
      <c r="P53" s="420"/>
      <c r="Q53" s="416" t="str">
        <f t="shared" si="0"/>
        <v/>
      </c>
      <c r="R53" s="626" t="str">
        <f t="shared" si="2"/>
        <v/>
      </c>
      <c r="S53" s="626" t="str">
        <f t="shared" si="3"/>
        <v/>
      </c>
    </row>
    <row r="54" spans="2:19" x14ac:dyDescent="0.2">
      <c r="B54" s="211" t="s">
        <v>656</v>
      </c>
      <c r="C54" s="212"/>
      <c r="D54" s="209"/>
      <c r="E54" s="13">
        <v>34</v>
      </c>
      <c r="F54" s="14" t="s">
        <v>78</v>
      </c>
      <c r="G54" s="14" t="s">
        <v>79</v>
      </c>
      <c r="H54" s="418">
        <f>IF('Table 1'!I54="","",'Table 1'!I54)</f>
        <v>1</v>
      </c>
      <c r="I54" s="419"/>
      <c r="J54" s="420"/>
      <c r="K54" s="421" t="str">
        <f t="shared" si="1"/>
        <v/>
      </c>
      <c r="L54" s="420"/>
      <c r="M54" s="419"/>
      <c r="N54" s="420"/>
      <c r="O54" s="419"/>
      <c r="P54" s="420"/>
      <c r="Q54" s="416" t="str">
        <f t="shared" si="0"/>
        <v/>
      </c>
      <c r="R54" s="626" t="str">
        <f t="shared" si="2"/>
        <v/>
      </c>
      <c r="S54" s="626" t="str">
        <f t="shared" si="3"/>
        <v/>
      </c>
    </row>
    <row r="55" spans="2:19" x14ac:dyDescent="0.2">
      <c r="B55" s="211" t="s">
        <v>657</v>
      </c>
      <c r="C55" s="212"/>
      <c r="D55" s="209"/>
      <c r="E55" s="16">
        <v>35</v>
      </c>
      <c r="F55" s="14" t="s">
        <v>80</v>
      </c>
      <c r="G55" s="14" t="s">
        <v>81</v>
      </c>
      <c r="H55" s="418">
        <f>IF('Table 1'!I55="","",'Table 1'!I55)</f>
        <v>2</v>
      </c>
      <c r="I55" s="419"/>
      <c r="J55" s="420"/>
      <c r="K55" s="421" t="str">
        <f t="shared" si="1"/>
        <v/>
      </c>
      <c r="L55" s="420"/>
      <c r="M55" s="419"/>
      <c r="N55" s="420"/>
      <c r="O55" s="419"/>
      <c r="P55" s="420"/>
      <c r="Q55" s="416" t="str">
        <f t="shared" si="0"/>
        <v/>
      </c>
      <c r="R55" s="626" t="str">
        <f t="shared" si="2"/>
        <v/>
      </c>
      <c r="S55" s="626" t="str">
        <f t="shared" si="3"/>
        <v/>
      </c>
    </row>
    <row r="56" spans="2:19" x14ac:dyDescent="0.2">
      <c r="B56" s="211" t="s">
        <v>658</v>
      </c>
      <c r="C56" s="212"/>
      <c r="D56" s="209"/>
      <c r="E56" s="13">
        <v>36</v>
      </c>
      <c r="F56" s="14" t="s">
        <v>82</v>
      </c>
      <c r="G56" s="14" t="s">
        <v>83</v>
      </c>
      <c r="H56" s="418" t="str">
        <f>IF('Table 1'!I56="","",'Table 1'!I56)</f>
        <v/>
      </c>
      <c r="I56" s="419"/>
      <c r="J56" s="420"/>
      <c r="K56" s="421" t="str">
        <f t="shared" si="1"/>
        <v/>
      </c>
      <c r="L56" s="420"/>
      <c r="M56" s="419"/>
      <c r="N56" s="420"/>
      <c r="O56" s="419"/>
      <c r="P56" s="420"/>
      <c r="Q56" s="416" t="str">
        <f t="shared" si="0"/>
        <v/>
      </c>
      <c r="R56" s="626" t="str">
        <f t="shared" si="2"/>
        <v/>
      </c>
      <c r="S56" s="626" t="str">
        <f t="shared" si="3"/>
        <v/>
      </c>
    </row>
    <row r="57" spans="2:19" x14ac:dyDescent="0.2">
      <c r="B57" s="211" t="s">
        <v>660</v>
      </c>
      <c r="C57" s="212"/>
      <c r="D57" s="209"/>
      <c r="E57" s="16">
        <v>37</v>
      </c>
      <c r="F57" s="14" t="s">
        <v>86</v>
      </c>
      <c r="G57" s="14" t="s">
        <v>960</v>
      </c>
      <c r="H57" s="418" t="str">
        <f>IF('Table 1'!I57="","",'Table 1'!I57)</f>
        <v/>
      </c>
      <c r="I57" s="419"/>
      <c r="J57" s="420"/>
      <c r="K57" s="421" t="str">
        <f t="shared" si="1"/>
        <v/>
      </c>
      <c r="L57" s="420"/>
      <c r="M57" s="419"/>
      <c r="N57" s="420"/>
      <c r="O57" s="419"/>
      <c r="P57" s="420"/>
      <c r="Q57" s="416" t="str">
        <f t="shared" si="0"/>
        <v/>
      </c>
      <c r="R57" s="626" t="str">
        <f t="shared" si="2"/>
        <v/>
      </c>
      <c r="S57" s="626" t="str">
        <f t="shared" si="3"/>
        <v/>
      </c>
    </row>
    <row r="58" spans="2:19" x14ac:dyDescent="0.2">
      <c r="B58" s="211" t="s">
        <v>659</v>
      </c>
      <c r="C58" s="212"/>
      <c r="D58" s="209"/>
      <c r="E58" s="13">
        <v>38</v>
      </c>
      <c r="F58" s="14" t="s">
        <v>84</v>
      </c>
      <c r="G58" s="14" t="s">
        <v>85</v>
      </c>
      <c r="H58" s="418">
        <f>IF('Table 1'!I58="","",'Table 1'!I58)</f>
        <v>6411</v>
      </c>
      <c r="I58" s="419"/>
      <c r="J58" s="420"/>
      <c r="K58" s="421" t="str">
        <f t="shared" si="1"/>
        <v/>
      </c>
      <c r="L58" s="420"/>
      <c r="M58" s="419"/>
      <c r="N58" s="420"/>
      <c r="O58" s="419"/>
      <c r="P58" s="420"/>
      <c r="Q58" s="416" t="str">
        <f t="shared" si="0"/>
        <v/>
      </c>
      <c r="R58" s="626" t="str">
        <f t="shared" si="2"/>
        <v/>
      </c>
      <c r="S58" s="626" t="str">
        <f t="shared" si="3"/>
        <v/>
      </c>
    </row>
    <row r="59" spans="2:19" x14ac:dyDescent="0.2">
      <c r="B59" s="211" t="s">
        <v>661</v>
      </c>
      <c r="C59" s="212"/>
      <c r="D59" s="209"/>
      <c r="E59" s="16">
        <v>39</v>
      </c>
      <c r="F59" s="14" t="s">
        <v>87</v>
      </c>
      <c r="G59" s="14" t="s">
        <v>88</v>
      </c>
      <c r="H59" s="418" t="str">
        <f>IF('Table 1'!I59="","",'Table 1'!I59)</f>
        <v/>
      </c>
      <c r="I59" s="419"/>
      <c r="J59" s="420"/>
      <c r="K59" s="421" t="str">
        <f t="shared" si="1"/>
        <v/>
      </c>
      <c r="L59" s="420"/>
      <c r="M59" s="419"/>
      <c r="N59" s="420"/>
      <c r="O59" s="419"/>
      <c r="P59" s="420"/>
      <c r="Q59" s="416" t="str">
        <f t="shared" si="0"/>
        <v/>
      </c>
      <c r="R59" s="626" t="str">
        <f t="shared" si="2"/>
        <v/>
      </c>
      <c r="S59" s="626" t="str">
        <f t="shared" si="3"/>
        <v/>
      </c>
    </row>
    <row r="60" spans="2:19" x14ac:dyDescent="0.2">
      <c r="B60" s="211" t="s">
        <v>662</v>
      </c>
      <c r="C60" s="212"/>
      <c r="D60" s="209"/>
      <c r="E60" s="13">
        <v>40</v>
      </c>
      <c r="F60" s="14" t="s">
        <v>89</v>
      </c>
      <c r="G60" s="14" t="s">
        <v>90</v>
      </c>
      <c r="H60" s="418" t="str">
        <f>IF('Table 1'!I60="","",'Table 1'!I60)</f>
        <v/>
      </c>
      <c r="I60" s="419"/>
      <c r="J60" s="420"/>
      <c r="K60" s="421" t="str">
        <f t="shared" si="1"/>
        <v/>
      </c>
      <c r="L60" s="420"/>
      <c r="M60" s="419"/>
      <c r="N60" s="420"/>
      <c r="O60" s="419"/>
      <c r="P60" s="420"/>
      <c r="Q60" s="416" t="str">
        <f t="shared" si="0"/>
        <v/>
      </c>
      <c r="R60" s="626" t="str">
        <f t="shared" si="2"/>
        <v/>
      </c>
      <c r="S60" s="626" t="str">
        <f t="shared" si="3"/>
        <v/>
      </c>
    </row>
    <row r="61" spans="2:19" x14ac:dyDescent="0.2">
      <c r="B61" s="211" t="s">
        <v>663</v>
      </c>
      <c r="C61" s="212"/>
      <c r="D61" s="209"/>
      <c r="E61" s="16">
        <v>41</v>
      </c>
      <c r="F61" s="14" t="s">
        <v>91</v>
      </c>
      <c r="G61" s="14" t="s">
        <v>92</v>
      </c>
      <c r="H61" s="418" t="str">
        <f>IF('Table 1'!I61="","",'Table 1'!I61)</f>
        <v/>
      </c>
      <c r="I61" s="419"/>
      <c r="J61" s="420"/>
      <c r="K61" s="421" t="str">
        <f t="shared" si="1"/>
        <v/>
      </c>
      <c r="L61" s="420"/>
      <c r="M61" s="419"/>
      <c r="N61" s="420"/>
      <c r="O61" s="419"/>
      <c r="P61" s="420"/>
      <c r="Q61" s="416" t="str">
        <f t="shared" si="0"/>
        <v/>
      </c>
      <c r="R61" s="626" t="str">
        <f t="shared" si="2"/>
        <v/>
      </c>
      <c r="S61" s="626" t="str">
        <f t="shared" si="3"/>
        <v/>
      </c>
    </row>
    <row r="62" spans="2:19" x14ac:dyDescent="0.2">
      <c r="B62" s="211" t="s">
        <v>664</v>
      </c>
      <c r="C62" s="212"/>
      <c r="D62" s="209"/>
      <c r="E62" s="13">
        <v>42</v>
      </c>
      <c r="F62" s="14" t="s">
        <v>93</v>
      </c>
      <c r="G62" s="14" t="s">
        <v>94</v>
      </c>
      <c r="H62" s="418">
        <f>IF('Table 1'!I62="","",'Table 1'!I62)</f>
        <v>56</v>
      </c>
      <c r="I62" s="419"/>
      <c r="J62" s="420"/>
      <c r="K62" s="421" t="str">
        <f t="shared" si="1"/>
        <v/>
      </c>
      <c r="L62" s="420"/>
      <c r="M62" s="419"/>
      <c r="N62" s="420"/>
      <c r="O62" s="419"/>
      <c r="P62" s="420"/>
      <c r="Q62" s="416" t="str">
        <f t="shared" si="0"/>
        <v/>
      </c>
      <c r="R62" s="626" t="str">
        <f t="shared" si="2"/>
        <v/>
      </c>
      <c r="S62" s="626" t="str">
        <f t="shared" si="3"/>
        <v/>
      </c>
    </row>
    <row r="63" spans="2:19" x14ac:dyDescent="0.2">
      <c r="B63" s="211" t="s">
        <v>717</v>
      </c>
      <c r="C63" s="212"/>
      <c r="D63" s="209"/>
      <c r="E63" s="16">
        <v>43</v>
      </c>
      <c r="F63" s="14" t="s">
        <v>196</v>
      </c>
      <c r="G63" s="14" t="s">
        <v>549</v>
      </c>
      <c r="H63" s="418">
        <f>IF('Table 1'!I63="","",'Table 1'!I63)</f>
        <v>19239</v>
      </c>
      <c r="I63" s="419"/>
      <c r="J63" s="420"/>
      <c r="K63" s="421" t="str">
        <f t="shared" si="1"/>
        <v/>
      </c>
      <c r="L63" s="420"/>
      <c r="M63" s="419"/>
      <c r="N63" s="420"/>
      <c r="O63" s="419"/>
      <c r="P63" s="420"/>
      <c r="Q63" s="416" t="str">
        <f t="shared" si="0"/>
        <v/>
      </c>
      <c r="R63" s="626" t="str">
        <f t="shared" si="2"/>
        <v/>
      </c>
      <c r="S63" s="626" t="str">
        <f t="shared" si="3"/>
        <v/>
      </c>
    </row>
    <row r="64" spans="2:19" x14ac:dyDescent="0.2">
      <c r="B64" s="211" t="s">
        <v>749</v>
      </c>
      <c r="C64" s="212"/>
      <c r="D64" s="209"/>
      <c r="E64" s="13">
        <v>44</v>
      </c>
      <c r="F64" s="14" t="s">
        <v>255</v>
      </c>
      <c r="G64" s="14" t="s">
        <v>918</v>
      </c>
      <c r="H64" s="418">
        <f>IF('Table 1'!I64="","",'Table 1'!I64)</f>
        <v>61</v>
      </c>
      <c r="I64" s="419"/>
      <c r="J64" s="420"/>
      <c r="K64" s="421" t="str">
        <f t="shared" si="1"/>
        <v/>
      </c>
      <c r="L64" s="420"/>
      <c r="M64" s="419"/>
      <c r="N64" s="420"/>
      <c r="O64" s="419"/>
      <c r="P64" s="420"/>
      <c r="Q64" s="416" t="str">
        <f t="shared" si="0"/>
        <v/>
      </c>
      <c r="R64" s="626" t="str">
        <f t="shared" si="2"/>
        <v/>
      </c>
      <c r="S64" s="626" t="str">
        <f t="shared" si="3"/>
        <v/>
      </c>
    </row>
    <row r="65" spans="2:19" x14ac:dyDescent="0.2">
      <c r="B65" s="211" t="s">
        <v>665</v>
      </c>
      <c r="C65" s="212"/>
      <c r="D65" s="209"/>
      <c r="E65" s="16">
        <v>45</v>
      </c>
      <c r="F65" s="14" t="s">
        <v>95</v>
      </c>
      <c r="G65" s="14" t="s">
        <v>548</v>
      </c>
      <c r="H65" s="418">
        <f>IF('Table 1'!I65="","",'Table 1'!I65)</f>
        <v>118</v>
      </c>
      <c r="I65" s="419"/>
      <c r="J65" s="420"/>
      <c r="K65" s="421" t="str">
        <f t="shared" si="1"/>
        <v/>
      </c>
      <c r="L65" s="420"/>
      <c r="M65" s="419"/>
      <c r="N65" s="420"/>
      <c r="O65" s="419"/>
      <c r="P65" s="420"/>
      <c r="Q65" s="416" t="str">
        <f t="shared" si="0"/>
        <v/>
      </c>
      <c r="R65" s="626" t="str">
        <f t="shared" si="2"/>
        <v/>
      </c>
      <c r="S65" s="626" t="str">
        <f t="shared" si="3"/>
        <v/>
      </c>
    </row>
    <row r="66" spans="2:19" x14ac:dyDescent="0.2">
      <c r="B66" s="211" t="s">
        <v>666</v>
      </c>
      <c r="C66" s="212"/>
      <c r="D66" s="209"/>
      <c r="E66" s="13">
        <v>46</v>
      </c>
      <c r="F66" s="14" t="s">
        <v>96</v>
      </c>
      <c r="G66" s="14" t="s">
        <v>97</v>
      </c>
      <c r="H66" s="418" t="str">
        <f>IF('Table 1'!I66="","",'Table 1'!I66)</f>
        <v/>
      </c>
      <c r="I66" s="419"/>
      <c r="J66" s="420"/>
      <c r="K66" s="421" t="str">
        <f t="shared" si="1"/>
        <v/>
      </c>
      <c r="L66" s="420"/>
      <c r="M66" s="419"/>
      <c r="N66" s="420"/>
      <c r="O66" s="419"/>
      <c r="P66" s="420"/>
      <c r="Q66" s="416" t="str">
        <f t="shared" si="0"/>
        <v/>
      </c>
      <c r="R66" s="626" t="str">
        <f t="shared" si="2"/>
        <v/>
      </c>
      <c r="S66" s="626" t="str">
        <f t="shared" si="3"/>
        <v/>
      </c>
    </row>
    <row r="67" spans="2:19" x14ac:dyDescent="0.2">
      <c r="B67" s="211" t="s">
        <v>667</v>
      </c>
      <c r="C67" s="212"/>
      <c r="D67" s="209"/>
      <c r="E67" s="16">
        <v>47</v>
      </c>
      <c r="F67" s="14" t="s">
        <v>98</v>
      </c>
      <c r="G67" s="14" t="s">
        <v>99</v>
      </c>
      <c r="H67" s="418" t="str">
        <f>IF('Table 1'!I67="","",'Table 1'!I67)</f>
        <v/>
      </c>
      <c r="I67" s="419"/>
      <c r="J67" s="420"/>
      <c r="K67" s="421" t="str">
        <f t="shared" si="1"/>
        <v/>
      </c>
      <c r="L67" s="420"/>
      <c r="M67" s="419"/>
      <c r="N67" s="420"/>
      <c r="O67" s="419"/>
      <c r="P67" s="420"/>
      <c r="Q67" s="416" t="str">
        <f t="shared" si="0"/>
        <v/>
      </c>
      <c r="R67" s="626" t="str">
        <f t="shared" si="2"/>
        <v/>
      </c>
      <c r="S67" s="626" t="str">
        <f t="shared" si="3"/>
        <v/>
      </c>
    </row>
    <row r="68" spans="2:19" x14ac:dyDescent="0.2">
      <c r="B68" s="211" t="s">
        <v>668</v>
      </c>
      <c r="C68" s="212"/>
      <c r="D68" s="209"/>
      <c r="E68" s="13">
        <v>48</v>
      </c>
      <c r="F68" s="14" t="s">
        <v>100</v>
      </c>
      <c r="G68" s="14" t="s">
        <v>101</v>
      </c>
      <c r="H68" s="418">
        <f>IF('Table 1'!I68="","",'Table 1'!I68)</f>
        <v>178</v>
      </c>
      <c r="I68" s="419"/>
      <c r="J68" s="420"/>
      <c r="K68" s="421" t="str">
        <f t="shared" si="1"/>
        <v/>
      </c>
      <c r="L68" s="420"/>
      <c r="M68" s="419"/>
      <c r="N68" s="420"/>
      <c r="O68" s="419"/>
      <c r="P68" s="420"/>
      <c r="Q68" s="416" t="str">
        <f t="shared" si="0"/>
        <v/>
      </c>
      <c r="R68" s="626" t="str">
        <f t="shared" si="2"/>
        <v/>
      </c>
      <c r="S68" s="626" t="str">
        <f t="shared" si="3"/>
        <v/>
      </c>
    </row>
    <row r="69" spans="2:19" x14ac:dyDescent="0.2">
      <c r="B69" s="211" t="s">
        <v>669</v>
      </c>
      <c r="C69" s="212"/>
      <c r="D69" s="209"/>
      <c r="E69" s="16">
        <v>49</v>
      </c>
      <c r="F69" s="14" t="s">
        <v>102</v>
      </c>
      <c r="G69" s="14" t="s">
        <v>103</v>
      </c>
      <c r="H69" s="418" t="str">
        <f>IF('Table 1'!I69="","",'Table 1'!I69)</f>
        <v/>
      </c>
      <c r="I69" s="419"/>
      <c r="J69" s="420"/>
      <c r="K69" s="421" t="str">
        <f t="shared" si="1"/>
        <v/>
      </c>
      <c r="L69" s="420"/>
      <c r="M69" s="419"/>
      <c r="N69" s="420"/>
      <c r="O69" s="419"/>
      <c r="P69" s="420"/>
      <c r="Q69" s="416" t="str">
        <f t="shared" si="0"/>
        <v/>
      </c>
      <c r="R69" s="626" t="str">
        <f t="shared" si="2"/>
        <v/>
      </c>
      <c r="S69" s="626" t="str">
        <f t="shared" si="3"/>
        <v/>
      </c>
    </row>
    <row r="70" spans="2:19" x14ac:dyDescent="0.2">
      <c r="B70" s="211" t="s">
        <v>670</v>
      </c>
      <c r="C70" s="212"/>
      <c r="D70" s="209"/>
      <c r="E70" s="13">
        <v>50</v>
      </c>
      <c r="F70" s="14" t="s">
        <v>104</v>
      </c>
      <c r="G70" s="14" t="s">
        <v>105</v>
      </c>
      <c r="H70" s="418" t="str">
        <f>IF('Table 1'!I70="","",'Table 1'!I70)</f>
        <v/>
      </c>
      <c r="I70" s="419"/>
      <c r="J70" s="420"/>
      <c r="K70" s="421" t="str">
        <f t="shared" si="1"/>
        <v/>
      </c>
      <c r="L70" s="420"/>
      <c r="M70" s="419"/>
      <c r="N70" s="420"/>
      <c r="O70" s="419"/>
      <c r="P70" s="420"/>
      <c r="Q70" s="416" t="str">
        <f t="shared" si="0"/>
        <v/>
      </c>
      <c r="R70" s="626" t="str">
        <f t="shared" si="2"/>
        <v/>
      </c>
      <c r="S70" s="626" t="str">
        <f t="shared" si="3"/>
        <v/>
      </c>
    </row>
    <row r="71" spans="2:19" x14ac:dyDescent="0.2">
      <c r="B71" s="211" t="s">
        <v>671</v>
      </c>
      <c r="C71" s="212"/>
      <c r="D71" s="209"/>
      <c r="E71" s="16">
        <v>51</v>
      </c>
      <c r="F71" s="14" t="s">
        <v>106</v>
      </c>
      <c r="G71" s="14" t="s">
        <v>107</v>
      </c>
      <c r="H71" s="418" t="str">
        <f>IF('Table 1'!I71="","",'Table 1'!I71)</f>
        <v/>
      </c>
      <c r="I71" s="419"/>
      <c r="J71" s="420"/>
      <c r="K71" s="421" t="str">
        <f t="shared" si="1"/>
        <v/>
      </c>
      <c r="L71" s="420"/>
      <c r="M71" s="419"/>
      <c r="N71" s="420"/>
      <c r="O71" s="419"/>
      <c r="P71" s="420"/>
      <c r="Q71" s="416" t="str">
        <f t="shared" si="0"/>
        <v/>
      </c>
      <c r="R71" s="626" t="str">
        <f t="shared" si="2"/>
        <v/>
      </c>
      <c r="S71" s="626" t="str">
        <f t="shared" si="3"/>
        <v/>
      </c>
    </row>
    <row r="72" spans="2:19" x14ac:dyDescent="0.2">
      <c r="B72" s="211" t="s">
        <v>672</v>
      </c>
      <c r="C72" s="212"/>
      <c r="D72" s="209"/>
      <c r="E72" s="13">
        <v>52</v>
      </c>
      <c r="F72" s="14" t="s">
        <v>108</v>
      </c>
      <c r="G72" s="14" t="s">
        <v>109</v>
      </c>
      <c r="H72" s="418" t="str">
        <f>IF('Table 1'!I72="","",'Table 1'!I72)</f>
        <v/>
      </c>
      <c r="I72" s="419"/>
      <c r="J72" s="420"/>
      <c r="K72" s="421" t="str">
        <f t="shared" si="1"/>
        <v/>
      </c>
      <c r="L72" s="420"/>
      <c r="M72" s="419"/>
      <c r="N72" s="420"/>
      <c r="O72" s="419"/>
      <c r="P72" s="420"/>
      <c r="Q72" s="416" t="str">
        <f t="shared" si="0"/>
        <v/>
      </c>
      <c r="R72" s="626" t="str">
        <f t="shared" si="2"/>
        <v/>
      </c>
      <c r="S72" s="626" t="str">
        <f t="shared" si="3"/>
        <v/>
      </c>
    </row>
    <row r="73" spans="2:19" x14ac:dyDescent="0.2">
      <c r="B73" s="211" t="s">
        <v>673</v>
      </c>
      <c r="C73" s="212"/>
      <c r="D73" s="209"/>
      <c r="E73" s="16">
        <v>53</v>
      </c>
      <c r="F73" s="14" t="s">
        <v>110</v>
      </c>
      <c r="G73" s="14" t="s">
        <v>111</v>
      </c>
      <c r="H73" s="418" t="str">
        <f>IF('Table 1'!I73="","",'Table 1'!I73)</f>
        <v/>
      </c>
      <c r="I73" s="419"/>
      <c r="J73" s="420"/>
      <c r="K73" s="421" t="str">
        <f t="shared" si="1"/>
        <v/>
      </c>
      <c r="L73" s="420"/>
      <c r="M73" s="419"/>
      <c r="N73" s="420"/>
      <c r="O73" s="419"/>
      <c r="P73" s="420"/>
      <c r="Q73" s="416" t="str">
        <f t="shared" si="0"/>
        <v/>
      </c>
      <c r="R73" s="626" t="str">
        <f t="shared" si="2"/>
        <v/>
      </c>
      <c r="S73" s="626" t="str">
        <f t="shared" si="3"/>
        <v/>
      </c>
    </row>
    <row r="74" spans="2:19" x14ac:dyDescent="0.2">
      <c r="B74" s="211" t="s">
        <v>674</v>
      </c>
      <c r="C74" s="212"/>
      <c r="D74" s="209"/>
      <c r="E74" s="13">
        <v>54</v>
      </c>
      <c r="F74" s="14" t="s">
        <v>112</v>
      </c>
      <c r="G74" s="14" t="s">
        <v>113</v>
      </c>
      <c r="H74" s="418">
        <f>IF('Table 1'!I74="","",'Table 1'!I74)</f>
        <v>2</v>
      </c>
      <c r="I74" s="419"/>
      <c r="J74" s="420"/>
      <c r="K74" s="421" t="str">
        <f t="shared" si="1"/>
        <v/>
      </c>
      <c r="L74" s="420"/>
      <c r="M74" s="419"/>
      <c r="N74" s="420"/>
      <c r="O74" s="419"/>
      <c r="P74" s="420"/>
      <c r="Q74" s="416" t="str">
        <f t="shared" si="0"/>
        <v/>
      </c>
      <c r="R74" s="626" t="str">
        <f t="shared" si="2"/>
        <v/>
      </c>
      <c r="S74" s="626" t="str">
        <f t="shared" si="3"/>
        <v/>
      </c>
    </row>
    <row r="75" spans="2:19" x14ac:dyDescent="0.2">
      <c r="B75" s="211" t="s">
        <v>675</v>
      </c>
      <c r="C75" s="212"/>
      <c r="D75" s="209"/>
      <c r="E75" s="16">
        <v>55</v>
      </c>
      <c r="F75" s="14" t="s">
        <v>114</v>
      </c>
      <c r="G75" s="14" t="s">
        <v>115</v>
      </c>
      <c r="H75" s="418">
        <f>IF('Table 1'!I75="","",'Table 1'!I75)</f>
        <v>19</v>
      </c>
      <c r="I75" s="419"/>
      <c r="J75" s="420"/>
      <c r="K75" s="421" t="str">
        <f t="shared" si="1"/>
        <v/>
      </c>
      <c r="L75" s="420"/>
      <c r="M75" s="419"/>
      <c r="N75" s="420"/>
      <c r="O75" s="419"/>
      <c r="P75" s="420"/>
      <c r="Q75" s="416" t="str">
        <f t="shared" si="0"/>
        <v/>
      </c>
      <c r="R75" s="626" t="str">
        <f t="shared" si="2"/>
        <v/>
      </c>
      <c r="S75" s="626" t="str">
        <f t="shared" si="3"/>
        <v/>
      </c>
    </row>
    <row r="76" spans="2:19" x14ac:dyDescent="0.2">
      <c r="B76" s="211" t="s">
        <v>676</v>
      </c>
      <c r="C76" s="212"/>
      <c r="D76" s="209"/>
      <c r="E76" s="13">
        <v>56</v>
      </c>
      <c r="F76" s="14" t="s">
        <v>116</v>
      </c>
      <c r="G76" s="14" t="s">
        <v>117</v>
      </c>
      <c r="H76" s="418" t="str">
        <f>IF('Table 1'!I76="","",'Table 1'!I76)</f>
        <v/>
      </c>
      <c r="I76" s="419"/>
      <c r="J76" s="420"/>
      <c r="K76" s="421" t="str">
        <f t="shared" si="1"/>
        <v/>
      </c>
      <c r="L76" s="420"/>
      <c r="M76" s="419"/>
      <c r="N76" s="420"/>
      <c r="O76" s="419"/>
      <c r="P76" s="420"/>
      <c r="Q76" s="416" t="str">
        <f t="shared" si="0"/>
        <v/>
      </c>
      <c r="R76" s="626" t="str">
        <f t="shared" si="2"/>
        <v/>
      </c>
      <c r="S76" s="626" t="str">
        <f t="shared" si="3"/>
        <v/>
      </c>
    </row>
    <row r="77" spans="2:19" x14ac:dyDescent="0.2">
      <c r="B77" s="211" t="s">
        <v>677</v>
      </c>
      <c r="C77" s="212"/>
      <c r="D77" s="209"/>
      <c r="E77" s="16">
        <v>57</v>
      </c>
      <c r="F77" s="33" t="s">
        <v>510</v>
      </c>
      <c r="G77" s="33" t="s">
        <v>511</v>
      </c>
      <c r="H77" s="418">
        <f>IF('Table 1'!I77="","",'Table 1'!I77)</f>
        <v>16018</v>
      </c>
      <c r="I77" s="419"/>
      <c r="J77" s="420"/>
      <c r="K77" s="421" t="str">
        <f t="shared" si="1"/>
        <v/>
      </c>
      <c r="L77" s="420"/>
      <c r="M77" s="419"/>
      <c r="N77" s="420"/>
      <c r="O77" s="419"/>
      <c r="P77" s="420"/>
      <c r="Q77" s="416" t="str">
        <f t="shared" si="0"/>
        <v/>
      </c>
      <c r="R77" s="626" t="str">
        <f t="shared" si="2"/>
        <v/>
      </c>
      <c r="S77" s="626" t="str">
        <f t="shared" si="3"/>
        <v/>
      </c>
    </row>
    <row r="78" spans="2:19" x14ac:dyDescent="0.2">
      <c r="B78" s="211" t="s">
        <v>678</v>
      </c>
      <c r="C78" s="212"/>
      <c r="D78" s="209"/>
      <c r="E78" s="13">
        <v>58</v>
      </c>
      <c r="F78" s="14" t="s">
        <v>118</v>
      </c>
      <c r="G78" s="14" t="s">
        <v>119</v>
      </c>
      <c r="H78" s="418">
        <f>IF('Table 1'!I78="","",'Table 1'!I78)</f>
        <v>251</v>
      </c>
      <c r="I78" s="419"/>
      <c r="J78" s="420"/>
      <c r="K78" s="421" t="str">
        <f t="shared" si="1"/>
        <v/>
      </c>
      <c r="L78" s="420"/>
      <c r="M78" s="419"/>
      <c r="N78" s="420"/>
      <c r="O78" s="419"/>
      <c r="P78" s="420"/>
      <c r="Q78" s="416" t="str">
        <f t="shared" si="0"/>
        <v/>
      </c>
      <c r="R78" s="626" t="str">
        <f t="shared" si="2"/>
        <v/>
      </c>
      <c r="S78" s="626" t="str">
        <f t="shared" si="3"/>
        <v/>
      </c>
    </row>
    <row r="79" spans="2:19" x14ac:dyDescent="0.2">
      <c r="B79" s="211" t="s">
        <v>679</v>
      </c>
      <c r="C79" s="212"/>
      <c r="D79" s="209"/>
      <c r="E79" s="16">
        <v>59</v>
      </c>
      <c r="F79" s="14" t="s">
        <v>120</v>
      </c>
      <c r="G79" s="14" t="s">
        <v>121</v>
      </c>
      <c r="H79" s="418">
        <f>IF('Table 1'!I79="","",'Table 1'!I79)</f>
        <v>2</v>
      </c>
      <c r="I79" s="419"/>
      <c r="J79" s="420"/>
      <c r="K79" s="421" t="str">
        <f t="shared" si="1"/>
        <v/>
      </c>
      <c r="L79" s="420"/>
      <c r="M79" s="419"/>
      <c r="N79" s="420"/>
      <c r="O79" s="419"/>
      <c r="P79" s="420"/>
      <c r="Q79" s="416" t="str">
        <f t="shared" si="0"/>
        <v/>
      </c>
      <c r="R79" s="626" t="str">
        <f t="shared" si="2"/>
        <v/>
      </c>
      <c r="S79" s="626" t="str">
        <f t="shared" si="3"/>
        <v/>
      </c>
    </row>
    <row r="80" spans="2:19" x14ac:dyDescent="0.2">
      <c r="B80" s="211" t="s">
        <v>680</v>
      </c>
      <c r="C80" s="212"/>
      <c r="D80" s="209"/>
      <c r="E80" s="13">
        <v>60</v>
      </c>
      <c r="F80" s="14" t="s">
        <v>122</v>
      </c>
      <c r="G80" s="14" t="s">
        <v>123</v>
      </c>
      <c r="H80" s="418">
        <f>IF('Table 1'!I80="","",'Table 1'!I80)</f>
        <v>1880</v>
      </c>
      <c r="I80" s="419"/>
      <c r="J80" s="420"/>
      <c r="K80" s="421" t="str">
        <f t="shared" si="1"/>
        <v/>
      </c>
      <c r="L80" s="420"/>
      <c r="M80" s="419"/>
      <c r="N80" s="420"/>
      <c r="O80" s="419"/>
      <c r="P80" s="420"/>
      <c r="Q80" s="416" t="str">
        <f t="shared" si="0"/>
        <v/>
      </c>
      <c r="R80" s="626" t="str">
        <f t="shared" si="2"/>
        <v/>
      </c>
      <c r="S80" s="626" t="str">
        <f t="shared" si="3"/>
        <v/>
      </c>
    </row>
    <row r="81" spans="2:19" x14ac:dyDescent="0.2">
      <c r="B81" s="211" t="s">
        <v>681</v>
      </c>
      <c r="C81" s="212"/>
      <c r="D81" s="209"/>
      <c r="E81" s="16">
        <v>61</v>
      </c>
      <c r="F81" s="14" t="s">
        <v>124</v>
      </c>
      <c r="G81" s="14" t="s">
        <v>125</v>
      </c>
      <c r="H81" s="418" t="str">
        <f>IF('Table 1'!I81="","",'Table 1'!I81)</f>
        <v/>
      </c>
      <c r="I81" s="419"/>
      <c r="J81" s="420"/>
      <c r="K81" s="421" t="str">
        <f t="shared" si="1"/>
        <v/>
      </c>
      <c r="L81" s="420"/>
      <c r="M81" s="419"/>
      <c r="N81" s="420"/>
      <c r="O81" s="419"/>
      <c r="P81" s="420"/>
      <c r="Q81" s="416" t="str">
        <f t="shared" si="0"/>
        <v/>
      </c>
      <c r="R81" s="626" t="str">
        <f t="shared" si="2"/>
        <v/>
      </c>
      <c r="S81" s="626" t="str">
        <f t="shared" si="3"/>
        <v/>
      </c>
    </row>
    <row r="82" spans="2:19" x14ac:dyDescent="0.2">
      <c r="B82" s="211" t="s">
        <v>682</v>
      </c>
      <c r="C82" s="212"/>
      <c r="D82" s="209"/>
      <c r="E82" s="13">
        <v>62</v>
      </c>
      <c r="F82" s="14" t="s">
        <v>126</v>
      </c>
      <c r="G82" s="14" t="s">
        <v>127</v>
      </c>
      <c r="H82" s="418" t="str">
        <f>IF('Table 1'!I82="","",'Table 1'!I82)</f>
        <v/>
      </c>
      <c r="I82" s="419"/>
      <c r="J82" s="420"/>
      <c r="K82" s="421" t="str">
        <f t="shared" si="1"/>
        <v/>
      </c>
      <c r="L82" s="420"/>
      <c r="M82" s="419"/>
      <c r="N82" s="420"/>
      <c r="O82" s="419"/>
      <c r="P82" s="420"/>
      <c r="Q82" s="416" t="str">
        <f t="shared" si="0"/>
        <v/>
      </c>
      <c r="R82" s="626" t="str">
        <f t="shared" si="2"/>
        <v/>
      </c>
      <c r="S82" s="626" t="str">
        <f t="shared" si="3"/>
        <v/>
      </c>
    </row>
    <row r="83" spans="2:19" x14ac:dyDescent="0.2">
      <c r="B83" s="211" t="s">
        <v>683</v>
      </c>
      <c r="C83" s="212"/>
      <c r="D83" s="209"/>
      <c r="E83" s="16">
        <v>63</v>
      </c>
      <c r="F83" s="14" t="s">
        <v>128</v>
      </c>
      <c r="G83" s="14" t="s">
        <v>129</v>
      </c>
      <c r="H83" s="418" t="str">
        <f>IF('Table 1'!I83="","",'Table 1'!I83)</f>
        <v/>
      </c>
      <c r="I83" s="419"/>
      <c r="J83" s="420"/>
      <c r="K83" s="421" t="str">
        <f t="shared" si="1"/>
        <v/>
      </c>
      <c r="L83" s="420"/>
      <c r="M83" s="419"/>
      <c r="N83" s="420"/>
      <c r="O83" s="419"/>
      <c r="P83" s="420"/>
      <c r="Q83" s="416" t="str">
        <f t="shared" si="0"/>
        <v/>
      </c>
      <c r="R83" s="626" t="str">
        <f t="shared" si="2"/>
        <v/>
      </c>
      <c r="S83" s="626" t="str">
        <f t="shared" si="3"/>
        <v/>
      </c>
    </row>
    <row r="84" spans="2:19" x14ac:dyDescent="0.2">
      <c r="B84" s="211" t="s">
        <v>684</v>
      </c>
      <c r="C84" s="212"/>
      <c r="D84" s="209"/>
      <c r="E84" s="13">
        <v>64</v>
      </c>
      <c r="F84" s="14" t="s">
        <v>130</v>
      </c>
      <c r="G84" s="14" t="s">
        <v>131</v>
      </c>
      <c r="H84" s="418" t="str">
        <f>IF('Table 1'!I84="","",'Table 1'!I84)</f>
        <v/>
      </c>
      <c r="I84" s="419"/>
      <c r="J84" s="420"/>
      <c r="K84" s="421" t="str">
        <f t="shared" si="1"/>
        <v/>
      </c>
      <c r="L84" s="420"/>
      <c r="M84" s="419"/>
      <c r="N84" s="420"/>
      <c r="O84" s="419"/>
      <c r="P84" s="420"/>
      <c r="Q84" s="416" t="str">
        <f t="shared" si="0"/>
        <v/>
      </c>
      <c r="R84" s="626" t="str">
        <f t="shared" si="2"/>
        <v/>
      </c>
      <c r="S84" s="626" t="str">
        <f t="shared" si="3"/>
        <v/>
      </c>
    </row>
    <row r="85" spans="2:19" x14ac:dyDescent="0.2">
      <c r="B85" s="211" t="s">
        <v>685</v>
      </c>
      <c r="C85" s="212"/>
      <c r="D85" s="209"/>
      <c r="E85" s="16">
        <v>65</v>
      </c>
      <c r="F85" s="14" t="s">
        <v>132</v>
      </c>
      <c r="G85" s="14" t="s">
        <v>133</v>
      </c>
      <c r="H85" s="418">
        <f>IF('Table 1'!I85="","",'Table 1'!I85)</f>
        <v>348</v>
      </c>
      <c r="I85" s="419"/>
      <c r="J85" s="420"/>
      <c r="K85" s="421" t="str">
        <f t="shared" si="1"/>
        <v/>
      </c>
      <c r="L85" s="420"/>
      <c r="M85" s="419"/>
      <c r="N85" s="420"/>
      <c r="O85" s="419"/>
      <c r="P85" s="420"/>
      <c r="Q85" s="416" t="str">
        <f t="shared" ref="Q85:Q148" si="4">IF(AND(COUNTIF(L85:N85,"c")=1,ISNUMBER(K85)),"Res Disc",IF(AND(K85="c",ISNUMBER(L85),ISNUMBER(M85),ISNUMBER(N85)),"Res Disc",IF(AND(H85="c",ISNUMBER(I85),ISNUMBER(J85),ISNUMBER(K85),ISNUMBER(O85),ISNUMBER(P85)),"Res Disc",IF(AND(ISNUMBER(H85),(SUM(COUNTIF(I85:K85,"c"),COUNTIF(O85:P85,"c"))=1)),"Res Disc",""))))</f>
        <v/>
      </c>
      <c r="R85" s="626" t="str">
        <f t="shared" si="2"/>
        <v/>
      </c>
      <c r="S85" s="626" t="str">
        <f t="shared" si="3"/>
        <v/>
      </c>
    </row>
    <row r="86" spans="2:19" x14ac:dyDescent="0.2">
      <c r="B86" s="211" t="s">
        <v>686</v>
      </c>
      <c r="C86" s="212"/>
      <c r="D86" s="209"/>
      <c r="E86" s="13">
        <v>66</v>
      </c>
      <c r="F86" s="14" t="s">
        <v>134</v>
      </c>
      <c r="G86" s="14" t="s">
        <v>135</v>
      </c>
      <c r="H86" s="418" t="str">
        <f>IF('Table 1'!I86="","",'Table 1'!I86)</f>
        <v/>
      </c>
      <c r="I86" s="419"/>
      <c r="J86" s="420"/>
      <c r="K86" s="421" t="str">
        <f t="shared" ref="K86:K149" si="5">IF(AND(L86="",M86="",N86=""),"",IF(OR(L86="c",M86="c",N86="c"),"c",SUM(L86:N86)))</f>
        <v/>
      </c>
      <c r="L86" s="420"/>
      <c r="M86" s="419"/>
      <c r="N86" s="420"/>
      <c r="O86" s="419"/>
      <c r="P86" s="420"/>
      <c r="Q86" s="416" t="str">
        <f t="shared" si="4"/>
        <v/>
      </c>
      <c r="R86" s="626" t="str">
        <f t="shared" ref="R86:R149" si="6">IF(Q86&lt;&gt;"","",IF(SUM(COUNTIF(I86:K86,"c"),COUNTIF(O86:P86,"c"))&gt;1,"",IF(OR(AND(H86="c",OR(I86="c",J86="c",K86="c",O86="c",P86="c")),AND(H86&lt;&gt;"",I86="c",J86="c",K86="c",O86="c",P86="c"),AND(H86&lt;&gt;"",I86="",J86="",K86="",O86="",P86="")),"",IF(ABS(SUM(I86:K86,O86:P86)-SUM(H86))&gt;0.9,SUM(I86:K86,O86:P86),""))))</f>
        <v/>
      </c>
      <c r="S86" s="626" t="str">
        <f t="shared" ref="S86:S149" si="7">IF(Q86&lt;&gt;"","",IF(OR(AND(K86="c",OR(L86="c",N86="c",M86="c")),AND(K86&lt;&gt;"",L86="c",M86="c",N86="c"),AND(K86&lt;&gt;"",L86="",N86="",M86="")),"",IF(COUNTIF(L86:N86,"c")&gt;1,"",IF(ABS(SUM(L86:N86)-SUM(K86))&gt;0.9,SUM(L86:N86),""))))</f>
        <v/>
      </c>
    </row>
    <row r="87" spans="2:19" x14ac:dyDescent="0.2">
      <c r="B87" s="211" t="s">
        <v>687</v>
      </c>
      <c r="C87" s="212"/>
      <c r="D87" s="209"/>
      <c r="E87" s="16">
        <v>67</v>
      </c>
      <c r="F87" s="14" t="s">
        <v>136</v>
      </c>
      <c r="G87" s="14" t="s">
        <v>137</v>
      </c>
      <c r="H87" s="418" t="str">
        <f>IF('Table 1'!I87="","",'Table 1'!I87)</f>
        <v/>
      </c>
      <c r="I87" s="419"/>
      <c r="J87" s="420"/>
      <c r="K87" s="421" t="str">
        <f t="shared" si="5"/>
        <v/>
      </c>
      <c r="L87" s="420"/>
      <c r="M87" s="419"/>
      <c r="N87" s="420"/>
      <c r="O87" s="419"/>
      <c r="P87" s="420"/>
      <c r="Q87" s="416" t="str">
        <f t="shared" si="4"/>
        <v/>
      </c>
      <c r="R87" s="626" t="str">
        <f t="shared" si="6"/>
        <v/>
      </c>
      <c r="S87" s="626" t="str">
        <f t="shared" si="7"/>
        <v/>
      </c>
    </row>
    <row r="88" spans="2:19" x14ac:dyDescent="0.2">
      <c r="B88" s="211" t="s">
        <v>688</v>
      </c>
      <c r="C88" s="212"/>
      <c r="D88" s="209"/>
      <c r="E88" s="13">
        <v>68</v>
      </c>
      <c r="F88" s="14" t="s">
        <v>138</v>
      </c>
      <c r="G88" s="14" t="s">
        <v>139</v>
      </c>
      <c r="H88" s="418" t="str">
        <f>IF('Table 1'!I88="","",'Table 1'!I88)</f>
        <v/>
      </c>
      <c r="I88" s="419"/>
      <c r="J88" s="420"/>
      <c r="K88" s="421" t="str">
        <f t="shared" si="5"/>
        <v/>
      </c>
      <c r="L88" s="420"/>
      <c r="M88" s="419"/>
      <c r="N88" s="420"/>
      <c r="O88" s="419"/>
      <c r="P88" s="420"/>
      <c r="Q88" s="416" t="str">
        <f t="shared" si="4"/>
        <v/>
      </c>
      <c r="R88" s="626" t="str">
        <f t="shared" si="6"/>
        <v/>
      </c>
      <c r="S88" s="626" t="str">
        <f t="shared" si="7"/>
        <v/>
      </c>
    </row>
    <row r="89" spans="2:19" x14ac:dyDescent="0.2">
      <c r="B89" s="211" t="s">
        <v>689</v>
      </c>
      <c r="C89" s="212"/>
      <c r="D89" s="209"/>
      <c r="E89" s="16">
        <v>69</v>
      </c>
      <c r="F89" s="14" t="s">
        <v>140</v>
      </c>
      <c r="G89" s="14" t="s">
        <v>141</v>
      </c>
      <c r="H89" s="418">
        <f>IF('Table 1'!I89="","",'Table 1'!I89)</f>
        <v>43</v>
      </c>
      <c r="I89" s="419"/>
      <c r="J89" s="420"/>
      <c r="K89" s="421" t="str">
        <f t="shared" si="5"/>
        <v/>
      </c>
      <c r="L89" s="420"/>
      <c r="M89" s="419"/>
      <c r="N89" s="420"/>
      <c r="O89" s="419"/>
      <c r="P89" s="420"/>
      <c r="Q89" s="416" t="str">
        <f t="shared" si="4"/>
        <v/>
      </c>
      <c r="R89" s="626" t="str">
        <f t="shared" si="6"/>
        <v/>
      </c>
      <c r="S89" s="626" t="str">
        <f t="shared" si="7"/>
        <v/>
      </c>
    </row>
    <row r="90" spans="2:19" x14ac:dyDescent="0.2">
      <c r="B90" s="211" t="s">
        <v>690</v>
      </c>
      <c r="C90" s="212"/>
      <c r="D90" s="209"/>
      <c r="E90" s="13">
        <v>70</v>
      </c>
      <c r="F90" s="14" t="s">
        <v>142</v>
      </c>
      <c r="G90" s="14" t="s">
        <v>143</v>
      </c>
      <c r="H90" s="418" t="str">
        <f>IF('Table 1'!I90="","",'Table 1'!I90)</f>
        <v/>
      </c>
      <c r="I90" s="419"/>
      <c r="J90" s="420"/>
      <c r="K90" s="421" t="str">
        <f t="shared" si="5"/>
        <v/>
      </c>
      <c r="L90" s="420"/>
      <c r="M90" s="419"/>
      <c r="N90" s="420"/>
      <c r="O90" s="419"/>
      <c r="P90" s="420"/>
      <c r="Q90" s="416" t="str">
        <f t="shared" si="4"/>
        <v/>
      </c>
      <c r="R90" s="626" t="str">
        <f t="shared" si="6"/>
        <v/>
      </c>
      <c r="S90" s="626" t="str">
        <f t="shared" si="7"/>
        <v/>
      </c>
    </row>
    <row r="91" spans="2:19" x14ac:dyDescent="0.2">
      <c r="B91" s="211" t="s">
        <v>691</v>
      </c>
      <c r="C91" s="212"/>
      <c r="D91" s="209"/>
      <c r="E91" s="16">
        <v>71</v>
      </c>
      <c r="F91" s="14" t="s">
        <v>144</v>
      </c>
      <c r="G91" s="14" t="s">
        <v>145</v>
      </c>
      <c r="H91" s="418" t="str">
        <f>IF('Table 1'!I91="","",'Table 1'!I91)</f>
        <v/>
      </c>
      <c r="I91" s="419"/>
      <c r="J91" s="420"/>
      <c r="K91" s="421" t="str">
        <f t="shared" si="5"/>
        <v/>
      </c>
      <c r="L91" s="420"/>
      <c r="M91" s="419"/>
      <c r="N91" s="420"/>
      <c r="O91" s="419"/>
      <c r="P91" s="420"/>
      <c r="Q91" s="416" t="str">
        <f t="shared" si="4"/>
        <v/>
      </c>
      <c r="R91" s="626" t="str">
        <f t="shared" si="6"/>
        <v/>
      </c>
      <c r="S91" s="626" t="str">
        <f t="shared" si="7"/>
        <v/>
      </c>
    </row>
    <row r="92" spans="2:19" x14ac:dyDescent="0.2">
      <c r="B92" s="211" t="s">
        <v>692</v>
      </c>
      <c r="C92" s="212"/>
      <c r="D92" s="209"/>
      <c r="E92" s="13">
        <v>72</v>
      </c>
      <c r="F92" s="14" t="s">
        <v>146</v>
      </c>
      <c r="G92" s="14" t="s">
        <v>147</v>
      </c>
      <c r="H92" s="418" t="str">
        <f>IF('Table 1'!I92="","",'Table 1'!I92)</f>
        <v/>
      </c>
      <c r="I92" s="419"/>
      <c r="J92" s="420"/>
      <c r="K92" s="421" t="str">
        <f t="shared" si="5"/>
        <v/>
      </c>
      <c r="L92" s="420"/>
      <c r="M92" s="419"/>
      <c r="N92" s="420"/>
      <c r="O92" s="419"/>
      <c r="P92" s="420"/>
      <c r="Q92" s="416" t="str">
        <f t="shared" si="4"/>
        <v/>
      </c>
      <c r="R92" s="626" t="str">
        <f t="shared" si="6"/>
        <v/>
      </c>
      <c r="S92" s="626" t="str">
        <f t="shared" si="7"/>
        <v/>
      </c>
    </row>
    <row r="93" spans="2:19" x14ac:dyDescent="0.2">
      <c r="B93" s="211" t="s">
        <v>693</v>
      </c>
      <c r="C93" s="212"/>
      <c r="D93" s="209"/>
      <c r="E93" s="16">
        <v>73</v>
      </c>
      <c r="F93" s="14" t="s">
        <v>148</v>
      </c>
      <c r="G93" s="14" t="s">
        <v>149</v>
      </c>
      <c r="H93" s="418" t="str">
        <f>IF('Table 1'!I93="","",'Table 1'!I93)</f>
        <v/>
      </c>
      <c r="I93" s="419"/>
      <c r="J93" s="420"/>
      <c r="K93" s="421" t="str">
        <f t="shared" si="5"/>
        <v/>
      </c>
      <c r="L93" s="420"/>
      <c r="M93" s="419"/>
      <c r="N93" s="420"/>
      <c r="O93" s="419"/>
      <c r="P93" s="420"/>
      <c r="Q93" s="416" t="str">
        <f t="shared" si="4"/>
        <v/>
      </c>
      <c r="R93" s="626" t="str">
        <f t="shared" si="6"/>
        <v/>
      </c>
      <c r="S93" s="626" t="str">
        <f t="shared" si="7"/>
        <v/>
      </c>
    </row>
    <row r="94" spans="2:19" x14ac:dyDescent="0.2">
      <c r="B94" s="211" t="s">
        <v>694</v>
      </c>
      <c r="C94" s="212"/>
      <c r="D94" s="209"/>
      <c r="E94" s="13">
        <v>74</v>
      </c>
      <c r="F94" s="14" t="s">
        <v>150</v>
      </c>
      <c r="G94" s="14" t="s">
        <v>151</v>
      </c>
      <c r="H94" s="418">
        <f>IF('Table 1'!I94="","",'Table 1'!I94)</f>
        <v>116</v>
      </c>
      <c r="I94" s="419"/>
      <c r="J94" s="420"/>
      <c r="K94" s="421" t="str">
        <f t="shared" si="5"/>
        <v/>
      </c>
      <c r="L94" s="420"/>
      <c r="M94" s="419"/>
      <c r="N94" s="420"/>
      <c r="O94" s="419"/>
      <c r="P94" s="420"/>
      <c r="Q94" s="416" t="str">
        <f t="shared" si="4"/>
        <v/>
      </c>
      <c r="R94" s="626" t="str">
        <f t="shared" si="6"/>
        <v/>
      </c>
      <c r="S94" s="626" t="str">
        <f t="shared" si="7"/>
        <v/>
      </c>
    </row>
    <row r="95" spans="2:19" x14ac:dyDescent="0.2">
      <c r="B95" s="211" t="s">
        <v>695</v>
      </c>
      <c r="C95" s="212"/>
      <c r="D95" s="209"/>
      <c r="E95" s="16">
        <v>75</v>
      </c>
      <c r="F95" s="14" t="s">
        <v>152</v>
      </c>
      <c r="G95" s="14" t="s">
        <v>153</v>
      </c>
      <c r="H95" s="418">
        <f>IF('Table 1'!I95="","",'Table 1'!I95)</f>
        <v>7842</v>
      </c>
      <c r="I95" s="419"/>
      <c r="J95" s="420"/>
      <c r="K95" s="421" t="str">
        <f t="shared" si="5"/>
        <v/>
      </c>
      <c r="L95" s="420"/>
      <c r="M95" s="419"/>
      <c r="N95" s="420"/>
      <c r="O95" s="419"/>
      <c r="P95" s="420"/>
      <c r="Q95" s="416" t="str">
        <f t="shared" si="4"/>
        <v/>
      </c>
      <c r="R95" s="626" t="str">
        <f t="shared" si="6"/>
        <v/>
      </c>
      <c r="S95" s="626" t="str">
        <f t="shared" si="7"/>
        <v/>
      </c>
    </row>
    <row r="96" spans="2:19" x14ac:dyDescent="0.2">
      <c r="B96" s="211" t="s">
        <v>696</v>
      </c>
      <c r="C96" s="212"/>
      <c r="D96" s="209"/>
      <c r="E96" s="13">
        <v>76</v>
      </c>
      <c r="F96" s="14" t="s">
        <v>154</v>
      </c>
      <c r="G96" s="14" t="s">
        <v>155</v>
      </c>
      <c r="H96" s="418" t="str">
        <f>IF('Table 1'!I96="","",'Table 1'!I96)</f>
        <v/>
      </c>
      <c r="I96" s="419"/>
      <c r="J96" s="420"/>
      <c r="K96" s="421" t="str">
        <f t="shared" si="5"/>
        <v/>
      </c>
      <c r="L96" s="420"/>
      <c r="M96" s="419"/>
      <c r="N96" s="420"/>
      <c r="O96" s="419"/>
      <c r="P96" s="420"/>
      <c r="Q96" s="416" t="str">
        <f t="shared" si="4"/>
        <v/>
      </c>
      <c r="R96" s="626" t="str">
        <f t="shared" si="6"/>
        <v/>
      </c>
      <c r="S96" s="626" t="str">
        <f t="shared" si="7"/>
        <v/>
      </c>
    </row>
    <row r="97" spans="2:19" x14ac:dyDescent="0.2">
      <c r="B97" s="211" t="s">
        <v>697</v>
      </c>
      <c r="C97" s="212"/>
      <c r="D97" s="209"/>
      <c r="E97" s="16">
        <v>77</v>
      </c>
      <c r="F97" s="14" t="s">
        <v>156</v>
      </c>
      <c r="G97" s="14" t="s">
        <v>157</v>
      </c>
      <c r="H97" s="418" t="str">
        <f>IF('Table 1'!I97="","",'Table 1'!I97)</f>
        <v/>
      </c>
      <c r="I97" s="419"/>
      <c r="J97" s="420"/>
      <c r="K97" s="421" t="str">
        <f t="shared" si="5"/>
        <v/>
      </c>
      <c r="L97" s="420"/>
      <c r="M97" s="419"/>
      <c r="N97" s="420"/>
      <c r="O97" s="419"/>
      <c r="P97" s="420"/>
      <c r="Q97" s="416" t="str">
        <f t="shared" si="4"/>
        <v/>
      </c>
      <c r="R97" s="626" t="str">
        <f t="shared" si="6"/>
        <v/>
      </c>
      <c r="S97" s="626" t="str">
        <f t="shared" si="7"/>
        <v/>
      </c>
    </row>
    <row r="98" spans="2:19" x14ac:dyDescent="0.2">
      <c r="B98" s="211" t="s">
        <v>698</v>
      </c>
      <c r="C98" s="212"/>
      <c r="D98" s="209"/>
      <c r="E98" s="13">
        <v>78</v>
      </c>
      <c r="F98" s="14" t="s">
        <v>158</v>
      </c>
      <c r="G98" s="14" t="s">
        <v>159</v>
      </c>
      <c r="H98" s="418" t="str">
        <f>IF('Table 1'!I98="","",'Table 1'!I98)</f>
        <v/>
      </c>
      <c r="I98" s="419"/>
      <c r="J98" s="420"/>
      <c r="K98" s="421" t="str">
        <f t="shared" si="5"/>
        <v/>
      </c>
      <c r="L98" s="420"/>
      <c r="M98" s="419"/>
      <c r="N98" s="420"/>
      <c r="O98" s="419"/>
      <c r="P98" s="420"/>
      <c r="Q98" s="416" t="str">
        <f t="shared" si="4"/>
        <v/>
      </c>
      <c r="R98" s="626" t="str">
        <f t="shared" si="6"/>
        <v/>
      </c>
      <c r="S98" s="626" t="str">
        <f t="shared" si="7"/>
        <v/>
      </c>
    </row>
    <row r="99" spans="2:19" x14ac:dyDescent="0.2">
      <c r="B99" s="211" t="s">
        <v>699</v>
      </c>
      <c r="C99" s="212"/>
      <c r="D99" s="209"/>
      <c r="E99" s="16">
        <v>79</v>
      </c>
      <c r="F99" s="14" t="s">
        <v>160</v>
      </c>
      <c r="G99" s="14" t="s">
        <v>161</v>
      </c>
      <c r="H99" s="418" t="str">
        <f>IF('Table 1'!I99="","",'Table 1'!I99)</f>
        <v/>
      </c>
      <c r="I99" s="419"/>
      <c r="J99" s="420"/>
      <c r="K99" s="421" t="str">
        <f t="shared" si="5"/>
        <v/>
      </c>
      <c r="L99" s="420"/>
      <c r="M99" s="419"/>
      <c r="N99" s="420"/>
      <c r="O99" s="419"/>
      <c r="P99" s="420"/>
      <c r="Q99" s="416" t="str">
        <f t="shared" si="4"/>
        <v/>
      </c>
      <c r="R99" s="626" t="str">
        <f t="shared" si="6"/>
        <v/>
      </c>
      <c r="S99" s="626" t="str">
        <f t="shared" si="7"/>
        <v/>
      </c>
    </row>
    <row r="100" spans="2:19" x14ac:dyDescent="0.2">
      <c r="B100" s="211" t="s">
        <v>700</v>
      </c>
      <c r="C100" s="212"/>
      <c r="D100" s="209"/>
      <c r="E100" s="13">
        <v>80</v>
      </c>
      <c r="F100" s="14" t="s">
        <v>162</v>
      </c>
      <c r="G100" s="14" t="s">
        <v>163</v>
      </c>
      <c r="H100" s="418" t="str">
        <f>IF('Table 1'!I100="","",'Table 1'!I100)</f>
        <v/>
      </c>
      <c r="I100" s="419"/>
      <c r="J100" s="420"/>
      <c r="K100" s="421" t="str">
        <f t="shared" si="5"/>
        <v/>
      </c>
      <c r="L100" s="420"/>
      <c r="M100" s="419"/>
      <c r="N100" s="420"/>
      <c r="O100" s="419"/>
      <c r="P100" s="420"/>
      <c r="Q100" s="416" t="str">
        <f t="shared" si="4"/>
        <v/>
      </c>
      <c r="R100" s="626" t="str">
        <f t="shared" si="6"/>
        <v/>
      </c>
      <c r="S100" s="626" t="str">
        <f t="shared" si="7"/>
        <v/>
      </c>
    </row>
    <row r="101" spans="2:19" x14ac:dyDescent="0.2">
      <c r="B101" s="211" t="s">
        <v>701</v>
      </c>
      <c r="C101" s="212"/>
      <c r="D101" s="209"/>
      <c r="E101" s="16">
        <v>81</v>
      </c>
      <c r="F101" s="14" t="s">
        <v>164</v>
      </c>
      <c r="G101" s="14" t="s">
        <v>165</v>
      </c>
      <c r="H101" s="418">
        <f>IF('Table 1'!I101="","",'Table 1'!I101)</f>
        <v>47</v>
      </c>
      <c r="I101" s="419"/>
      <c r="J101" s="420"/>
      <c r="K101" s="421" t="str">
        <f t="shared" si="5"/>
        <v/>
      </c>
      <c r="L101" s="420"/>
      <c r="M101" s="419"/>
      <c r="N101" s="420"/>
      <c r="O101" s="419"/>
      <c r="P101" s="420"/>
      <c r="Q101" s="416" t="str">
        <f t="shared" si="4"/>
        <v/>
      </c>
      <c r="R101" s="626" t="str">
        <f t="shared" si="6"/>
        <v/>
      </c>
      <c r="S101" s="626" t="str">
        <f t="shared" si="7"/>
        <v/>
      </c>
    </row>
    <row r="102" spans="2:19" x14ac:dyDescent="0.2">
      <c r="B102" s="211" t="s">
        <v>702</v>
      </c>
      <c r="C102" s="212"/>
      <c r="D102" s="209"/>
      <c r="E102" s="13">
        <v>82</v>
      </c>
      <c r="F102" s="14" t="s">
        <v>166</v>
      </c>
      <c r="G102" s="14" t="s">
        <v>167</v>
      </c>
      <c r="H102" s="418">
        <f>IF('Table 1'!I102="","",'Table 1'!I102)</f>
        <v>9139</v>
      </c>
      <c r="I102" s="419"/>
      <c r="J102" s="420"/>
      <c r="K102" s="421" t="str">
        <f t="shared" si="5"/>
        <v/>
      </c>
      <c r="L102" s="420"/>
      <c r="M102" s="419"/>
      <c r="N102" s="420"/>
      <c r="O102" s="419"/>
      <c r="P102" s="420"/>
      <c r="Q102" s="416" t="str">
        <f t="shared" si="4"/>
        <v/>
      </c>
      <c r="R102" s="626" t="str">
        <f t="shared" si="6"/>
        <v/>
      </c>
      <c r="S102" s="626" t="str">
        <f t="shared" si="7"/>
        <v/>
      </c>
    </row>
    <row r="103" spans="2:19" x14ac:dyDescent="0.2">
      <c r="B103" s="211" t="s">
        <v>703</v>
      </c>
      <c r="C103" s="212"/>
      <c r="D103" s="209"/>
      <c r="E103" s="16">
        <v>83</v>
      </c>
      <c r="F103" s="14" t="s">
        <v>168</v>
      </c>
      <c r="G103" s="14" t="s">
        <v>169</v>
      </c>
      <c r="H103" s="418">
        <f>IF('Table 1'!I103="","",'Table 1'!I103)</f>
        <v>1</v>
      </c>
      <c r="I103" s="419"/>
      <c r="J103" s="420"/>
      <c r="K103" s="421" t="str">
        <f t="shared" si="5"/>
        <v/>
      </c>
      <c r="L103" s="420"/>
      <c r="M103" s="419"/>
      <c r="N103" s="420"/>
      <c r="O103" s="419"/>
      <c r="P103" s="420"/>
      <c r="Q103" s="416" t="str">
        <f t="shared" si="4"/>
        <v/>
      </c>
      <c r="R103" s="626" t="str">
        <f t="shared" si="6"/>
        <v/>
      </c>
      <c r="S103" s="626" t="str">
        <f t="shared" si="7"/>
        <v/>
      </c>
    </row>
    <row r="104" spans="2:19" x14ac:dyDescent="0.2">
      <c r="B104" s="211" t="s">
        <v>704</v>
      </c>
      <c r="C104" s="212"/>
      <c r="D104" s="209"/>
      <c r="E104" s="13">
        <v>84</v>
      </c>
      <c r="F104" s="14" t="s">
        <v>170</v>
      </c>
      <c r="G104" s="14" t="s">
        <v>171</v>
      </c>
      <c r="H104" s="418">
        <f>IF('Table 1'!I104="","",'Table 1'!I104)</f>
        <v>6</v>
      </c>
      <c r="I104" s="419"/>
      <c r="J104" s="420"/>
      <c r="K104" s="421" t="str">
        <f t="shared" si="5"/>
        <v/>
      </c>
      <c r="L104" s="420"/>
      <c r="M104" s="419"/>
      <c r="N104" s="420"/>
      <c r="O104" s="419"/>
      <c r="P104" s="420"/>
      <c r="Q104" s="416" t="str">
        <f t="shared" si="4"/>
        <v/>
      </c>
      <c r="R104" s="626" t="str">
        <f t="shared" si="6"/>
        <v/>
      </c>
      <c r="S104" s="626" t="str">
        <f t="shared" si="7"/>
        <v/>
      </c>
    </row>
    <row r="105" spans="2:19" x14ac:dyDescent="0.2">
      <c r="B105" s="211" t="s">
        <v>705</v>
      </c>
      <c r="C105" s="212"/>
      <c r="D105" s="209"/>
      <c r="E105" s="16">
        <v>85</v>
      </c>
      <c r="F105" s="14" t="s">
        <v>172</v>
      </c>
      <c r="G105" s="14" t="s">
        <v>173</v>
      </c>
      <c r="H105" s="418">
        <f>IF('Table 1'!I105="","",'Table 1'!I105)</f>
        <v>383</v>
      </c>
      <c r="I105" s="419"/>
      <c r="J105" s="420"/>
      <c r="K105" s="421" t="str">
        <f t="shared" si="5"/>
        <v/>
      </c>
      <c r="L105" s="420"/>
      <c r="M105" s="419"/>
      <c r="N105" s="420"/>
      <c r="O105" s="419"/>
      <c r="P105" s="420"/>
      <c r="Q105" s="416" t="str">
        <f t="shared" si="4"/>
        <v/>
      </c>
      <c r="R105" s="626" t="str">
        <f t="shared" si="6"/>
        <v/>
      </c>
      <c r="S105" s="626" t="str">
        <f t="shared" si="7"/>
        <v/>
      </c>
    </row>
    <row r="106" spans="2:19" x14ac:dyDescent="0.2">
      <c r="B106" s="211" t="s">
        <v>706</v>
      </c>
      <c r="C106" s="212"/>
      <c r="D106" s="209"/>
      <c r="E106" s="13">
        <v>86</v>
      </c>
      <c r="F106" s="14" t="s">
        <v>174</v>
      </c>
      <c r="G106" s="14" t="s">
        <v>175</v>
      </c>
      <c r="H106" s="418" t="str">
        <f>IF('Table 1'!I106="","",'Table 1'!I106)</f>
        <v/>
      </c>
      <c r="I106" s="419"/>
      <c r="J106" s="420"/>
      <c r="K106" s="421" t="str">
        <f t="shared" si="5"/>
        <v/>
      </c>
      <c r="L106" s="420"/>
      <c r="M106" s="419"/>
      <c r="N106" s="420"/>
      <c r="O106" s="419"/>
      <c r="P106" s="420"/>
      <c r="Q106" s="416" t="str">
        <f t="shared" si="4"/>
        <v/>
      </c>
      <c r="R106" s="626" t="str">
        <f t="shared" si="6"/>
        <v/>
      </c>
      <c r="S106" s="626" t="str">
        <f t="shared" si="7"/>
        <v/>
      </c>
    </row>
    <row r="107" spans="2:19" x14ac:dyDescent="0.2">
      <c r="B107" s="211" t="s">
        <v>707</v>
      </c>
      <c r="C107" s="212"/>
      <c r="D107" s="209"/>
      <c r="E107" s="16">
        <v>87</v>
      </c>
      <c r="F107" s="14" t="s">
        <v>176</v>
      </c>
      <c r="G107" s="14" t="s">
        <v>177</v>
      </c>
      <c r="H107" s="418" t="str">
        <f>IF('Table 1'!I107="","",'Table 1'!I107)</f>
        <v/>
      </c>
      <c r="I107" s="419"/>
      <c r="J107" s="420"/>
      <c r="K107" s="421" t="str">
        <f t="shared" si="5"/>
        <v/>
      </c>
      <c r="L107" s="420"/>
      <c r="M107" s="419"/>
      <c r="N107" s="420"/>
      <c r="O107" s="419"/>
      <c r="P107" s="420"/>
      <c r="Q107" s="416" t="str">
        <f t="shared" si="4"/>
        <v/>
      </c>
      <c r="R107" s="626" t="str">
        <f t="shared" si="6"/>
        <v/>
      </c>
      <c r="S107" s="626" t="str">
        <f t="shared" si="7"/>
        <v/>
      </c>
    </row>
    <row r="108" spans="2:19" x14ac:dyDescent="0.2">
      <c r="B108" s="211" t="s">
        <v>708</v>
      </c>
      <c r="C108" s="212"/>
      <c r="D108" s="209"/>
      <c r="E108" s="13">
        <v>88</v>
      </c>
      <c r="F108" s="14" t="s">
        <v>178</v>
      </c>
      <c r="G108" s="14" t="s">
        <v>179</v>
      </c>
      <c r="H108" s="418" t="str">
        <f>IF('Table 1'!I108="","",'Table 1'!I108)</f>
        <v/>
      </c>
      <c r="I108" s="419"/>
      <c r="J108" s="420"/>
      <c r="K108" s="421" t="str">
        <f t="shared" si="5"/>
        <v/>
      </c>
      <c r="L108" s="420"/>
      <c r="M108" s="419"/>
      <c r="N108" s="420"/>
      <c r="O108" s="419"/>
      <c r="P108" s="420"/>
      <c r="Q108" s="416" t="str">
        <f t="shared" si="4"/>
        <v/>
      </c>
      <c r="R108" s="626" t="str">
        <f t="shared" si="6"/>
        <v/>
      </c>
      <c r="S108" s="626" t="str">
        <f t="shared" si="7"/>
        <v/>
      </c>
    </row>
    <row r="109" spans="2:19" x14ac:dyDescent="0.2">
      <c r="B109" s="211" t="s">
        <v>709</v>
      </c>
      <c r="C109" s="212"/>
      <c r="D109" s="209"/>
      <c r="E109" s="16">
        <v>89</v>
      </c>
      <c r="F109" s="14" t="s">
        <v>180</v>
      </c>
      <c r="G109" s="14" t="s">
        <v>181</v>
      </c>
      <c r="H109" s="418" t="str">
        <f>IF('Table 1'!I109="","",'Table 1'!I109)</f>
        <v/>
      </c>
      <c r="I109" s="419"/>
      <c r="J109" s="420"/>
      <c r="K109" s="421" t="str">
        <f t="shared" si="5"/>
        <v/>
      </c>
      <c r="L109" s="420"/>
      <c r="M109" s="419"/>
      <c r="N109" s="420"/>
      <c r="O109" s="419"/>
      <c r="P109" s="420"/>
      <c r="Q109" s="416" t="str">
        <f t="shared" si="4"/>
        <v/>
      </c>
      <c r="R109" s="626" t="str">
        <f t="shared" si="6"/>
        <v/>
      </c>
      <c r="S109" s="626" t="str">
        <f t="shared" si="7"/>
        <v/>
      </c>
    </row>
    <row r="110" spans="2:19" x14ac:dyDescent="0.2">
      <c r="B110" s="211" t="s">
        <v>710</v>
      </c>
      <c r="C110" s="212"/>
      <c r="D110" s="209"/>
      <c r="E110" s="13">
        <v>90</v>
      </c>
      <c r="F110" s="14" t="s">
        <v>182</v>
      </c>
      <c r="G110" s="14" t="s">
        <v>183</v>
      </c>
      <c r="H110" s="418" t="str">
        <f>IF('Table 1'!I110="","",'Table 1'!I110)</f>
        <v/>
      </c>
      <c r="I110" s="419"/>
      <c r="J110" s="420"/>
      <c r="K110" s="421" t="str">
        <f t="shared" si="5"/>
        <v/>
      </c>
      <c r="L110" s="420"/>
      <c r="M110" s="419"/>
      <c r="N110" s="420"/>
      <c r="O110" s="419"/>
      <c r="P110" s="420"/>
      <c r="Q110" s="416" t="str">
        <f t="shared" si="4"/>
        <v/>
      </c>
      <c r="R110" s="626" t="str">
        <f t="shared" si="6"/>
        <v/>
      </c>
      <c r="S110" s="626" t="str">
        <f t="shared" si="7"/>
        <v/>
      </c>
    </row>
    <row r="111" spans="2:19" x14ac:dyDescent="0.2">
      <c r="B111" s="211" t="s">
        <v>711</v>
      </c>
      <c r="C111" s="212"/>
      <c r="D111" s="209"/>
      <c r="E111" s="16">
        <v>91</v>
      </c>
      <c r="F111" s="14" t="s">
        <v>184</v>
      </c>
      <c r="G111" s="14" t="s">
        <v>185</v>
      </c>
      <c r="H111" s="418">
        <f>IF('Table 1'!I111="","",'Table 1'!I111)</f>
        <v>701</v>
      </c>
      <c r="I111" s="419"/>
      <c r="J111" s="420"/>
      <c r="K111" s="421" t="str">
        <f t="shared" si="5"/>
        <v/>
      </c>
      <c r="L111" s="420"/>
      <c r="M111" s="419"/>
      <c r="N111" s="420"/>
      <c r="O111" s="419"/>
      <c r="P111" s="420"/>
      <c r="Q111" s="416" t="str">
        <f t="shared" si="4"/>
        <v/>
      </c>
      <c r="R111" s="626" t="str">
        <f t="shared" si="6"/>
        <v/>
      </c>
      <c r="S111" s="626" t="str">
        <f t="shared" si="7"/>
        <v/>
      </c>
    </row>
    <row r="112" spans="2:19" x14ac:dyDescent="0.2">
      <c r="B112" s="211" t="s">
        <v>712</v>
      </c>
      <c r="C112" s="212"/>
      <c r="D112" s="209"/>
      <c r="E112" s="13">
        <v>92</v>
      </c>
      <c r="F112" s="14" t="s">
        <v>186</v>
      </c>
      <c r="G112" s="14" t="s">
        <v>187</v>
      </c>
      <c r="H112" s="418" t="str">
        <f>IF('Table 1'!I112="","",'Table 1'!I112)</f>
        <v/>
      </c>
      <c r="I112" s="419"/>
      <c r="J112" s="420"/>
      <c r="K112" s="421" t="str">
        <f t="shared" si="5"/>
        <v/>
      </c>
      <c r="L112" s="420"/>
      <c r="M112" s="419"/>
      <c r="N112" s="420"/>
      <c r="O112" s="419"/>
      <c r="P112" s="420"/>
      <c r="Q112" s="416" t="str">
        <f t="shared" si="4"/>
        <v/>
      </c>
      <c r="R112" s="626" t="str">
        <f t="shared" si="6"/>
        <v/>
      </c>
      <c r="S112" s="626" t="str">
        <f t="shared" si="7"/>
        <v/>
      </c>
    </row>
    <row r="113" spans="2:19" x14ac:dyDescent="0.2">
      <c r="B113" s="211" t="s">
        <v>713</v>
      </c>
      <c r="C113" s="212"/>
      <c r="D113" s="209"/>
      <c r="E113" s="16">
        <v>93</v>
      </c>
      <c r="F113" s="14" t="s">
        <v>188</v>
      </c>
      <c r="G113" s="14" t="s">
        <v>189</v>
      </c>
      <c r="H113" s="418" t="str">
        <f>IF('Table 1'!I113="","",'Table 1'!I113)</f>
        <v/>
      </c>
      <c r="I113" s="419"/>
      <c r="J113" s="420"/>
      <c r="K113" s="421" t="str">
        <f t="shared" si="5"/>
        <v/>
      </c>
      <c r="L113" s="420"/>
      <c r="M113" s="419"/>
      <c r="N113" s="420"/>
      <c r="O113" s="419"/>
      <c r="P113" s="420"/>
      <c r="Q113" s="416" t="str">
        <f t="shared" si="4"/>
        <v/>
      </c>
      <c r="R113" s="626" t="str">
        <f t="shared" si="6"/>
        <v/>
      </c>
      <c r="S113" s="626" t="str">
        <f t="shared" si="7"/>
        <v/>
      </c>
    </row>
    <row r="114" spans="2:19" x14ac:dyDescent="0.2">
      <c r="B114" s="211" t="s">
        <v>714</v>
      </c>
      <c r="C114" s="212"/>
      <c r="D114" s="209"/>
      <c r="E114" s="13">
        <v>94</v>
      </c>
      <c r="F114" s="14" t="s">
        <v>190</v>
      </c>
      <c r="G114" s="14" t="s">
        <v>191</v>
      </c>
      <c r="H114" s="418" t="str">
        <f>IF('Table 1'!I114="","",'Table 1'!I114)</f>
        <v/>
      </c>
      <c r="I114" s="419"/>
      <c r="J114" s="420"/>
      <c r="K114" s="421" t="str">
        <f t="shared" si="5"/>
        <v/>
      </c>
      <c r="L114" s="420"/>
      <c r="M114" s="419"/>
      <c r="N114" s="420"/>
      <c r="O114" s="419"/>
      <c r="P114" s="420"/>
      <c r="Q114" s="416" t="str">
        <f t="shared" si="4"/>
        <v/>
      </c>
      <c r="R114" s="626" t="str">
        <f t="shared" si="6"/>
        <v/>
      </c>
      <c r="S114" s="626" t="str">
        <f t="shared" si="7"/>
        <v/>
      </c>
    </row>
    <row r="115" spans="2:19" x14ac:dyDescent="0.2">
      <c r="B115" s="211" t="s">
        <v>715</v>
      </c>
      <c r="C115" s="212"/>
      <c r="D115" s="209"/>
      <c r="E115" s="16">
        <v>95</v>
      </c>
      <c r="F115" s="14" t="s">
        <v>192</v>
      </c>
      <c r="G115" s="14" t="s">
        <v>193</v>
      </c>
      <c r="H115" s="418" t="str">
        <f>IF('Table 1'!I115="","",'Table 1'!I115)</f>
        <v/>
      </c>
      <c r="I115" s="419"/>
      <c r="J115" s="420"/>
      <c r="K115" s="421" t="str">
        <f t="shared" si="5"/>
        <v/>
      </c>
      <c r="L115" s="420"/>
      <c r="M115" s="419"/>
      <c r="N115" s="420"/>
      <c r="O115" s="419"/>
      <c r="P115" s="420"/>
      <c r="Q115" s="416" t="str">
        <f t="shared" si="4"/>
        <v/>
      </c>
      <c r="R115" s="626" t="str">
        <f t="shared" si="6"/>
        <v/>
      </c>
      <c r="S115" s="626" t="str">
        <f t="shared" si="7"/>
        <v/>
      </c>
    </row>
    <row r="116" spans="2:19" x14ac:dyDescent="0.2">
      <c r="B116" s="211" t="s">
        <v>716</v>
      </c>
      <c r="C116" s="212"/>
      <c r="D116" s="209"/>
      <c r="E116" s="13">
        <v>96</v>
      </c>
      <c r="F116" s="14" t="s">
        <v>194</v>
      </c>
      <c r="G116" s="14" t="s">
        <v>195</v>
      </c>
      <c r="H116" s="418" t="str">
        <f>IF('Table 1'!I116="","",'Table 1'!I116)</f>
        <v/>
      </c>
      <c r="I116" s="419"/>
      <c r="J116" s="420"/>
      <c r="K116" s="421" t="str">
        <f t="shared" si="5"/>
        <v/>
      </c>
      <c r="L116" s="420"/>
      <c r="M116" s="419"/>
      <c r="N116" s="420"/>
      <c r="O116" s="419"/>
      <c r="P116" s="420"/>
      <c r="Q116" s="416" t="str">
        <f t="shared" si="4"/>
        <v/>
      </c>
      <c r="R116" s="626" t="str">
        <f t="shared" si="6"/>
        <v/>
      </c>
      <c r="S116" s="626" t="str">
        <f t="shared" si="7"/>
        <v/>
      </c>
    </row>
    <row r="117" spans="2:19" x14ac:dyDescent="0.2">
      <c r="B117" s="211" t="s">
        <v>718</v>
      </c>
      <c r="C117" s="212"/>
      <c r="D117" s="209"/>
      <c r="E117" s="16">
        <v>97</v>
      </c>
      <c r="F117" s="14" t="s">
        <v>197</v>
      </c>
      <c r="G117" s="14" t="s">
        <v>198</v>
      </c>
      <c r="H117" s="418">
        <f>IF('Table 1'!I117="","",'Table 1'!I117)</f>
        <v>9</v>
      </c>
      <c r="I117" s="419"/>
      <c r="J117" s="420"/>
      <c r="K117" s="421" t="str">
        <f t="shared" si="5"/>
        <v/>
      </c>
      <c r="L117" s="420"/>
      <c r="M117" s="419"/>
      <c r="N117" s="420"/>
      <c r="O117" s="419"/>
      <c r="P117" s="420"/>
      <c r="Q117" s="416" t="str">
        <f t="shared" si="4"/>
        <v/>
      </c>
      <c r="R117" s="626" t="str">
        <f t="shared" si="6"/>
        <v/>
      </c>
      <c r="S117" s="626" t="str">
        <f t="shared" si="7"/>
        <v/>
      </c>
    </row>
    <row r="118" spans="2:19" x14ac:dyDescent="0.2">
      <c r="B118" s="211" t="s">
        <v>719</v>
      </c>
      <c r="C118" s="212"/>
      <c r="D118" s="209"/>
      <c r="E118" s="13">
        <v>98</v>
      </c>
      <c r="F118" s="14" t="s">
        <v>199</v>
      </c>
      <c r="G118" s="14" t="s">
        <v>200</v>
      </c>
      <c r="H118" s="418">
        <f>IF('Table 1'!I118="","",'Table 1'!I118)</f>
        <v>166</v>
      </c>
      <c r="I118" s="419"/>
      <c r="J118" s="420"/>
      <c r="K118" s="421" t="str">
        <f t="shared" si="5"/>
        <v/>
      </c>
      <c r="L118" s="420"/>
      <c r="M118" s="419"/>
      <c r="N118" s="420"/>
      <c r="O118" s="419"/>
      <c r="P118" s="420"/>
      <c r="Q118" s="416" t="str">
        <f t="shared" si="4"/>
        <v/>
      </c>
      <c r="R118" s="626" t="str">
        <f t="shared" si="6"/>
        <v/>
      </c>
      <c r="S118" s="626" t="str">
        <f t="shared" si="7"/>
        <v/>
      </c>
    </row>
    <row r="119" spans="2:19" x14ac:dyDescent="0.2">
      <c r="B119" s="211" t="s">
        <v>720</v>
      </c>
      <c r="C119" s="212"/>
      <c r="D119" s="209"/>
      <c r="E119" s="16">
        <v>99</v>
      </c>
      <c r="F119" s="14" t="s">
        <v>201</v>
      </c>
      <c r="G119" s="14" t="s">
        <v>202</v>
      </c>
      <c r="H119" s="418">
        <f>IF('Table 1'!I119="","",'Table 1'!I119)</f>
        <v>7233</v>
      </c>
      <c r="I119" s="419"/>
      <c r="J119" s="420"/>
      <c r="K119" s="421" t="str">
        <f t="shared" si="5"/>
        <v/>
      </c>
      <c r="L119" s="420"/>
      <c r="M119" s="419"/>
      <c r="N119" s="420"/>
      <c r="O119" s="419"/>
      <c r="P119" s="420"/>
      <c r="Q119" s="416" t="str">
        <f t="shared" si="4"/>
        <v/>
      </c>
      <c r="R119" s="626" t="str">
        <f t="shared" si="6"/>
        <v/>
      </c>
      <c r="S119" s="626" t="str">
        <f t="shared" si="7"/>
        <v/>
      </c>
    </row>
    <row r="120" spans="2:19" x14ac:dyDescent="0.2">
      <c r="B120" s="211" t="s">
        <v>721</v>
      </c>
      <c r="C120" s="212"/>
      <c r="D120" s="209"/>
      <c r="E120" s="13">
        <v>100</v>
      </c>
      <c r="F120" s="14" t="s">
        <v>203</v>
      </c>
      <c r="G120" s="14" t="s">
        <v>204</v>
      </c>
      <c r="H120" s="418">
        <f>IF('Table 1'!I120="","",'Table 1'!I120)</f>
        <v>1280</v>
      </c>
      <c r="I120" s="419"/>
      <c r="J120" s="420"/>
      <c r="K120" s="421" t="str">
        <f t="shared" si="5"/>
        <v/>
      </c>
      <c r="L120" s="420"/>
      <c r="M120" s="419"/>
      <c r="N120" s="420"/>
      <c r="O120" s="419"/>
      <c r="P120" s="420"/>
      <c r="Q120" s="416" t="str">
        <f t="shared" si="4"/>
        <v/>
      </c>
      <c r="R120" s="626" t="str">
        <f t="shared" si="6"/>
        <v/>
      </c>
      <c r="S120" s="626" t="str">
        <f t="shared" si="7"/>
        <v/>
      </c>
    </row>
    <row r="121" spans="2:19" x14ac:dyDescent="0.2">
      <c r="B121" s="211" t="s">
        <v>722</v>
      </c>
      <c r="C121" s="212"/>
      <c r="D121" s="209"/>
      <c r="E121" s="16">
        <v>101</v>
      </c>
      <c r="F121" s="14" t="s">
        <v>205</v>
      </c>
      <c r="G121" s="14" t="s">
        <v>206</v>
      </c>
      <c r="H121" s="418">
        <f>IF('Table 1'!I121="","",'Table 1'!I121)</f>
        <v>21</v>
      </c>
      <c r="I121" s="419"/>
      <c r="J121" s="420"/>
      <c r="K121" s="421" t="str">
        <f t="shared" si="5"/>
        <v/>
      </c>
      <c r="L121" s="420"/>
      <c r="M121" s="419"/>
      <c r="N121" s="420"/>
      <c r="O121" s="419"/>
      <c r="P121" s="420"/>
      <c r="Q121" s="416" t="str">
        <f t="shared" si="4"/>
        <v/>
      </c>
      <c r="R121" s="626" t="str">
        <f t="shared" si="6"/>
        <v/>
      </c>
      <c r="S121" s="626" t="str">
        <f t="shared" si="7"/>
        <v/>
      </c>
    </row>
    <row r="122" spans="2:19" x14ac:dyDescent="0.2">
      <c r="B122" s="211" t="s">
        <v>723</v>
      </c>
      <c r="C122" s="212"/>
      <c r="D122" s="209"/>
      <c r="E122" s="13">
        <v>102</v>
      </c>
      <c r="F122" s="14" t="s">
        <v>207</v>
      </c>
      <c r="G122" s="14" t="s">
        <v>208</v>
      </c>
      <c r="H122" s="418">
        <f>IF('Table 1'!I122="","",'Table 1'!I122)</f>
        <v>101</v>
      </c>
      <c r="I122" s="419"/>
      <c r="J122" s="420"/>
      <c r="K122" s="421" t="str">
        <f t="shared" si="5"/>
        <v/>
      </c>
      <c r="L122" s="420"/>
      <c r="M122" s="419"/>
      <c r="N122" s="420"/>
      <c r="O122" s="419"/>
      <c r="P122" s="420"/>
      <c r="Q122" s="416" t="str">
        <f t="shared" si="4"/>
        <v/>
      </c>
      <c r="R122" s="626" t="str">
        <f t="shared" si="6"/>
        <v/>
      </c>
      <c r="S122" s="626" t="str">
        <f t="shared" si="7"/>
        <v/>
      </c>
    </row>
    <row r="123" spans="2:19" x14ac:dyDescent="0.2">
      <c r="B123" s="211" t="s">
        <v>724</v>
      </c>
      <c r="C123" s="212"/>
      <c r="D123" s="209"/>
      <c r="E123" s="16">
        <v>103</v>
      </c>
      <c r="F123" s="14" t="s">
        <v>209</v>
      </c>
      <c r="G123" s="14" t="s">
        <v>210</v>
      </c>
      <c r="H123" s="418">
        <f>IF('Table 1'!I123="","",'Table 1'!I123)</f>
        <v>20404</v>
      </c>
      <c r="I123" s="419"/>
      <c r="J123" s="420"/>
      <c r="K123" s="421" t="str">
        <f t="shared" si="5"/>
        <v/>
      </c>
      <c r="L123" s="420"/>
      <c r="M123" s="419"/>
      <c r="N123" s="420"/>
      <c r="O123" s="419"/>
      <c r="P123" s="420"/>
      <c r="Q123" s="416" t="str">
        <f t="shared" si="4"/>
        <v/>
      </c>
      <c r="R123" s="626" t="str">
        <f t="shared" si="6"/>
        <v/>
      </c>
      <c r="S123" s="626" t="str">
        <f t="shared" si="7"/>
        <v/>
      </c>
    </row>
    <row r="124" spans="2:19" x14ac:dyDescent="0.2">
      <c r="B124" s="211" t="s">
        <v>725</v>
      </c>
      <c r="C124" s="212"/>
      <c r="D124" s="209"/>
      <c r="E124" s="13">
        <v>104</v>
      </c>
      <c r="F124" s="14" t="s">
        <v>211</v>
      </c>
      <c r="G124" s="14" t="s">
        <v>212</v>
      </c>
      <c r="H124" s="418">
        <f>IF('Table 1'!I124="","",'Table 1'!I124)</f>
        <v>11</v>
      </c>
      <c r="I124" s="419"/>
      <c r="J124" s="420"/>
      <c r="K124" s="421" t="str">
        <f t="shared" si="5"/>
        <v/>
      </c>
      <c r="L124" s="420"/>
      <c r="M124" s="419"/>
      <c r="N124" s="420"/>
      <c r="O124" s="419"/>
      <c r="P124" s="420"/>
      <c r="Q124" s="416" t="str">
        <f t="shared" si="4"/>
        <v/>
      </c>
      <c r="R124" s="626" t="str">
        <f t="shared" si="6"/>
        <v/>
      </c>
      <c r="S124" s="626" t="str">
        <f t="shared" si="7"/>
        <v/>
      </c>
    </row>
    <row r="125" spans="2:19" x14ac:dyDescent="0.2">
      <c r="B125" s="211" t="s">
        <v>726</v>
      </c>
      <c r="C125" s="212"/>
      <c r="D125" s="209"/>
      <c r="E125" s="16">
        <v>105</v>
      </c>
      <c r="F125" s="14" t="s">
        <v>213</v>
      </c>
      <c r="G125" s="14" t="s">
        <v>214</v>
      </c>
      <c r="H125" s="418">
        <f>IF('Table 1'!I125="","",'Table 1'!I125)</f>
        <v>363</v>
      </c>
      <c r="I125" s="419"/>
      <c r="J125" s="420"/>
      <c r="K125" s="421" t="str">
        <f t="shared" si="5"/>
        <v/>
      </c>
      <c r="L125" s="420"/>
      <c r="M125" s="419"/>
      <c r="N125" s="420"/>
      <c r="O125" s="419"/>
      <c r="P125" s="420"/>
      <c r="Q125" s="416" t="str">
        <f t="shared" si="4"/>
        <v/>
      </c>
      <c r="R125" s="626" t="str">
        <f t="shared" si="6"/>
        <v/>
      </c>
      <c r="S125" s="626" t="str">
        <f t="shared" si="7"/>
        <v/>
      </c>
    </row>
    <row r="126" spans="2:19" x14ac:dyDescent="0.2">
      <c r="B126" s="211" t="s">
        <v>727</v>
      </c>
      <c r="C126" s="212"/>
      <c r="D126" s="209"/>
      <c r="E126" s="13">
        <v>106</v>
      </c>
      <c r="F126" s="14" t="s">
        <v>215</v>
      </c>
      <c r="G126" s="14" t="s">
        <v>216</v>
      </c>
      <c r="H126" s="418">
        <f>IF('Table 1'!I126="","",'Table 1'!I126)</f>
        <v>1685</v>
      </c>
      <c r="I126" s="419"/>
      <c r="J126" s="420"/>
      <c r="K126" s="421" t="str">
        <f t="shared" si="5"/>
        <v/>
      </c>
      <c r="L126" s="420"/>
      <c r="M126" s="419"/>
      <c r="N126" s="420"/>
      <c r="O126" s="419"/>
      <c r="P126" s="420"/>
      <c r="Q126" s="416" t="str">
        <f t="shared" si="4"/>
        <v/>
      </c>
      <c r="R126" s="626" t="str">
        <f t="shared" si="6"/>
        <v/>
      </c>
      <c r="S126" s="626" t="str">
        <f t="shared" si="7"/>
        <v/>
      </c>
    </row>
    <row r="127" spans="2:19" x14ac:dyDescent="0.2">
      <c r="B127" s="211" t="s">
        <v>728</v>
      </c>
      <c r="C127" s="212"/>
      <c r="D127" s="209"/>
      <c r="E127" s="16">
        <v>107</v>
      </c>
      <c r="F127" s="14" t="s">
        <v>217</v>
      </c>
      <c r="G127" s="14" t="s">
        <v>218</v>
      </c>
      <c r="H127" s="418">
        <f>IF('Table 1'!I127="","",'Table 1'!I127)</f>
        <v>11</v>
      </c>
      <c r="I127" s="419"/>
      <c r="J127" s="420"/>
      <c r="K127" s="421" t="str">
        <f t="shared" si="5"/>
        <v/>
      </c>
      <c r="L127" s="420"/>
      <c r="M127" s="419"/>
      <c r="N127" s="420"/>
      <c r="O127" s="419"/>
      <c r="P127" s="420"/>
      <c r="Q127" s="416" t="str">
        <f t="shared" si="4"/>
        <v/>
      </c>
      <c r="R127" s="626" t="str">
        <f t="shared" si="6"/>
        <v/>
      </c>
      <c r="S127" s="626" t="str">
        <f t="shared" si="7"/>
        <v/>
      </c>
    </row>
    <row r="128" spans="2:19" x14ac:dyDescent="0.2">
      <c r="B128" s="211" t="s">
        <v>729</v>
      </c>
      <c r="C128" s="212"/>
      <c r="D128" s="209"/>
      <c r="E128" s="13">
        <v>108</v>
      </c>
      <c r="F128" s="14" t="s">
        <v>219</v>
      </c>
      <c r="G128" s="14" t="s">
        <v>220</v>
      </c>
      <c r="H128" s="418">
        <f>IF('Table 1'!I128="","",'Table 1'!I128)</f>
        <v>45090</v>
      </c>
      <c r="I128" s="419"/>
      <c r="J128" s="420"/>
      <c r="K128" s="421" t="str">
        <f t="shared" si="5"/>
        <v/>
      </c>
      <c r="L128" s="420"/>
      <c r="M128" s="419"/>
      <c r="N128" s="420"/>
      <c r="O128" s="419"/>
      <c r="P128" s="420"/>
      <c r="Q128" s="416" t="str">
        <f t="shared" si="4"/>
        <v/>
      </c>
      <c r="R128" s="626" t="str">
        <f t="shared" si="6"/>
        <v/>
      </c>
      <c r="S128" s="626" t="str">
        <f t="shared" si="7"/>
        <v/>
      </c>
    </row>
    <row r="129" spans="2:19" x14ac:dyDescent="0.2">
      <c r="B129" s="211" t="s">
        <v>730</v>
      </c>
      <c r="C129" s="212"/>
      <c r="D129" s="209"/>
      <c r="E129" s="16">
        <v>109</v>
      </c>
      <c r="F129" s="14" t="s">
        <v>221</v>
      </c>
      <c r="G129" s="14" t="s">
        <v>222</v>
      </c>
      <c r="H129" s="418">
        <f>IF('Table 1'!I129="","",'Table 1'!I129)</f>
        <v>714</v>
      </c>
      <c r="I129" s="419"/>
      <c r="J129" s="420"/>
      <c r="K129" s="421" t="str">
        <f t="shared" si="5"/>
        <v/>
      </c>
      <c r="L129" s="420"/>
      <c r="M129" s="419"/>
      <c r="N129" s="420"/>
      <c r="O129" s="419"/>
      <c r="P129" s="420"/>
      <c r="Q129" s="416" t="str">
        <f t="shared" si="4"/>
        <v/>
      </c>
      <c r="R129" s="626" t="str">
        <f t="shared" si="6"/>
        <v/>
      </c>
      <c r="S129" s="626" t="str">
        <f t="shared" si="7"/>
        <v/>
      </c>
    </row>
    <row r="130" spans="2:19" x14ac:dyDescent="0.2">
      <c r="B130" s="211" t="s">
        <v>731</v>
      </c>
      <c r="C130" s="212"/>
      <c r="D130" s="209"/>
      <c r="E130" s="13">
        <v>110</v>
      </c>
      <c r="F130" s="14" t="s">
        <v>223</v>
      </c>
      <c r="G130" s="14" t="s">
        <v>224</v>
      </c>
      <c r="H130" s="418">
        <f>IF('Table 1'!I130="","",'Table 1'!I130)</f>
        <v>46</v>
      </c>
      <c r="I130" s="419"/>
      <c r="J130" s="420"/>
      <c r="K130" s="421" t="str">
        <f t="shared" si="5"/>
        <v/>
      </c>
      <c r="L130" s="420"/>
      <c r="M130" s="419"/>
      <c r="N130" s="420"/>
      <c r="O130" s="419"/>
      <c r="P130" s="420"/>
      <c r="Q130" s="416" t="str">
        <f t="shared" si="4"/>
        <v/>
      </c>
      <c r="R130" s="626" t="str">
        <f t="shared" si="6"/>
        <v/>
      </c>
      <c r="S130" s="626" t="str">
        <f t="shared" si="7"/>
        <v/>
      </c>
    </row>
    <row r="131" spans="2:19" x14ac:dyDescent="0.2">
      <c r="B131" s="211" t="s">
        <v>732</v>
      </c>
      <c r="C131" s="212"/>
      <c r="D131" s="209"/>
      <c r="E131" s="16">
        <v>111</v>
      </c>
      <c r="F131" s="14" t="s">
        <v>225</v>
      </c>
      <c r="G131" s="14" t="s">
        <v>226</v>
      </c>
      <c r="H131" s="418">
        <f>IF('Table 1'!I131="","",'Table 1'!I131)</f>
        <v>103</v>
      </c>
      <c r="I131" s="419"/>
      <c r="J131" s="420"/>
      <c r="K131" s="421" t="str">
        <f t="shared" si="5"/>
        <v/>
      </c>
      <c r="L131" s="420"/>
      <c r="M131" s="419"/>
      <c r="N131" s="420"/>
      <c r="O131" s="419"/>
      <c r="P131" s="420"/>
      <c r="Q131" s="416" t="str">
        <f t="shared" si="4"/>
        <v/>
      </c>
      <c r="R131" s="626" t="str">
        <f t="shared" si="6"/>
        <v/>
      </c>
      <c r="S131" s="626" t="str">
        <f t="shared" si="7"/>
        <v/>
      </c>
    </row>
    <row r="132" spans="2:19" x14ac:dyDescent="0.2">
      <c r="B132" s="211" t="s">
        <v>733</v>
      </c>
      <c r="C132" s="212"/>
      <c r="D132" s="209"/>
      <c r="E132" s="13">
        <v>112</v>
      </c>
      <c r="F132" s="14" t="s">
        <v>227</v>
      </c>
      <c r="G132" s="14" t="s">
        <v>228</v>
      </c>
      <c r="H132" s="418">
        <f>IF('Table 1'!I132="","",'Table 1'!I132)</f>
        <v>51</v>
      </c>
      <c r="I132" s="419"/>
      <c r="J132" s="420"/>
      <c r="K132" s="421" t="str">
        <f t="shared" si="5"/>
        <v/>
      </c>
      <c r="L132" s="420"/>
      <c r="M132" s="419"/>
      <c r="N132" s="420"/>
      <c r="O132" s="419"/>
      <c r="P132" s="420"/>
      <c r="Q132" s="416" t="str">
        <f t="shared" si="4"/>
        <v/>
      </c>
      <c r="R132" s="626" t="str">
        <f t="shared" si="6"/>
        <v/>
      </c>
      <c r="S132" s="626" t="str">
        <f t="shared" si="7"/>
        <v/>
      </c>
    </row>
    <row r="133" spans="2:19" x14ac:dyDescent="0.2">
      <c r="B133" s="211" t="s">
        <v>734</v>
      </c>
      <c r="C133" s="212"/>
      <c r="D133" s="209"/>
      <c r="E133" s="16">
        <v>113</v>
      </c>
      <c r="F133" s="14" t="s">
        <v>229</v>
      </c>
      <c r="G133" s="14" t="s">
        <v>230</v>
      </c>
      <c r="H133" s="418" t="str">
        <f>IF('Table 1'!I133="","",'Table 1'!I133)</f>
        <v/>
      </c>
      <c r="I133" s="419"/>
      <c r="J133" s="420"/>
      <c r="K133" s="421" t="str">
        <f t="shared" si="5"/>
        <v/>
      </c>
      <c r="L133" s="420"/>
      <c r="M133" s="419"/>
      <c r="N133" s="420"/>
      <c r="O133" s="419"/>
      <c r="P133" s="420"/>
      <c r="Q133" s="416" t="str">
        <f t="shared" si="4"/>
        <v/>
      </c>
      <c r="R133" s="626" t="str">
        <f t="shared" si="6"/>
        <v/>
      </c>
      <c r="S133" s="626" t="str">
        <f t="shared" si="7"/>
        <v/>
      </c>
    </row>
    <row r="134" spans="2:19" x14ac:dyDescent="0.2">
      <c r="B134" s="211" t="s">
        <v>735</v>
      </c>
      <c r="C134" s="212"/>
      <c r="D134" s="209"/>
      <c r="E134" s="13">
        <v>114</v>
      </c>
      <c r="F134" s="14" t="s">
        <v>231</v>
      </c>
      <c r="G134" s="14" t="s">
        <v>966</v>
      </c>
      <c r="H134" s="418" t="str">
        <f>IF('Table 1'!I134="","",'Table 1'!I134)</f>
        <v/>
      </c>
      <c r="I134" s="419"/>
      <c r="J134" s="420"/>
      <c r="K134" s="421" t="str">
        <f t="shared" si="5"/>
        <v/>
      </c>
      <c r="L134" s="420"/>
      <c r="M134" s="419"/>
      <c r="N134" s="420"/>
      <c r="O134" s="419"/>
      <c r="P134" s="420"/>
      <c r="Q134" s="416" t="str">
        <f t="shared" si="4"/>
        <v/>
      </c>
      <c r="R134" s="626" t="str">
        <f t="shared" si="6"/>
        <v/>
      </c>
      <c r="S134" s="626" t="str">
        <f t="shared" si="7"/>
        <v/>
      </c>
    </row>
    <row r="135" spans="2:19" x14ac:dyDescent="0.2">
      <c r="B135" s="211" t="s">
        <v>736</v>
      </c>
      <c r="C135" s="212"/>
      <c r="D135" s="209"/>
      <c r="E135" s="16">
        <v>115</v>
      </c>
      <c r="F135" s="14" t="s">
        <v>232</v>
      </c>
      <c r="G135" s="14" t="s">
        <v>967</v>
      </c>
      <c r="H135" s="418">
        <f>IF('Table 1'!I135="","",'Table 1'!I135)</f>
        <v>3998</v>
      </c>
      <c r="I135" s="419"/>
      <c r="J135" s="420"/>
      <c r="K135" s="421" t="str">
        <f t="shared" si="5"/>
        <v/>
      </c>
      <c r="L135" s="420"/>
      <c r="M135" s="419"/>
      <c r="N135" s="420"/>
      <c r="O135" s="419"/>
      <c r="P135" s="420"/>
      <c r="Q135" s="416" t="str">
        <f t="shared" si="4"/>
        <v/>
      </c>
      <c r="R135" s="626" t="str">
        <f t="shared" si="6"/>
        <v/>
      </c>
      <c r="S135" s="626" t="str">
        <f t="shared" si="7"/>
        <v/>
      </c>
    </row>
    <row r="136" spans="2:19" x14ac:dyDescent="0.2">
      <c r="B136" s="211" t="s">
        <v>737</v>
      </c>
      <c r="C136" s="212"/>
      <c r="D136" s="209"/>
      <c r="E136" s="13">
        <v>116</v>
      </c>
      <c r="F136" s="14" t="s">
        <v>959</v>
      </c>
      <c r="G136" s="14" t="s">
        <v>516</v>
      </c>
      <c r="H136" s="418" t="str">
        <f>IF('Table 1'!I136="","",'Table 1'!I136)</f>
        <v/>
      </c>
      <c r="I136" s="419"/>
      <c r="J136" s="420"/>
      <c r="K136" s="421" t="str">
        <f t="shared" si="5"/>
        <v/>
      </c>
      <c r="L136" s="420"/>
      <c r="M136" s="419"/>
      <c r="N136" s="420"/>
      <c r="O136" s="419"/>
      <c r="P136" s="420"/>
      <c r="Q136" s="416" t="str">
        <f t="shared" si="4"/>
        <v/>
      </c>
      <c r="R136" s="626" t="str">
        <f t="shared" si="6"/>
        <v/>
      </c>
      <c r="S136" s="626" t="str">
        <f t="shared" si="7"/>
        <v/>
      </c>
    </row>
    <row r="137" spans="2:19" x14ac:dyDescent="0.2">
      <c r="B137" s="211" t="s">
        <v>738</v>
      </c>
      <c r="C137" s="212"/>
      <c r="D137" s="209"/>
      <c r="E137" s="16">
        <v>117</v>
      </c>
      <c r="F137" s="14" t="s">
        <v>233</v>
      </c>
      <c r="G137" s="14" t="s">
        <v>234</v>
      </c>
      <c r="H137" s="418">
        <f>IF('Table 1'!I137="","",'Table 1'!I137)</f>
        <v>154</v>
      </c>
      <c r="I137" s="419"/>
      <c r="J137" s="420"/>
      <c r="K137" s="421" t="str">
        <f t="shared" si="5"/>
        <v/>
      </c>
      <c r="L137" s="420"/>
      <c r="M137" s="419"/>
      <c r="N137" s="420"/>
      <c r="O137" s="419"/>
      <c r="P137" s="420"/>
      <c r="Q137" s="416" t="str">
        <f t="shared" si="4"/>
        <v/>
      </c>
      <c r="R137" s="626" t="str">
        <f t="shared" si="6"/>
        <v/>
      </c>
      <c r="S137" s="626" t="str">
        <f t="shared" si="7"/>
        <v/>
      </c>
    </row>
    <row r="138" spans="2:19" x14ac:dyDescent="0.2">
      <c r="B138" s="211" t="s">
        <v>739</v>
      </c>
      <c r="C138" s="212"/>
      <c r="D138" s="209"/>
      <c r="E138" s="13">
        <v>118</v>
      </c>
      <c r="F138" s="14" t="s">
        <v>235</v>
      </c>
      <c r="G138" s="14" t="s">
        <v>236</v>
      </c>
      <c r="H138" s="418" t="str">
        <f>IF('Table 1'!I138="","",'Table 1'!I138)</f>
        <v/>
      </c>
      <c r="I138" s="419"/>
      <c r="J138" s="420"/>
      <c r="K138" s="421" t="str">
        <f t="shared" si="5"/>
        <v/>
      </c>
      <c r="L138" s="420"/>
      <c r="M138" s="419"/>
      <c r="N138" s="420"/>
      <c r="O138" s="419"/>
      <c r="P138" s="420"/>
      <c r="Q138" s="416" t="str">
        <f t="shared" si="4"/>
        <v/>
      </c>
      <c r="R138" s="626" t="str">
        <f t="shared" si="6"/>
        <v/>
      </c>
      <c r="S138" s="626" t="str">
        <f t="shared" si="7"/>
        <v/>
      </c>
    </row>
    <row r="139" spans="2:19" x14ac:dyDescent="0.2">
      <c r="B139" s="211" t="s">
        <v>740</v>
      </c>
      <c r="C139" s="212"/>
      <c r="D139" s="209"/>
      <c r="E139" s="16">
        <v>119</v>
      </c>
      <c r="F139" s="14" t="s">
        <v>237</v>
      </c>
      <c r="G139" s="14" t="s">
        <v>238</v>
      </c>
      <c r="H139" s="418" t="str">
        <f>IF('Table 1'!I139="","",'Table 1'!I139)</f>
        <v/>
      </c>
      <c r="I139" s="419"/>
      <c r="J139" s="420"/>
      <c r="K139" s="421" t="str">
        <f t="shared" si="5"/>
        <v/>
      </c>
      <c r="L139" s="420"/>
      <c r="M139" s="419"/>
      <c r="N139" s="420"/>
      <c r="O139" s="419"/>
      <c r="P139" s="420"/>
      <c r="Q139" s="416" t="str">
        <f t="shared" si="4"/>
        <v/>
      </c>
      <c r="R139" s="626" t="str">
        <f t="shared" si="6"/>
        <v/>
      </c>
      <c r="S139" s="626" t="str">
        <f t="shared" si="7"/>
        <v/>
      </c>
    </row>
    <row r="140" spans="2:19" x14ac:dyDescent="0.2">
      <c r="B140" s="211" t="s">
        <v>741</v>
      </c>
      <c r="C140" s="212"/>
      <c r="D140" s="209"/>
      <c r="E140" s="13">
        <v>120</v>
      </c>
      <c r="F140" s="14" t="s">
        <v>239</v>
      </c>
      <c r="G140" s="14" t="s">
        <v>240</v>
      </c>
      <c r="H140" s="418" t="str">
        <f>IF('Table 1'!I140="","",'Table 1'!I140)</f>
        <v/>
      </c>
      <c r="I140" s="419"/>
      <c r="J140" s="420"/>
      <c r="K140" s="421" t="str">
        <f t="shared" si="5"/>
        <v/>
      </c>
      <c r="L140" s="420"/>
      <c r="M140" s="419"/>
      <c r="N140" s="420"/>
      <c r="O140" s="419"/>
      <c r="P140" s="420"/>
      <c r="Q140" s="416" t="str">
        <f t="shared" si="4"/>
        <v/>
      </c>
      <c r="R140" s="626" t="str">
        <f t="shared" si="6"/>
        <v/>
      </c>
      <c r="S140" s="626" t="str">
        <f t="shared" si="7"/>
        <v/>
      </c>
    </row>
    <row r="141" spans="2:19" x14ac:dyDescent="0.2">
      <c r="B141" s="211" t="s">
        <v>742</v>
      </c>
      <c r="C141" s="212"/>
      <c r="D141" s="209"/>
      <c r="E141" s="16">
        <v>121</v>
      </c>
      <c r="F141" s="14" t="s">
        <v>241</v>
      </c>
      <c r="G141" s="14" t="s">
        <v>242</v>
      </c>
      <c r="H141" s="418">
        <f>IF('Table 1'!I141="","",'Table 1'!I141)</f>
        <v>62</v>
      </c>
      <c r="I141" s="419"/>
      <c r="J141" s="420"/>
      <c r="K141" s="421" t="str">
        <f t="shared" si="5"/>
        <v/>
      </c>
      <c r="L141" s="420"/>
      <c r="M141" s="419"/>
      <c r="N141" s="420"/>
      <c r="O141" s="419"/>
      <c r="P141" s="420"/>
      <c r="Q141" s="416" t="str">
        <f t="shared" si="4"/>
        <v/>
      </c>
      <c r="R141" s="626" t="str">
        <f t="shared" si="6"/>
        <v/>
      </c>
      <c r="S141" s="626" t="str">
        <f t="shared" si="7"/>
        <v/>
      </c>
    </row>
    <row r="142" spans="2:19" x14ac:dyDescent="0.2">
      <c r="B142" s="211" t="s">
        <v>743</v>
      </c>
      <c r="C142" s="212"/>
      <c r="D142" s="209"/>
      <c r="E142" s="13">
        <v>122</v>
      </c>
      <c r="F142" s="14" t="s">
        <v>243</v>
      </c>
      <c r="G142" s="14" t="s">
        <v>244</v>
      </c>
      <c r="H142" s="418" t="str">
        <f>IF('Table 1'!I142="","",'Table 1'!I142)</f>
        <v/>
      </c>
      <c r="I142" s="419"/>
      <c r="J142" s="420"/>
      <c r="K142" s="421" t="str">
        <f t="shared" si="5"/>
        <v/>
      </c>
      <c r="L142" s="420"/>
      <c r="M142" s="419"/>
      <c r="N142" s="420"/>
      <c r="O142" s="419"/>
      <c r="P142" s="420"/>
      <c r="Q142" s="416" t="str">
        <f t="shared" si="4"/>
        <v/>
      </c>
      <c r="R142" s="626" t="str">
        <f t="shared" si="6"/>
        <v/>
      </c>
      <c r="S142" s="626" t="str">
        <f t="shared" si="7"/>
        <v/>
      </c>
    </row>
    <row r="143" spans="2:19" x14ac:dyDescent="0.2">
      <c r="B143" s="211" t="s">
        <v>744</v>
      </c>
      <c r="C143" s="212"/>
      <c r="D143" s="209"/>
      <c r="E143" s="16">
        <v>123</v>
      </c>
      <c r="F143" s="14" t="s">
        <v>245</v>
      </c>
      <c r="G143" s="14" t="s">
        <v>246</v>
      </c>
      <c r="H143" s="418">
        <f>IF('Table 1'!I143="","",'Table 1'!I143)</f>
        <v>1</v>
      </c>
      <c r="I143" s="419"/>
      <c r="J143" s="420"/>
      <c r="K143" s="421" t="str">
        <f t="shared" si="5"/>
        <v/>
      </c>
      <c r="L143" s="420"/>
      <c r="M143" s="419"/>
      <c r="N143" s="420"/>
      <c r="O143" s="419"/>
      <c r="P143" s="420"/>
      <c r="Q143" s="416" t="str">
        <f t="shared" si="4"/>
        <v/>
      </c>
      <c r="R143" s="626" t="str">
        <f t="shared" si="6"/>
        <v/>
      </c>
      <c r="S143" s="626" t="str">
        <f t="shared" si="7"/>
        <v/>
      </c>
    </row>
    <row r="144" spans="2:19" x14ac:dyDescent="0.2">
      <c r="B144" s="211" t="s">
        <v>745</v>
      </c>
      <c r="C144" s="212"/>
      <c r="D144" s="209"/>
      <c r="E144" s="13">
        <v>124</v>
      </c>
      <c r="F144" s="14" t="s">
        <v>247</v>
      </c>
      <c r="G144" s="14" t="s">
        <v>248</v>
      </c>
      <c r="H144" s="418" t="str">
        <f>IF('Table 1'!I144="","",'Table 1'!I144)</f>
        <v/>
      </c>
      <c r="I144" s="419"/>
      <c r="J144" s="420"/>
      <c r="K144" s="421" t="str">
        <f t="shared" si="5"/>
        <v/>
      </c>
      <c r="L144" s="420"/>
      <c r="M144" s="419"/>
      <c r="N144" s="420"/>
      <c r="O144" s="419"/>
      <c r="P144" s="420"/>
      <c r="Q144" s="416" t="str">
        <f t="shared" si="4"/>
        <v/>
      </c>
      <c r="R144" s="626" t="str">
        <f t="shared" si="6"/>
        <v/>
      </c>
      <c r="S144" s="626" t="str">
        <f t="shared" si="7"/>
        <v/>
      </c>
    </row>
    <row r="145" spans="2:19" x14ac:dyDescent="0.2">
      <c r="B145" s="211" t="s">
        <v>746</v>
      </c>
      <c r="C145" s="212"/>
      <c r="D145" s="209"/>
      <c r="E145" s="16">
        <v>125</v>
      </c>
      <c r="F145" s="14" t="s">
        <v>249</v>
      </c>
      <c r="G145" s="14" t="s">
        <v>250</v>
      </c>
      <c r="H145" s="418">
        <f>IF('Table 1'!I145="","",'Table 1'!I145)</f>
        <v>311</v>
      </c>
      <c r="I145" s="419"/>
      <c r="J145" s="420"/>
      <c r="K145" s="421" t="str">
        <f t="shared" si="5"/>
        <v/>
      </c>
      <c r="L145" s="420"/>
      <c r="M145" s="419"/>
      <c r="N145" s="420"/>
      <c r="O145" s="419"/>
      <c r="P145" s="420"/>
      <c r="Q145" s="416" t="str">
        <f t="shared" si="4"/>
        <v/>
      </c>
      <c r="R145" s="626" t="str">
        <f t="shared" si="6"/>
        <v/>
      </c>
      <c r="S145" s="626" t="str">
        <f t="shared" si="7"/>
        <v/>
      </c>
    </row>
    <row r="146" spans="2:19" x14ac:dyDescent="0.2">
      <c r="B146" s="211" t="s">
        <v>747</v>
      </c>
      <c r="C146" s="212"/>
      <c r="D146" s="209"/>
      <c r="E146" s="13">
        <v>126</v>
      </c>
      <c r="F146" s="14" t="s">
        <v>251</v>
      </c>
      <c r="G146" s="14" t="s">
        <v>252</v>
      </c>
      <c r="H146" s="418" t="str">
        <f>IF('Table 1'!I146="","",'Table 1'!I146)</f>
        <v/>
      </c>
      <c r="I146" s="419"/>
      <c r="J146" s="420"/>
      <c r="K146" s="421" t="str">
        <f t="shared" si="5"/>
        <v/>
      </c>
      <c r="L146" s="420"/>
      <c r="M146" s="419"/>
      <c r="N146" s="420"/>
      <c r="O146" s="419"/>
      <c r="P146" s="420"/>
      <c r="Q146" s="416" t="str">
        <f t="shared" si="4"/>
        <v/>
      </c>
      <c r="R146" s="626" t="str">
        <f t="shared" si="6"/>
        <v/>
      </c>
      <c r="S146" s="626" t="str">
        <f t="shared" si="7"/>
        <v/>
      </c>
    </row>
    <row r="147" spans="2:19" x14ac:dyDescent="0.2">
      <c r="B147" s="211" t="s">
        <v>748</v>
      </c>
      <c r="C147" s="212"/>
      <c r="D147" s="209"/>
      <c r="E147" s="16">
        <v>127</v>
      </c>
      <c r="F147" s="14" t="s">
        <v>253</v>
      </c>
      <c r="G147" s="14" t="s">
        <v>254</v>
      </c>
      <c r="H147" s="418">
        <f>IF('Table 1'!I147="","",'Table 1'!I147)</f>
        <v>13238</v>
      </c>
      <c r="I147" s="419"/>
      <c r="J147" s="420"/>
      <c r="K147" s="421" t="str">
        <f t="shared" si="5"/>
        <v/>
      </c>
      <c r="L147" s="420"/>
      <c r="M147" s="419"/>
      <c r="N147" s="420"/>
      <c r="O147" s="419"/>
      <c r="P147" s="420"/>
      <c r="Q147" s="416" t="str">
        <f t="shared" si="4"/>
        <v/>
      </c>
      <c r="R147" s="626" t="str">
        <f t="shared" si="6"/>
        <v/>
      </c>
      <c r="S147" s="626" t="str">
        <f t="shared" si="7"/>
        <v/>
      </c>
    </row>
    <row r="148" spans="2:19" x14ac:dyDescent="0.2">
      <c r="B148" s="211" t="s">
        <v>750</v>
      </c>
      <c r="C148" s="212"/>
      <c r="D148" s="209"/>
      <c r="E148" s="13">
        <v>128</v>
      </c>
      <c r="F148" s="14" t="s">
        <v>256</v>
      </c>
      <c r="G148" s="14" t="s">
        <v>257</v>
      </c>
      <c r="H148" s="418" t="str">
        <f>IF('Table 1'!I148="","",'Table 1'!I148)</f>
        <v/>
      </c>
      <c r="I148" s="419"/>
      <c r="J148" s="420"/>
      <c r="K148" s="421" t="str">
        <f t="shared" si="5"/>
        <v/>
      </c>
      <c r="L148" s="420"/>
      <c r="M148" s="419"/>
      <c r="N148" s="420"/>
      <c r="O148" s="419"/>
      <c r="P148" s="420"/>
      <c r="Q148" s="416" t="str">
        <f t="shared" si="4"/>
        <v/>
      </c>
      <c r="R148" s="626" t="str">
        <f t="shared" si="6"/>
        <v/>
      </c>
      <c r="S148" s="626" t="str">
        <f t="shared" si="7"/>
        <v/>
      </c>
    </row>
    <row r="149" spans="2:19" x14ac:dyDescent="0.2">
      <c r="B149" s="211" t="s">
        <v>751</v>
      </c>
      <c r="C149" s="212"/>
      <c r="D149" s="209"/>
      <c r="E149" s="16">
        <v>129</v>
      </c>
      <c r="F149" s="14" t="s">
        <v>258</v>
      </c>
      <c r="G149" s="14" t="s">
        <v>259</v>
      </c>
      <c r="H149" s="418" t="str">
        <f>IF('Table 1'!I149="","",'Table 1'!I149)</f>
        <v/>
      </c>
      <c r="I149" s="419"/>
      <c r="J149" s="420"/>
      <c r="K149" s="421" t="str">
        <f t="shared" si="5"/>
        <v/>
      </c>
      <c r="L149" s="420"/>
      <c r="M149" s="419"/>
      <c r="N149" s="420"/>
      <c r="O149" s="419"/>
      <c r="P149" s="420"/>
      <c r="Q149" s="416" t="str">
        <f t="shared" ref="Q149:Q212" si="8">IF(AND(COUNTIF(L149:N149,"c")=1,ISNUMBER(K149)),"Res Disc",IF(AND(K149="c",ISNUMBER(L149),ISNUMBER(M149),ISNUMBER(N149)),"Res Disc",IF(AND(H149="c",ISNUMBER(I149),ISNUMBER(J149),ISNUMBER(K149),ISNUMBER(O149),ISNUMBER(P149)),"Res Disc",IF(AND(ISNUMBER(H149),(SUM(COUNTIF(I149:K149,"c"),COUNTIF(O149:P149,"c"))=1)),"Res Disc",""))))</f>
        <v/>
      </c>
      <c r="R149" s="626" t="str">
        <f t="shared" si="6"/>
        <v/>
      </c>
      <c r="S149" s="626" t="str">
        <f t="shared" si="7"/>
        <v/>
      </c>
    </row>
    <row r="150" spans="2:19" x14ac:dyDescent="0.2">
      <c r="B150" s="211" t="s">
        <v>752</v>
      </c>
      <c r="C150" s="212"/>
      <c r="D150" s="209"/>
      <c r="E150" s="13">
        <v>130</v>
      </c>
      <c r="F150" s="14" t="s">
        <v>260</v>
      </c>
      <c r="G150" s="14" t="s">
        <v>261</v>
      </c>
      <c r="H150" s="418" t="str">
        <f>IF('Table 1'!I150="","",'Table 1'!I150)</f>
        <v/>
      </c>
      <c r="I150" s="419"/>
      <c r="J150" s="420"/>
      <c r="K150" s="421" t="str">
        <f t="shared" ref="K150:K213" si="9">IF(AND(L150="",M150="",N150=""),"",IF(OR(L150="c",M150="c",N150="c"),"c",SUM(L150:N150)))</f>
        <v/>
      </c>
      <c r="L150" s="420"/>
      <c r="M150" s="419"/>
      <c r="N150" s="420"/>
      <c r="O150" s="419"/>
      <c r="P150" s="420"/>
      <c r="Q150" s="416" t="str">
        <f t="shared" si="8"/>
        <v/>
      </c>
      <c r="R150" s="626" t="str">
        <f t="shared" ref="R150:R213" si="10">IF(Q150&lt;&gt;"","",IF(SUM(COUNTIF(I150:K150,"c"),COUNTIF(O150:P150,"c"))&gt;1,"",IF(OR(AND(H150="c",OR(I150="c",J150="c",K150="c",O150="c",P150="c")),AND(H150&lt;&gt;"",I150="c",J150="c",K150="c",O150="c",P150="c"),AND(H150&lt;&gt;"",I150="",J150="",K150="",O150="",P150="")),"",IF(ABS(SUM(I150:K150,O150:P150)-SUM(H150))&gt;0.9,SUM(I150:K150,O150:P150),""))))</f>
        <v/>
      </c>
      <c r="S150" s="626" t="str">
        <f t="shared" ref="S150:S213" si="11">IF(Q150&lt;&gt;"","",IF(OR(AND(K150="c",OR(L150="c",N150="c",M150="c")),AND(K150&lt;&gt;"",L150="c",M150="c",N150="c"),AND(K150&lt;&gt;"",L150="",N150="",M150="")),"",IF(COUNTIF(L150:N150,"c")&gt;1,"",IF(ABS(SUM(L150:N150)-SUM(K150))&gt;0.9,SUM(L150:N150),""))))</f>
        <v/>
      </c>
    </row>
    <row r="151" spans="2:19" x14ac:dyDescent="0.2">
      <c r="B151" s="211" t="s">
        <v>753</v>
      </c>
      <c r="C151" s="212"/>
      <c r="D151" s="209"/>
      <c r="E151" s="16">
        <v>131</v>
      </c>
      <c r="F151" s="14" t="s">
        <v>262</v>
      </c>
      <c r="G151" s="14" t="s">
        <v>263</v>
      </c>
      <c r="H151" s="418">
        <f>IF('Table 1'!I151="","",'Table 1'!I151)</f>
        <v>408</v>
      </c>
      <c r="I151" s="419"/>
      <c r="J151" s="420"/>
      <c r="K151" s="421" t="str">
        <f t="shared" si="9"/>
        <v/>
      </c>
      <c r="L151" s="420"/>
      <c r="M151" s="419"/>
      <c r="N151" s="420"/>
      <c r="O151" s="419"/>
      <c r="P151" s="420"/>
      <c r="Q151" s="416" t="str">
        <f t="shared" si="8"/>
        <v/>
      </c>
      <c r="R151" s="626" t="str">
        <f t="shared" si="10"/>
        <v/>
      </c>
      <c r="S151" s="626" t="str">
        <f t="shared" si="11"/>
        <v/>
      </c>
    </row>
    <row r="152" spans="2:19" x14ac:dyDescent="0.2">
      <c r="B152" s="211" t="s">
        <v>754</v>
      </c>
      <c r="C152" s="212"/>
      <c r="D152" s="209"/>
      <c r="E152" s="13">
        <v>132</v>
      </c>
      <c r="F152" s="14" t="s">
        <v>264</v>
      </c>
      <c r="G152" s="14" t="s">
        <v>265</v>
      </c>
      <c r="H152" s="418" t="str">
        <f>IF('Table 1'!I152="","",'Table 1'!I152)</f>
        <v/>
      </c>
      <c r="I152" s="419"/>
      <c r="J152" s="420"/>
      <c r="K152" s="421" t="str">
        <f t="shared" si="9"/>
        <v/>
      </c>
      <c r="L152" s="420"/>
      <c r="M152" s="419"/>
      <c r="N152" s="420"/>
      <c r="O152" s="419"/>
      <c r="P152" s="420"/>
      <c r="Q152" s="416" t="str">
        <f t="shared" si="8"/>
        <v/>
      </c>
      <c r="R152" s="626" t="str">
        <f t="shared" si="10"/>
        <v/>
      </c>
      <c r="S152" s="626" t="str">
        <f t="shared" si="11"/>
        <v/>
      </c>
    </row>
    <row r="153" spans="2:19" x14ac:dyDescent="0.2">
      <c r="B153" s="211" t="s">
        <v>755</v>
      </c>
      <c r="C153" s="212"/>
      <c r="D153" s="209"/>
      <c r="E153" s="16">
        <v>133</v>
      </c>
      <c r="F153" s="14" t="s">
        <v>266</v>
      </c>
      <c r="G153" s="14" t="s">
        <v>267</v>
      </c>
      <c r="H153" s="418" t="str">
        <f>IF('Table 1'!I153="","",'Table 1'!I153)</f>
        <v/>
      </c>
      <c r="I153" s="419"/>
      <c r="J153" s="420"/>
      <c r="K153" s="421" t="str">
        <f t="shared" si="9"/>
        <v/>
      </c>
      <c r="L153" s="420"/>
      <c r="M153" s="419"/>
      <c r="N153" s="420"/>
      <c r="O153" s="419"/>
      <c r="P153" s="420"/>
      <c r="Q153" s="416" t="str">
        <f t="shared" si="8"/>
        <v/>
      </c>
      <c r="R153" s="626" t="str">
        <f t="shared" si="10"/>
        <v/>
      </c>
      <c r="S153" s="626" t="str">
        <f t="shared" si="11"/>
        <v/>
      </c>
    </row>
    <row r="154" spans="2:19" x14ac:dyDescent="0.2">
      <c r="B154" s="211" t="s">
        <v>756</v>
      </c>
      <c r="C154" s="212"/>
      <c r="D154" s="209"/>
      <c r="E154" s="13">
        <v>134</v>
      </c>
      <c r="F154" s="14" t="s">
        <v>268</v>
      </c>
      <c r="G154" s="14" t="s">
        <v>269</v>
      </c>
      <c r="H154" s="418">
        <f>IF('Table 1'!I154="","",'Table 1'!I154)</f>
        <v>31</v>
      </c>
      <c r="I154" s="419"/>
      <c r="J154" s="420"/>
      <c r="K154" s="421" t="str">
        <f t="shared" si="9"/>
        <v/>
      </c>
      <c r="L154" s="420"/>
      <c r="M154" s="419"/>
      <c r="N154" s="420"/>
      <c r="O154" s="419"/>
      <c r="P154" s="420"/>
      <c r="Q154" s="416" t="str">
        <f t="shared" si="8"/>
        <v/>
      </c>
      <c r="R154" s="626" t="str">
        <f t="shared" si="10"/>
        <v/>
      </c>
      <c r="S154" s="626" t="str">
        <f t="shared" si="11"/>
        <v/>
      </c>
    </row>
    <row r="155" spans="2:19" x14ac:dyDescent="0.2">
      <c r="B155" s="211" t="s">
        <v>757</v>
      </c>
      <c r="C155" s="212"/>
      <c r="D155" s="209"/>
      <c r="E155" s="16">
        <v>135</v>
      </c>
      <c r="F155" s="14" t="s">
        <v>270</v>
      </c>
      <c r="G155" s="14" t="s">
        <v>271</v>
      </c>
      <c r="H155" s="418">
        <f>IF('Table 1'!I155="","",'Table 1'!I155)</f>
        <v>26</v>
      </c>
      <c r="I155" s="419"/>
      <c r="J155" s="420"/>
      <c r="K155" s="421" t="str">
        <f t="shared" si="9"/>
        <v/>
      </c>
      <c r="L155" s="420"/>
      <c r="M155" s="419"/>
      <c r="N155" s="420"/>
      <c r="O155" s="419"/>
      <c r="P155" s="420"/>
      <c r="Q155" s="416" t="str">
        <f t="shared" si="8"/>
        <v/>
      </c>
      <c r="R155" s="626" t="str">
        <f t="shared" si="10"/>
        <v/>
      </c>
      <c r="S155" s="626" t="str">
        <f t="shared" si="11"/>
        <v/>
      </c>
    </row>
    <row r="156" spans="2:19" x14ac:dyDescent="0.2">
      <c r="B156" s="211" t="s">
        <v>758</v>
      </c>
      <c r="C156" s="212"/>
      <c r="D156" s="209"/>
      <c r="E156" s="13">
        <v>136</v>
      </c>
      <c r="F156" s="14" t="s">
        <v>272</v>
      </c>
      <c r="G156" s="14" t="s">
        <v>273</v>
      </c>
      <c r="H156" s="418" t="str">
        <f>IF('Table 1'!I156="","",'Table 1'!I156)</f>
        <v/>
      </c>
      <c r="I156" s="419"/>
      <c r="J156" s="420"/>
      <c r="K156" s="421" t="str">
        <f t="shared" si="9"/>
        <v/>
      </c>
      <c r="L156" s="420"/>
      <c r="M156" s="419"/>
      <c r="N156" s="420"/>
      <c r="O156" s="419"/>
      <c r="P156" s="420"/>
      <c r="Q156" s="416" t="str">
        <f t="shared" si="8"/>
        <v/>
      </c>
      <c r="R156" s="626" t="str">
        <f t="shared" si="10"/>
        <v/>
      </c>
      <c r="S156" s="626" t="str">
        <f t="shared" si="11"/>
        <v/>
      </c>
    </row>
    <row r="157" spans="2:19" x14ac:dyDescent="0.2">
      <c r="B157" s="211" t="s">
        <v>759</v>
      </c>
      <c r="C157" s="212"/>
      <c r="D157" s="209"/>
      <c r="E157" s="16">
        <v>137</v>
      </c>
      <c r="F157" s="14" t="s">
        <v>274</v>
      </c>
      <c r="G157" s="14" t="s">
        <v>275</v>
      </c>
      <c r="H157" s="418" t="str">
        <f>IF('Table 1'!I157="","",'Table 1'!I157)</f>
        <v/>
      </c>
      <c r="I157" s="419"/>
      <c r="J157" s="420"/>
      <c r="K157" s="421" t="str">
        <f t="shared" si="9"/>
        <v/>
      </c>
      <c r="L157" s="420"/>
      <c r="M157" s="419"/>
      <c r="N157" s="420"/>
      <c r="O157" s="419"/>
      <c r="P157" s="420"/>
      <c r="Q157" s="416" t="str">
        <f t="shared" si="8"/>
        <v/>
      </c>
      <c r="R157" s="626" t="str">
        <f t="shared" si="10"/>
        <v/>
      </c>
      <c r="S157" s="626" t="str">
        <f t="shared" si="11"/>
        <v/>
      </c>
    </row>
    <row r="158" spans="2:19" x14ac:dyDescent="0.2">
      <c r="B158" s="211" t="s">
        <v>760</v>
      </c>
      <c r="C158" s="212"/>
      <c r="D158" s="209"/>
      <c r="E158" s="13">
        <v>138</v>
      </c>
      <c r="F158" s="14" t="s">
        <v>276</v>
      </c>
      <c r="G158" s="14" t="s">
        <v>277</v>
      </c>
      <c r="H158" s="418">
        <f>IF('Table 1'!I158="","",'Table 1'!I158)</f>
        <v>3231</v>
      </c>
      <c r="I158" s="419"/>
      <c r="J158" s="420"/>
      <c r="K158" s="421" t="str">
        <f t="shared" si="9"/>
        <v/>
      </c>
      <c r="L158" s="420"/>
      <c r="M158" s="419"/>
      <c r="N158" s="420"/>
      <c r="O158" s="419"/>
      <c r="P158" s="420"/>
      <c r="Q158" s="416" t="str">
        <f t="shared" si="8"/>
        <v/>
      </c>
      <c r="R158" s="626" t="str">
        <f t="shared" si="10"/>
        <v/>
      </c>
      <c r="S158" s="626" t="str">
        <f t="shared" si="11"/>
        <v/>
      </c>
    </row>
    <row r="159" spans="2:19" x14ac:dyDescent="0.2">
      <c r="B159" s="211" t="s">
        <v>761</v>
      </c>
      <c r="C159" s="212"/>
      <c r="D159" s="209"/>
      <c r="E159" s="16">
        <v>139</v>
      </c>
      <c r="F159" s="14" t="s">
        <v>278</v>
      </c>
      <c r="G159" s="14" t="s">
        <v>279</v>
      </c>
      <c r="H159" s="418" t="str">
        <f>IF('Table 1'!I159="","",'Table 1'!I159)</f>
        <v/>
      </c>
      <c r="I159" s="419"/>
      <c r="J159" s="420"/>
      <c r="K159" s="421" t="str">
        <f t="shared" si="9"/>
        <v/>
      </c>
      <c r="L159" s="420"/>
      <c r="M159" s="419"/>
      <c r="N159" s="420"/>
      <c r="O159" s="419"/>
      <c r="P159" s="420"/>
      <c r="Q159" s="416" t="str">
        <f t="shared" si="8"/>
        <v/>
      </c>
      <c r="R159" s="626" t="str">
        <f t="shared" si="10"/>
        <v/>
      </c>
      <c r="S159" s="626" t="str">
        <f t="shared" si="11"/>
        <v/>
      </c>
    </row>
    <row r="160" spans="2:19" x14ac:dyDescent="0.2">
      <c r="B160" s="211" t="s">
        <v>762</v>
      </c>
      <c r="C160" s="212"/>
      <c r="D160" s="209"/>
      <c r="E160" s="13">
        <v>140</v>
      </c>
      <c r="F160" s="14" t="s">
        <v>280</v>
      </c>
      <c r="G160" s="14" t="s">
        <v>281</v>
      </c>
      <c r="H160" s="418">
        <f>IF('Table 1'!I160="","",'Table 1'!I160)</f>
        <v>2363</v>
      </c>
      <c r="I160" s="419"/>
      <c r="J160" s="420"/>
      <c r="K160" s="421" t="str">
        <f t="shared" si="9"/>
        <v/>
      </c>
      <c r="L160" s="420"/>
      <c r="M160" s="419"/>
      <c r="N160" s="420"/>
      <c r="O160" s="419"/>
      <c r="P160" s="420"/>
      <c r="Q160" s="416" t="str">
        <f t="shared" si="8"/>
        <v/>
      </c>
      <c r="R160" s="626" t="str">
        <f t="shared" si="10"/>
        <v/>
      </c>
      <c r="S160" s="626" t="str">
        <f t="shared" si="11"/>
        <v/>
      </c>
    </row>
    <row r="161" spans="2:19" x14ac:dyDescent="0.2">
      <c r="B161" s="211" t="s">
        <v>763</v>
      </c>
      <c r="C161" s="212"/>
      <c r="D161" s="209"/>
      <c r="E161" s="16">
        <v>141</v>
      </c>
      <c r="F161" s="14" t="s">
        <v>282</v>
      </c>
      <c r="G161" s="14" t="s">
        <v>283</v>
      </c>
      <c r="H161" s="418" t="str">
        <f>IF('Table 1'!I161="","",'Table 1'!I161)</f>
        <v/>
      </c>
      <c r="I161" s="419"/>
      <c r="J161" s="420"/>
      <c r="K161" s="421" t="str">
        <f t="shared" si="9"/>
        <v/>
      </c>
      <c r="L161" s="420"/>
      <c r="M161" s="419"/>
      <c r="N161" s="420"/>
      <c r="O161" s="419"/>
      <c r="P161" s="420"/>
      <c r="Q161" s="416" t="str">
        <f t="shared" si="8"/>
        <v/>
      </c>
      <c r="R161" s="626" t="str">
        <f t="shared" si="10"/>
        <v/>
      </c>
      <c r="S161" s="626" t="str">
        <f t="shared" si="11"/>
        <v/>
      </c>
    </row>
    <row r="162" spans="2:19" x14ac:dyDescent="0.2">
      <c r="B162" s="211" t="s">
        <v>764</v>
      </c>
      <c r="C162" s="212"/>
      <c r="D162" s="209"/>
      <c r="E162" s="13">
        <v>142</v>
      </c>
      <c r="F162" s="14" t="s">
        <v>284</v>
      </c>
      <c r="G162" s="14" t="s">
        <v>285</v>
      </c>
      <c r="H162" s="418" t="str">
        <f>IF('Table 1'!I162="","",'Table 1'!I162)</f>
        <v/>
      </c>
      <c r="I162" s="419"/>
      <c r="J162" s="420"/>
      <c r="K162" s="421" t="str">
        <f t="shared" si="9"/>
        <v/>
      </c>
      <c r="L162" s="420"/>
      <c r="M162" s="419"/>
      <c r="N162" s="420"/>
      <c r="O162" s="419"/>
      <c r="P162" s="420"/>
      <c r="Q162" s="416" t="str">
        <f t="shared" si="8"/>
        <v/>
      </c>
      <c r="R162" s="626" t="str">
        <f t="shared" si="10"/>
        <v/>
      </c>
      <c r="S162" s="626" t="str">
        <f t="shared" si="11"/>
        <v/>
      </c>
    </row>
    <row r="163" spans="2:19" x14ac:dyDescent="0.2">
      <c r="B163" s="211" t="s">
        <v>765</v>
      </c>
      <c r="C163" s="212"/>
      <c r="D163" s="209"/>
      <c r="E163" s="16">
        <v>143</v>
      </c>
      <c r="F163" s="14" t="s">
        <v>286</v>
      </c>
      <c r="G163" s="14" t="s">
        <v>287</v>
      </c>
      <c r="H163" s="418">
        <f>IF('Table 1'!I163="","",'Table 1'!I163)</f>
        <v>1</v>
      </c>
      <c r="I163" s="419"/>
      <c r="J163" s="420"/>
      <c r="K163" s="421" t="str">
        <f t="shared" si="9"/>
        <v/>
      </c>
      <c r="L163" s="420"/>
      <c r="M163" s="419"/>
      <c r="N163" s="420"/>
      <c r="O163" s="419"/>
      <c r="P163" s="420"/>
      <c r="Q163" s="416" t="str">
        <f t="shared" si="8"/>
        <v/>
      </c>
      <c r="R163" s="626" t="str">
        <f t="shared" si="10"/>
        <v/>
      </c>
      <c r="S163" s="626" t="str">
        <f t="shared" si="11"/>
        <v/>
      </c>
    </row>
    <row r="164" spans="2:19" x14ac:dyDescent="0.2">
      <c r="B164" s="211" t="s">
        <v>766</v>
      </c>
      <c r="C164" s="212"/>
      <c r="D164" s="209"/>
      <c r="E164" s="13">
        <v>144</v>
      </c>
      <c r="F164" s="14" t="s">
        <v>288</v>
      </c>
      <c r="G164" s="14" t="s">
        <v>289</v>
      </c>
      <c r="H164" s="418">
        <f>IF('Table 1'!I164="","",'Table 1'!I164)</f>
        <v>1</v>
      </c>
      <c r="I164" s="419"/>
      <c r="J164" s="420"/>
      <c r="K164" s="421" t="str">
        <f t="shared" si="9"/>
        <v/>
      </c>
      <c r="L164" s="420"/>
      <c r="M164" s="419"/>
      <c r="N164" s="420"/>
      <c r="O164" s="419"/>
      <c r="P164" s="420"/>
      <c r="Q164" s="416" t="str">
        <f t="shared" si="8"/>
        <v/>
      </c>
      <c r="R164" s="626" t="str">
        <f t="shared" si="10"/>
        <v/>
      </c>
      <c r="S164" s="626" t="str">
        <f t="shared" si="11"/>
        <v/>
      </c>
    </row>
    <row r="165" spans="2:19" x14ac:dyDescent="0.2">
      <c r="B165" s="211" t="s">
        <v>767</v>
      </c>
      <c r="C165" s="212"/>
      <c r="D165" s="209"/>
      <c r="E165" s="16">
        <v>145</v>
      </c>
      <c r="F165" s="14" t="s">
        <v>290</v>
      </c>
      <c r="G165" s="15" t="s">
        <v>291</v>
      </c>
      <c r="H165" s="418">
        <f>IF('Table 1'!I165="","",'Table 1'!I165)</f>
        <v>1</v>
      </c>
      <c r="I165" s="419"/>
      <c r="J165" s="420"/>
      <c r="K165" s="421" t="str">
        <f t="shared" si="9"/>
        <v/>
      </c>
      <c r="L165" s="420"/>
      <c r="M165" s="419"/>
      <c r="N165" s="420"/>
      <c r="O165" s="419"/>
      <c r="P165" s="420"/>
      <c r="Q165" s="416" t="str">
        <f t="shared" si="8"/>
        <v/>
      </c>
      <c r="R165" s="626" t="str">
        <f t="shared" si="10"/>
        <v/>
      </c>
      <c r="S165" s="626" t="str">
        <f t="shared" si="11"/>
        <v/>
      </c>
    </row>
    <row r="166" spans="2:19" x14ac:dyDescent="0.2">
      <c r="B166" s="211" t="s">
        <v>768</v>
      </c>
      <c r="C166" s="212"/>
      <c r="D166" s="209"/>
      <c r="E166" s="13">
        <v>146</v>
      </c>
      <c r="F166" s="14" t="s">
        <v>292</v>
      </c>
      <c r="G166" s="14" t="s">
        <v>293</v>
      </c>
      <c r="H166" s="418" t="str">
        <f>IF('Table 1'!I166="","",'Table 1'!I166)</f>
        <v/>
      </c>
      <c r="I166" s="419"/>
      <c r="J166" s="420"/>
      <c r="K166" s="421" t="str">
        <f t="shared" si="9"/>
        <v/>
      </c>
      <c r="L166" s="420"/>
      <c r="M166" s="419"/>
      <c r="N166" s="420"/>
      <c r="O166" s="419"/>
      <c r="P166" s="420"/>
      <c r="Q166" s="416" t="str">
        <f t="shared" si="8"/>
        <v/>
      </c>
      <c r="R166" s="626" t="str">
        <f t="shared" si="10"/>
        <v/>
      </c>
      <c r="S166" s="626" t="str">
        <f t="shared" si="11"/>
        <v/>
      </c>
    </row>
    <row r="167" spans="2:19" x14ac:dyDescent="0.2">
      <c r="B167" s="211" t="s">
        <v>769</v>
      </c>
      <c r="C167" s="212"/>
      <c r="D167" s="209"/>
      <c r="E167" s="16">
        <v>147</v>
      </c>
      <c r="F167" s="14" t="s">
        <v>294</v>
      </c>
      <c r="G167" s="14" t="s">
        <v>295</v>
      </c>
      <c r="H167" s="418">
        <f>IF('Table 1'!I167="","",'Table 1'!I167)</f>
        <v>15</v>
      </c>
      <c r="I167" s="419"/>
      <c r="J167" s="420"/>
      <c r="K167" s="421" t="str">
        <f t="shared" si="9"/>
        <v/>
      </c>
      <c r="L167" s="420"/>
      <c r="M167" s="419"/>
      <c r="N167" s="420"/>
      <c r="O167" s="419"/>
      <c r="P167" s="420"/>
      <c r="Q167" s="416" t="str">
        <f t="shared" si="8"/>
        <v/>
      </c>
      <c r="R167" s="626" t="str">
        <f t="shared" si="10"/>
        <v/>
      </c>
      <c r="S167" s="626" t="str">
        <f t="shared" si="11"/>
        <v/>
      </c>
    </row>
    <row r="168" spans="2:19" x14ac:dyDescent="0.2">
      <c r="B168" s="211" t="s">
        <v>770</v>
      </c>
      <c r="C168" s="212"/>
      <c r="D168" s="209"/>
      <c r="E168" s="13">
        <v>148</v>
      </c>
      <c r="F168" s="14" t="s">
        <v>296</v>
      </c>
      <c r="G168" s="14" t="s">
        <v>297</v>
      </c>
      <c r="H168" s="418" t="str">
        <f>IF('Table 1'!I168="","",'Table 1'!I168)</f>
        <v/>
      </c>
      <c r="I168" s="419"/>
      <c r="J168" s="420"/>
      <c r="K168" s="421" t="str">
        <f t="shared" si="9"/>
        <v/>
      </c>
      <c r="L168" s="420"/>
      <c r="M168" s="419"/>
      <c r="N168" s="420"/>
      <c r="O168" s="419"/>
      <c r="P168" s="420"/>
      <c r="Q168" s="416" t="str">
        <f t="shared" si="8"/>
        <v/>
      </c>
      <c r="R168" s="626" t="str">
        <f t="shared" si="10"/>
        <v/>
      </c>
      <c r="S168" s="626" t="str">
        <f t="shared" si="11"/>
        <v/>
      </c>
    </row>
    <row r="169" spans="2:19" x14ac:dyDescent="0.2">
      <c r="B169" s="211" t="s">
        <v>771</v>
      </c>
      <c r="C169" s="212"/>
      <c r="D169" s="209"/>
      <c r="E169" s="16">
        <v>149</v>
      </c>
      <c r="F169" s="14" t="s">
        <v>298</v>
      </c>
      <c r="G169" s="14" t="s">
        <v>299</v>
      </c>
      <c r="H169" s="418">
        <f>IF('Table 1'!I169="","",'Table 1'!I169)</f>
        <v>4</v>
      </c>
      <c r="I169" s="419"/>
      <c r="J169" s="420"/>
      <c r="K169" s="421" t="str">
        <f t="shared" si="9"/>
        <v/>
      </c>
      <c r="L169" s="420"/>
      <c r="M169" s="419"/>
      <c r="N169" s="420"/>
      <c r="O169" s="419"/>
      <c r="P169" s="420"/>
      <c r="Q169" s="416" t="str">
        <f t="shared" si="8"/>
        <v/>
      </c>
      <c r="R169" s="626" t="str">
        <f t="shared" si="10"/>
        <v/>
      </c>
      <c r="S169" s="626" t="str">
        <f t="shared" si="11"/>
        <v/>
      </c>
    </row>
    <row r="170" spans="2:19" x14ac:dyDescent="0.2">
      <c r="B170" s="211" t="s">
        <v>772</v>
      </c>
      <c r="C170" s="212"/>
      <c r="D170" s="209"/>
      <c r="E170" s="13">
        <v>150</v>
      </c>
      <c r="F170" s="14" t="s">
        <v>300</v>
      </c>
      <c r="G170" s="14" t="s">
        <v>301</v>
      </c>
      <c r="H170" s="418" t="str">
        <f>IF('Table 1'!I170="","",'Table 1'!I170)</f>
        <v/>
      </c>
      <c r="I170" s="419"/>
      <c r="J170" s="420"/>
      <c r="K170" s="421" t="str">
        <f t="shared" si="9"/>
        <v/>
      </c>
      <c r="L170" s="420"/>
      <c r="M170" s="419"/>
      <c r="N170" s="420"/>
      <c r="O170" s="419"/>
      <c r="P170" s="420"/>
      <c r="Q170" s="416" t="str">
        <f t="shared" si="8"/>
        <v/>
      </c>
      <c r="R170" s="626" t="str">
        <f t="shared" si="10"/>
        <v/>
      </c>
      <c r="S170" s="626" t="str">
        <f t="shared" si="11"/>
        <v/>
      </c>
    </row>
    <row r="171" spans="2:19" x14ac:dyDescent="0.2">
      <c r="B171" s="211" t="s">
        <v>773</v>
      </c>
      <c r="C171" s="212"/>
      <c r="D171" s="209"/>
      <c r="E171" s="16">
        <v>151</v>
      </c>
      <c r="F171" s="14" t="s">
        <v>302</v>
      </c>
      <c r="G171" s="14" t="s">
        <v>303</v>
      </c>
      <c r="H171" s="418" t="str">
        <f>IF('Table 1'!I171="","",'Table 1'!I171)</f>
        <v/>
      </c>
      <c r="I171" s="419"/>
      <c r="J171" s="420"/>
      <c r="K171" s="421" t="str">
        <f t="shared" si="9"/>
        <v/>
      </c>
      <c r="L171" s="420"/>
      <c r="M171" s="419"/>
      <c r="N171" s="420"/>
      <c r="O171" s="419"/>
      <c r="P171" s="420"/>
      <c r="Q171" s="416" t="str">
        <f t="shared" si="8"/>
        <v/>
      </c>
      <c r="R171" s="626" t="str">
        <f t="shared" si="10"/>
        <v/>
      </c>
      <c r="S171" s="626" t="str">
        <f t="shared" si="11"/>
        <v/>
      </c>
    </row>
    <row r="172" spans="2:19" x14ac:dyDescent="0.2">
      <c r="B172" s="211" t="s">
        <v>774</v>
      </c>
      <c r="C172" s="212"/>
      <c r="D172" s="209"/>
      <c r="E172" s="13">
        <v>152</v>
      </c>
      <c r="F172" s="14" t="s">
        <v>304</v>
      </c>
      <c r="G172" s="14" t="s">
        <v>305</v>
      </c>
      <c r="H172" s="418" t="str">
        <f>IF('Table 1'!I172="","",'Table 1'!I172)</f>
        <v/>
      </c>
      <c r="I172" s="419"/>
      <c r="J172" s="420"/>
      <c r="K172" s="421" t="str">
        <f t="shared" si="9"/>
        <v/>
      </c>
      <c r="L172" s="420"/>
      <c r="M172" s="419"/>
      <c r="N172" s="420"/>
      <c r="O172" s="419"/>
      <c r="P172" s="420"/>
      <c r="Q172" s="416" t="str">
        <f t="shared" si="8"/>
        <v/>
      </c>
      <c r="R172" s="626" t="str">
        <f t="shared" si="10"/>
        <v/>
      </c>
      <c r="S172" s="626" t="str">
        <f t="shared" si="11"/>
        <v/>
      </c>
    </row>
    <row r="173" spans="2:19" x14ac:dyDescent="0.2">
      <c r="B173" s="211" t="s">
        <v>775</v>
      </c>
      <c r="C173" s="212"/>
      <c r="D173" s="209"/>
      <c r="E173" s="16">
        <v>153</v>
      </c>
      <c r="F173" s="14" t="s">
        <v>306</v>
      </c>
      <c r="G173" s="14" t="s">
        <v>307</v>
      </c>
      <c r="H173" s="418">
        <f>IF('Table 1'!I173="","",'Table 1'!I173)</f>
        <v>8154</v>
      </c>
      <c r="I173" s="419"/>
      <c r="J173" s="420"/>
      <c r="K173" s="421" t="str">
        <f t="shared" si="9"/>
        <v/>
      </c>
      <c r="L173" s="420"/>
      <c r="M173" s="419"/>
      <c r="N173" s="420"/>
      <c r="O173" s="419"/>
      <c r="P173" s="420"/>
      <c r="Q173" s="416" t="str">
        <f t="shared" si="8"/>
        <v/>
      </c>
      <c r="R173" s="626" t="str">
        <f t="shared" si="10"/>
        <v/>
      </c>
      <c r="S173" s="626" t="str">
        <f t="shared" si="11"/>
        <v/>
      </c>
    </row>
    <row r="174" spans="2:19" x14ac:dyDescent="0.2">
      <c r="B174" s="211" t="s">
        <v>776</v>
      </c>
      <c r="C174" s="212"/>
      <c r="D174" s="209"/>
      <c r="E174" s="13">
        <v>154</v>
      </c>
      <c r="F174" s="14" t="s">
        <v>308</v>
      </c>
      <c r="G174" s="14" t="s">
        <v>309</v>
      </c>
      <c r="H174" s="418" t="str">
        <f>IF('Table 1'!I174="","",'Table 1'!I174)</f>
        <v/>
      </c>
      <c r="I174" s="419"/>
      <c r="J174" s="420"/>
      <c r="K174" s="421" t="str">
        <f t="shared" si="9"/>
        <v/>
      </c>
      <c r="L174" s="420"/>
      <c r="M174" s="419"/>
      <c r="N174" s="420"/>
      <c r="O174" s="419"/>
      <c r="P174" s="420"/>
      <c r="Q174" s="416" t="str">
        <f t="shared" si="8"/>
        <v/>
      </c>
      <c r="R174" s="626" t="str">
        <f t="shared" si="10"/>
        <v/>
      </c>
      <c r="S174" s="626" t="str">
        <f t="shared" si="11"/>
        <v/>
      </c>
    </row>
    <row r="175" spans="2:19" x14ac:dyDescent="0.2">
      <c r="B175" s="211" t="s">
        <v>777</v>
      </c>
      <c r="C175" s="212"/>
      <c r="D175" s="209"/>
      <c r="E175" s="16">
        <v>155</v>
      </c>
      <c r="F175" s="14" t="s">
        <v>310</v>
      </c>
      <c r="G175" s="14" t="s">
        <v>311</v>
      </c>
      <c r="H175" s="418">
        <f>IF('Table 1'!I175="","",'Table 1'!I175)</f>
        <v>329</v>
      </c>
      <c r="I175" s="419"/>
      <c r="J175" s="420"/>
      <c r="K175" s="421" t="str">
        <f t="shared" si="9"/>
        <v/>
      </c>
      <c r="L175" s="420"/>
      <c r="M175" s="419"/>
      <c r="N175" s="420"/>
      <c r="O175" s="419"/>
      <c r="P175" s="420"/>
      <c r="Q175" s="416" t="str">
        <f t="shared" si="8"/>
        <v/>
      </c>
      <c r="R175" s="626" t="str">
        <f t="shared" si="10"/>
        <v/>
      </c>
      <c r="S175" s="626" t="str">
        <f t="shared" si="11"/>
        <v/>
      </c>
    </row>
    <row r="176" spans="2:19" x14ac:dyDescent="0.2">
      <c r="B176" s="211" t="s">
        <v>778</v>
      </c>
      <c r="C176" s="212"/>
      <c r="D176" s="209"/>
      <c r="E176" s="13">
        <v>156</v>
      </c>
      <c r="F176" s="14" t="s">
        <v>312</v>
      </c>
      <c r="G176" s="14" t="s">
        <v>313</v>
      </c>
      <c r="H176" s="418" t="str">
        <f>IF('Table 1'!I176="","",'Table 1'!I176)</f>
        <v/>
      </c>
      <c r="I176" s="419"/>
      <c r="J176" s="420"/>
      <c r="K176" s="421" t="str">
        <f t="shared" si="9"/>
        <v/>
      </c>
      <c r="L176" s="420"/>
      <c r="M176" s="419"/>
      <c r="N176" s="420"/>
      <c r="O176" s="419"/>
      <c r="P176" s="420"/>
      <c r="Q176" s="416" t="str">
        <f t="shared" si="8"/>
        <v/>
      </c>
      <c r="R176" s="626" t="str">
        <f t="shared" si="10"/>
        <v/>
      </c>
      <c r="S176" s="626" t="str">
        <f t="shared" si="11"/>
        <v/>
      </c>
    </row>
    <row r="177" spans="2:19" x14ac:dyDescent="0.2">
      <c r="B177" s="211" t="s">
        <v>779</v>
      </c>
      <c r="C177" s="212"/>
      <c r="D177" s="209"/>
      <c r="E177" s="16">
        <v>157</v>
      </c>
      <c r="F177" s="14" t="s">
        <v>314</v>
      </c>
      <c r="G177" s="14" t="s">
        <v>315</v>
      </c>
      <c r="H177" s="418" t="str">
        <f>IF('Table 1'!I177="","",'Table 1'!I177)</f>
        <v/>
      </c>
      <c r="I177" s="419"/>
      <c r="J177" s="420"/>
      <c r="K177" s="421" t="str">
        <f t="shared" si="9"/>
        <v/>
      </c>
      <c r="L177" s="420"/>
      <c r="M177" s="419"/>
      <c r="N177" s="420"/>
      <c r="O177" s="419"/>
      <c r="P177" s="420"/>
      <c r="Q177" s="416" t="str">
        <f t="shared" si="8"/>
        <v/>
      </c>
      <c r="R177" s="626" t="str">
        <f t="shared" si="10"/>
        <v/>
      </c>
      <c r="S177" s="626" t="str">
        <f t="shared" si="11"/>
        <v/>
      </c>
    </row>
    <row r="178" spans="2:19" x14ac:dyDescent="0.2">
      <c r="B178" s="211" t="s">
        <v>780</v>
      </c>
      <c r="C178" s="212"/>
      <c r="D178" s="209"/>
      <c r="E178" s="13">
        <v>158</v>
      </c>
      <c r="F178" s="14" t="s">
        <v>316</v>
      </c>
      <c r="G178" s="14" t="s">
        <v>317</v>
      </c>
      <c r="H178" s="418">
        <f>IF('Table 1'!I178="","",'Table 1'!I178)</f>
        <v>337</v>
      </c>
      <c r="I178" s="419"/>
      <c r="J178" s="420"/>
      <c r="K178" s="421" t="str">
        <f t="shared" si="9"/>
        <v/>
      </c>
      <c r="L178" s="420"/>
      <c r="M178" s="419"/>
      <c r="N178" s="420"/>
      <c r="O178" s="419"/>
      <c r="P178" s="420"/>
      <c r="Q178" s="416" t="str">
        <f t="shared" si="8"/>
        <v/>
      </c>
      <c r="R178" s="626" t="str">
        <f t="shared" si="10"/>
        <v/>
      </c>
      <c r="S178" s="626" t="str">
        <f t="shared" si="11"/>
        <v/>
      </c>
    </row>
    <row r="179" spans="2:19" x14ac:dyDescent="0.2">
      <c r="B179" s="211" t="s">
        <v>781</v>
      </c>
      <c r="C179" s="212"/>
      <c r="D179" s="209"/>
      <c r="E179" s="16">
        <v>159</v>
      </c>
      <c r="F179" s="14" t="s">
        <v>318</v>
      </c>
      <c r="G179" s="14" t="s">
        <v>319</v>
      </c>
      <c r="H179" s="418" t="str">
        <f>IF('Table 1'!I179="","",'Table 1'!I179)</f>
        <v/>
      </c>
      <c r="I179" s="419"/>
      <c r="J179" s="420"/>
      <c r="K179" s="421" t="str">
        <f t="shared" si="9"/>
        <v/>
      </c>
      <c r="L179" s="420"/>
      <c r="M179" s="419"/>
      <c r="N179" s="420"/>
      <c r="O179" s="419"/>
      <c r="P179" s="420"/>
      <c r="Q179" s="416" t="str">
        <f t="shared" si="8"/>
        <v/>
      </c>
      <c r="R179" s="626" t="str">
        <f t="shared" si="10"/>
        <v/>
      </c>
      <c r="S179" s="626" t="str">
        <f t="shared" si="11"/>
        <v/>
      </c>
    </row>
    <row r="180" spans="2:19" x14ac:dyDescent="0.2">
      <c r="B180" s="211" t="s">
        <v>782</v>
      </c>
      <c r="C180" s="212"/>
      <c r="D180" s="209"/>
      <c r="E180" s="13">
        <v>160</v>
      </c>
      <c r="F180" s="14" t="s">
        <v>320</v>
      </c>
      <c r="G180" s="14" t="s">
        <v>321</v>
      </c>
      <c r="H180" s="418" t="str">
        <f>IF('Table 1'!I180="","",'Table 1'!I180)</f>
        <v/>
      </c>
      <c r="I180" s="419"/>
      <c r="J180" s="420"/>
      <c r="K180" s="421" t="str">
        <f t="shared" si="9"/>
        <v/>
      </c>
      <c r="L180" s="420"/>
      <c r="M180" s="419"/>
      <c r="N180" s="420"/>
      <c r="O180" s="419"/>
      <c r="P180" s="420"/>
      <c r="Q180" s="416" t="str">
        <f t="shared" si="8"/>
        <v/>
      </c>
      <c r="R180" s="626" t="str">
        <f t="shared" si="10"/>
        <v/>
      </c>
      <c r="S180" s="626" t="str">
        <f t="shared" si="11"/>
        <v/>
      </c>
    </row>
    <row r="181" spans="2:19" x14ac:dyDescent="0.2">
      <c r="B181" s="211" t="s">
        <v>783</v>
      </c>
      <c r="C181" s="212"/>
      <c r="D181" s="209"/>
      <c r="E181" s="16">
        <v>161</v>
      </c>
      <c r="F181" s="14" t="s">
        <v>322</v>
      </c>
      <c r="G181" s="14" t="s">
        <v>323</v>
      </c>
      <c r="H181" s="418">
        <f>IF('Table 1'!I181="","",'Table 1'!I181)</f>
        <v>227</v>
      </c>
      <c r="I181" s="419"/>
      <c r="J181" s="420"/>
      <c r="K181" s="421" t="str">
        <f t="shared" si="9"/>
        <v/>
      </c>
      <c r="L181" s="420"/>
      <c r="M181" s="419"/>
      <c r="N181" s="420"/>
      <c r="O181" s="419"/>
      <c r="P181" s="420"/>
      <c r="Q181" s="416" t="str">
        <f t="shared" si="8"/>
        <v/>
      </c>
      <c r="R181" s="626" t="str">
        <f t="shared" si="10"/>
        <v/>
      </c>
      <c r="S181" s="626" t="str">
        <f t="shared" si="11"/>
        <v/>
      </c>
    </row>
    <row r="182" spans="2:19" x14ac:dyDescent="0.2">
      <c r="B182" s="211" t="s">
        <v>784</v>
      </c>
      <c r="C182" s="212"/>
      <c r="D182" s="209"/>
      <c r="E182" s="13">
        <v>162</v>
      </c>
      <c r="F182" s="14" t="s">
        <v>324</v>
      </c>
      <c r="G182" s="14" t="s">
        <v>325</v>
      </c>
      <c r="H182" s="418">
        <f>IF('Table 1'!I182="","",'Table 1'!I182)</f>
        <v>15</v>
      </c>
      <c r="I182" s="419"/>
      <c r="J182" s="420"/>
      <c r="K182" s="421" t="str">
        <f t="shared" si="9"/>
        <v/>
      </c>
      <c r="L182" s="420"/>
      <c r="M182" s="419"/>
      <c r="N182" s="420"/>
      <c r="O182" s="419"/>
      <c r="P182" s="420"/>
      <c r="Q182" s="416" t="str">
        <f t="shared" si="8"/>
        <v/>
      </c>
      <c r="R182" s="626" t="str">
        <f t="shared" si="10"/>
        <v/>
      </c>
      <c r="S182" s="626" t="str">
        <f t="shared" si="11"/>
        <v/>
      </c>
    </row>
    <row r="183" spans="2:19" x14ac:dyDescent="0.2">
      <c r="B183" s="211" t="s">
        <v>785</v>
      </c>
      <c r="C183" s="212"/>
      <c r="D183" s="209"/>
      <c r="E183" s="16">
        <v>163</v>
      </c>
      <c r="F183" s="14" t="s">
        <v>326</v>
      </c>
      <c r="G183" s="14" t="s">
        <v>327</v>
      </c>
      <c r="H183" s="418">
        <f>IF('Table 1'!I183="","",'Table 1'!I183)</f>
        <v>15</v>
      </c>
      <c r="I183" s="419"/>
      <c r="J183" s="420"/>
      <c r="K183" s="421" t="str">
        <f t="shared" si="9"/>
        <v/>
      </c>
      <c r="L183" s="420"/>
      <c r="M183" s="419"/>
      <c r="N183" s="420"/>
      <c r="O183" s="419"/>
      <c r="P183" s="420"/>
      <c r="Q183" s="416" t="str">
        <f t="shared" si="8"/>
        <v/>
      </c>
      <c r="R183" s="626" t="str">
        <f t="shared" si="10"/>
        <v/>
      </c>
      <c r="S183" s="626" t="str">
        <f t="shared" si="11"/>
        <v/>
      </c>
    </row>
    <row r="184" spans="2:19" x14ac:dyDescent="0.2">
      <c r="B184" s="211" t="s">
        <v>786</v>
      </c>
      <c r="C184" s="212"/>
      <c r="D184" s="209"/>
      <c r="E184" s="13">
        <v>164</v>
      </c>
      <c r="F184" s="14" t="s">
        <v>328</v>
      </c>
      <c r="G184" s="14" t="s">
        <v>329</v>
      </c>
      <c r="H184" s="418" t="str">
        <f>IF('Table 1'!I184="","",'Table 1'!I184)</f>
        <v/>
      </c>
      <c r="I184" s="419"/>
      <c r="J184" s="420"/>
      <c r="K184" s="421" t="str">
        <f t="shared" si="9"/>
        <v/>
      </c>
      <c r="L184" s="420"/>
      <c r="M184" s="419"/>
      <c r="N184" s="420"/>
      <c r="O184" s="419"/>
      <c r="P184" s="420"/>
      <c r="Q184" s="416" t="str">
        <f t="shared" si="8"/>
        <v/>
      </c>
      <c r="R184" s="626" t="str">
        <f t="shared" si="10"/>
        <v/>
      </c>
      <c r="S184" s="626" t="str">
        <f t="shared" si="11"/>
        <v/>
      </c>
    </row>
    <row r="185" spans="2:19" x14ac:dyDescent="0.2">
      <c r="B185" s="211" t="s">
        <v>787</v>
      </c>
      <c r="C185" s="212"/>
      <c r="D185" s="209"/>
      <c r="E185" s="16">
        <v>165</v>
      </c>
      <c r="F185" s="14" t="s">
        <v>330</v>
      </c>
      <c r="G185" s="14" t="s">
        <v>331</v>
      </c>
      <c r="H185" s="418">
        <f>IF('Table 1'!I185="","",'Table 1'!I185)</f>
        <v>48</v>
      </c>
      <c r="I185" s="419"/>
      <c r="J185" s="420"/>
      <c r="K185" s="421" t="str">
        <f t="shared" si="9"/>
        <v/>
      </c>
      <c r="L185" s="420"/>
      <c r="M185" s="419"/>
      <c r="N185" s="420"/>
      <c r="O185" s="419"/>
      <c r="P185" s="420"/>
      <c r="Q185" s="416" t="str">
        <f t="shared" si="8"/>
        <v/>
      </c>
      <c r="R185" s="626" t="str">
        <f t="shared" si="10"/>
        <v/>
      </c>
      <c r="S185" s="626" t="str">
        <f t="shared" si="11"/>
        <v/>
      </c>
    </row>
    <row r="186" spans="2:19" x14ac:dyDescent="0.2">
      <c r="B186" s="211" t="s">
        <v>788</v>
      </c>
      <c r="C186" s="212"/>
      <c r="D186" s="209"/>
      <c r="E186" s="13">
        <v>166</v>
      </c>
      <c r="F186" s="14" t="s">
        <v>332</v>
      </c>
      <c r="G186" s="14" t="s">
        <v>333</v>
      </c>
      <c r="H186" s="418" t="str">
        <f>IF('Table 1'!I186="","",'Table 1'!I186)</f>
        <v/>
      </c>
      <c r="I186" s="419"/>
      <c r="J186" s="420"/>
      <c r="K186" s="421" t="str">
        <f t="shared" si="9"/>
        <v/>
      </c>
      <c r="L186" s="420"/>
      <c r="M186" s="419"/>
      <c r="N186" s="420"/>
      <c r="O186" s="419"/>
      <c r="P186" s="420"/>
      <c r="Q186" s="416" t="str">
        <f t="shared" si="8"/>
        <v/>
      </c>
      <c r="R186" s="626" t="str">
        <f t="shared" si="10"/>
        <v/>
      </c>
      <c r="S186" s="626" t="str">
        <f t="shared" si="11"/>
        <v/>
      </c>
    </row>
    <row r="187" spans="2:19" x14ac:dyDescent="0.2">
      <c r="B187" s="211" t="s">
        <v>789</v>
      </c>
      <c r="C187" s="212"/>
      <c r="D187" s="209"/>
      <c r="E187" s="16">
        <v>167</v>
      </c>
      <c r="F187" s="14" t="s">
        <v>334</v>
      </c>
      <c r="G187" s="14" t="s">
        <v>335</v>
      </c>
      <c r="H187" s="418">
        <f>IF('Table 1'!I187="","",'Table 1'!I187)</f>
        <v>10</v>
      </c>
      <c r="I187" s="419"/>
      <c r="J187" s="420"/>
      <c r="K187" s="421" t="str">
        <f t="shared" si="9"/>
        <v/>
      </c>
      <c r="L187" s="420"/>
      <c r="M187" s="419"/>
      <c r="N187" s="420"/>
      <c r="O187" s="419"/>
      <c r="P187" s="420"/>
      <c r="Q187" s="416" t="str">
        <f t="shared" si="8"/>
        <v/>
      </c>
      <c r="R187" s="626" t="str">
        <f t="shared" si="10"/>
        <v/>
      </c>
      <c r="S187" s="626" t="str">
        <f t="shared" si="11"/>
        <v/>
      </c>
    </row>
    <row r="188" spans="2:19" x14ac:dyDescent="0.2">
      <c r="B188" s="211" t="s">
        <v>790</v>
      </c>
      <c r="C188" s="212"/>
      <c r="D188" s="209"/>
      <c r="E188" s="13">
        <v>168</v>
      </c>
      <c r="F188" s="14" t="s">
        <v>336</v>
      </c>
      <c r="G188" s="14" t="s">
        <v>337</v>
      </c>
      <c r="H188" s="418">
        <f>IF('Table 1'!I188="","",'Table 1'!I188)</f>
        <v>49</v>
      </c>
      <c r="I188" s="419"/>
      <c r="J188" s="420"/>
      <c r="K188" s="421" t="str">
        <f t="shared" si="9"/>
        <v/>
      </c>
      <c r="L188" s="420"/>
      <c r="M188" s="419"/>
      <c r="N188" s="420"/>
      <c r="O188" s="419"/>
      <c r="P188" s="420"/>
      <c r="Q188" s="416" t="str">
        <f t="shared" si="8"/>
        <v/>
      </c>
      <c r="R188" s="626" t="str">
        <f t="shared" si="10"/>
        <v/>
      </c>
      <c r="S188" s="626" t="str">
        <f t="shared" si="11"/>
        <v/>
      </c>
    </row>
    <row r="189" spans="2:19" x14ac:dyDescent="0.2">
      <c r="B189" s="211" t="s">
        <v>791</v>
      </c>
      <c r="C189" s="212"/>
      <c r="D189" s="209"/>
      <c r="E189" s="16">
        <v>169</v>
      </c>
      <c r="F189" s="14" t="s">
        <v>338</v>
      </c>
      <c r="G189" s="14" t="s">
        <v>339</v>
      </c>
      <c r="H189" s="418">
        <f>IF('Table 1'!I189="","",'Table 1'!I189)</f>
        <v>347</v>
      </c>
      <c r="I189" s="419"/>
      <c r="J189" s="420"/>
      <c r="K189" s="421" t="str">
        <f t="shared" si="9"/>
        <v/>
      </c>
      <c r="L189" s="420"/>
      <c r="M189" s="419"/>
      <c r="N189" s="420"/>
      <c r="O189" s="419"/>
      <c r="P189" s="420"/>
      <c r="Q189" s="416" t="str">
        <f t="shared" si="8"/>
        <v/>
      </c>
      <c r="R189" s="626" t="str">
        <f t="shared" si="10"/>
        <v/>
      </c>
      <c r="S189" s="626" t="str">
        <f t="shared" si="11"/>
        <v/>
      </c>
    </row>
    <row r="190" spans="2:19" x14ac:dyDescent="0.2">
      <c r="B190" s="211" t="s">
        <v>792</v>
      </c>
      <c r="C190" s="212"/>
      <c r="D190" s="209"/>
      <c r="E190" s="13">
        <v>170</v>
      </c>
      <c r="F190" s="14" t="s">
        <v>340</v>
      </c>
      <c r="G190" s="14" t="s">
        <v>341</v>
      </c>
      <c r="H190" s="418" t="str">
        <f>IF('Table 1'!I190="","",'Table 1'!I190)</f>
        <v/>
      </c>
      <c r="I190" s="419"/>
      <c r="J190" s="420"/>
      <c r="K190" s="421" t="str">
        <f t="shared" si="9"/>
        <v/>
      </c>
      <c r="L190" s="420"/>
      <c r="M190" s="419"/>
      <c r="N190" s="420"/>
      <c r="O190" s="419"/>
      <c r="P190" s="420"/>
      <c r="Q190" s="416" t="str">
        <f t="shared" si="8"/>
        <v/>
      </c>
      <c r="R190" s="626" t="str">
        <f t="shared" si="10"/>
        <v/>
      </c>
      <c r="S190" s="626" t="str">
        <f t="shared" si="11"/>
        <v/>
      </c>
    </row>
    <row r="191" spans="2:19" x14ac:dyDescent="0.2">
      <c r="B191" s="211" t="s">
        <v>793</v>
      </c>
      <c r="C191" s="212"/>
      <c r="D191" s="209"/>
      <c r="E191" s="16">
        <v>171</v>
      </c>
      <c r="F191" s="14" t="s">
        <v>342</v>
      </c>
      <c r="G191" s="14" t="s">
        <v>343</v>
      </c>
      <c r="H191" s="418">
        <f>IF('Table 1'!I191="","",'Table 1'!I191)</f>
        <v>23</v>
      </c>
      <c r="I191" s="419"/>
      <c r="J191" s="420"/>
      <c r="K191" s="421" t="str">
        <f t="shared" si="9"/>
        <v/>
      </c>
      <c r="L191" s="420"/>
      <c r="M191" s="419"/>
      <c r="N191" s="420"/>
      <c r="O191" s="419"/>
      <c r="P191" s="420"/>
      <c r="Q191" s="416" t="str">
        <f t="shared" si="8"/>
        <v/>
      </c>
      <c r="R191" s="626" t="str">
        <f t="shared" si="10"/>
        <v/>
      </c>
      <c r="S191" s="626" t="str">
        <f t="shared" si="11"/>
        <v/>
      </c>
    </row>
    <row r="192" spans="2:19" x14ac:dyDescent="0.2">
      <c r="B192" s="211" t="s">
        <v>794</v>
      </c>
      <c r="C192" s="212"/>
      <c r="D192" s="209"/>
      <c r="E192" s="13">
        <v>172</v>
      </c>
      <c r="F192" s="14" t="s">
        <v>344</v>
      </c>
      <c r="G192" s="14" t="s">
        <v>345</v>
      </c>
      <c r="H192" s="418">
        <f>IF('Table 1'!I192="","",'Table 1'!I192)</f>
        <v>18</v>
      </c>
      <c r="I192" s="419"/>
      <c r="J192" s="420"/>
      <c r="K192" s="421" t="str">
        <f t="shared" si="9"/>
        <v/>
      </c>
      <c r="L192" s="420"/>
      <c r="M192" s="419"/>
      <c r="N192" s="420"/>
      <c r="O192" s="419"/>
      <c r="P192" s="420"/>
      <c r="Q192" s="416" t="str">
        <f t="shared" si="8"/>
        <v/>
      </c>
      <c r="R192" s="626" t="str">
        <f t="shared" si="10"/>
        <v/>
      </c>
      <c r="S192" s="626" t="str">
        <f t="shared" si="11"/>
        <v/>
      </c>
    </row>
    <row r="193" spans="2:19" x14ac:dyDescent="0.2">
      <c r="B193" s="211" t="s">
        <v>795</v>
      </c>
      <c r="C193" s="212"/>
      <c r="D193" s="209"/>
      <c r="E193" s="16">
        <v>173</v>
      </c>
      <c r="F193" s="14" t="s">
        <v>346</v>
      </c>
      <c r="G193" s="14" t="s">
        <v>347</v>
      </c>
      <c r="H193" s="418">
        <f>IF('Table 1'!I193="","",'Table 1'!I193)</f>
        <v>100</v>
      </c>
      <c r="I193" s="419"/>
      <c r="J193" s="420"/>
      <c r="K193" s="421" t="str">
        <f t="shared" si="9"/>
        <v/>
      </c>
      <c r="L193" s="420"/>
      <c r="M193" s="419"/>
      <c r="N193" s="420"/>
      <c r="O193" s="419"/>
      <c r="P193" s="420"/>
      <c r="Q193" s="416" t="str">
        <f t="shared" si="8"/>
        <v/>
      </c>
      <c r="R193" s="626" t="str">
        <f t="shared" si="10"/>
        <v/>
      </c>
      <c r="S193" s="626" t="str">
        <f t="shared" si="11"/>
        <v/>
      </c>
    </row>
    <row r="194" spans="2:19" x14ac:dyDescent="0.2">
      <c r="B194" s="211" t="s">
        <v>796</v>
      </c>
      <c r="C194" s="212"/>
      <c r="D194" s="209"/>
      <c r="E194" s="13">
        <v>174</v>
      </c>
      <c r="F194" s="14" t="s">
        <v>348</v>
      </c>
      <c r="G194" s="14" t="s">
        <v>349</v>
      </c>
      <c r="H194" s="418">
        <f>IF('Table 1'!I194="","",'Table 1'!I194)</f>
        <v>1</v>
      </c>
      <c r="I194" s="419"/>
      <c r="J194" s="420"/>
      <c r="K194" s="421" t="str">
        <f t="shared" si="9"/>
        <v/>
      </c>
      <c r="L194" s="420"/>
      <c r="M194" s="419"/>
      <c r="N194" s="420"/>
      <c r="O194" s="419"/>
      <c r="P194" s="420"/>
      <c r="Q194" s="416" t="str">
        <f t="shared" si="8"/>
        <v/>
      </c>
      <c r="R194" s="626" t="str">
        <f t="shared" si="10"/>
        <v/>
      </c>
      <c r="S194" s="626" t="str">
        <f t="shared" si="11"/>
        <v/>
      </c>
    </row>
    <row r="195" spans="2:19" x14ac:dyDescent="0.2">
      <c r="B195" s="211" t="s">
        <v>797</v>
      </c>
      <c r="C195" s="212"/>
      <c r="D195" s="209"/>
      <c r="E195" s="16">
        <v>175</v>
      </c>
      <c r="F195" s="14" t="s">
        <v>350</v>
      </c>
      <c r="G195" s="14" t="s">
        <v>351</v>
      </c>
      <c r="H195" s="418" t="str">
        <f>IF('Table 1'!I195="","",'Table 1'!I195)</f>
        <v/>
      </c>
      <c r="I195" s="419"/>
      <c r="J195" s="420"/>
      <c r="K195" s="421" t="str">
        <f t="shared" si="9"/>
        <v/>
      </c>
      <c r="L195" s="420"/>
      <c r="M195" s="419"/>
      <c r="N195" s="420"/>
      <c r="O195" s="419"/>
      <c r="P195" s="420"/>
      <c r="Q195" s="416" t="str">
        <f t="shared" si="8"/>
        <v/>
      </c>
      <c r="R195" s="626" t="str">
        <f t="shared" si="10"/>
        <v/>
      </c>
      <c r="S195" s="626" t="str">
        <f t="shared" si="11"/>
        <v/>
      </c>
    </row>
    <row r="196" spans="2:19" x14ac:dyDescent="0.2">
      <c r="B196" s="211" t="s">
        <v>798</v>
      </c>
      <c r="C196" s="212"/>
      <c r="D196" s="209"/>
      <c r="E196" s="13">
        <v>176</v>
      </c>
      <c r="F196" s="14" t="s">
        <v>352</v>
      </c>
      <c r="G196" s="14" t="s">
        <v>353</v>
      </c>
      <c r="H196" s="418">
        <f>IF('Table 1'!I196="","",'Table 1'!I196)</f>
        <v>736</v>
      </c>
      <c r="I196" s="419"/>
      <c r="J196" s="420"/>
      <c r="K196" s="421" t="str">
        <f t="shared" si="9"/>
        <v/>
      </c>
      <c r="L196" s="420"/>
      <c r="M196" s="419"/>
      <c r="N196" s="420"/>
      <c r="O196" s="419"/>
      <c r="P196" s="420"/>
      <c r="Q196" s="416" t="str">
        <f t="shared" si="8"/>
        <v/>
      </c>
      <c r="R196" s="626" t="str">
        <f t="shared" si="10"/>
        <v/>
      </c>
      <c r="S196" s="626" t="str">
        <f t="shared" si="11"/>
        <v/>
      </c>
    </row>
    <row r="197" spans="2:19" x14ac:dyDescent="0.2">
      <c r="B197" s="211" t="s">
        <v>799</v>
      </c>
      <c r="C197" s="212"/>
      <c r="D197" s="209"/>
      <c r="E197" s="16">
        <v>177</v>
      </c>
      <c r="F197" s="14" t="s">
        <v>354</v>
      </c>
      <c r="G197" s="14" t="s">
        <v>355</v>
      </c>
      <c r="H197" s="418">
        <f>IF('Table 1'!I197="","",'Table 1'!I197)</f>
        <v>2602</v>
      </c>
      <c r="I197" s="419"/>
      <c r="J197" s="420"/>
      <c r="K197" s="421" t="str">
        <f t="shared" si="9"/>
        <v/>
      </c>
      <c r="L197" s="420"/>
      <c r="M197" s="419"/>
      <c r="N197" s="420"/>
      <c r="O197" s="419"/>
      <c r="P197" s="420"/>
      <c r="Q197" s="416" t="str">
        <f t="shared" si="8"/>
        <v/>
      </c>
      <c r="R197" s="626" t="str">
        <f t="shared" si="10"/>
        <v/>
      </c>
      <c r="S197" s="626" t="str">
        <f t="shared" si="11"/>
        <v/>
      </c>
    </row>
    <row r="198" spans="2:19" x14ac:dyDescent="0.2">
      <c r="B198" s="211" t="s">
        <v>800</v>
      </c>
      <c r="C198" s="212"/>
      <c r="D198" s="209"/>
      <c r="E198" s="13">
        <v>178</v>
      </c>
      <c r="F198" s="14" t="s">
        <v>356</v>
      </c>
      <c r="G198" s="14" t="s">
        <v>357</v>
      </c>
      <c r="H198" s="418" t="str">
        <f>IF('Table 1'!I198="","",'Table 1'!I198)</f>
        <v/>
      </c>
      <c r="I198" s="419"/>
      <c r="J198" s="420"/>
      <c r="K198" s="421" t="str">
        <f t="shared" si="9"/>
        <v/>
      </c>
      <c r="L198" s="420"/>
      <c r="M198" s="419"/>
      <c r="N198" s="420"/>
      <c r="O198" s="419"/>
      <c r="P198" s="420"/>
      <c r="Q198" s="416" t="str">
        <f t="shared" si="8"/>
        <v/>
      </c>
      <c r="R198" s="626" t="str">
        <f t="shared" si="10"/>
        <v/>
      </c>
      <c r="S198" s="626" t="str">
        <f t="shared" si="11"/>
        <v/>
      </c>
    </row>
    <row r="199" spans="2:19" x14ac:dyDescent="0.2">
      <c r="B199" s="211" t="s">
        <v>806</v>
      </c>
      <c r="C199" s="212"/>
      <c r="D199" s="209"/>
      <c r="E199" s="16">
        <v>179</v>
      </c>
      <c r="F199" s="14" t="s">
        <v>368</v>
      </c>
      <c r="G199" s="14" t="s">
        <v>369</v>
      </c>
      <c r="H199" s="418">
        <f>IF('Table 1'!I199="","",'Table 1'!I199)</f>
        <v>76</v>
      </c>
      <c r="I199" s="419"/>
      <c r="J199" s="420"/>
      <c r="K199" s="421" t="str">
        <f t="shared" si="9"/>
        <v/>
      </c>
      <c r="L199" s="420"/>
      <c r="M199" s="419"/>
      <c r="N199" s="420"/>
      <c r="O199" s="419"/>
      <c r="P199" s="420"/>
      <c r="Q199" s="416" t="str">
        <f t="shared" si="8"/>
        <v/>
      </c>
      <c r="R199" s="626" t="str">
        <f t="shared" si="10"/>
        <v/>
      </c>
      <c r="S199" s="626" t="str">
        <f t="shared" si="11"/>
        <v/>
      </c>
    </row>
    <row r="200" spans="2:19" x14ac:dyDescent="0.2">
      <c r="B200" s="211" t="s">
        <v>807</v>
      </c>
      <c r="C200" s="212"/>
      <c r="D200" s="209"/>
      <c r="E200" s="13">
        <v>180</v>
      </c>
      <c r="F200" s="14" t="s">
        <v>370</v>
      </c>
      <c r="G200" s="14" t="s">
        <v>371</v>
      </c>
      <c r="H200" s="418" t="str">
        <f>IF('Table 1'!I200="","",'Table 1'!I200)</f>
        <v/>
      </c>
      <c r="I200" s="419"/>
      <c r="J200" s="420"/>
      <c r="K200" s="421" t="str">
        <f t="shared" si="9"/>
        <v/>
      </c>
      <c r="L200" s="420"/>
      <c r="M200" s="419"/>
      <c r="N200" s="420"/>
      <c r="O200" s="419"/>
      <c r="P200" s="420"/>
      <c r="Q200" s="416" t="str">
        <f t="shared" si="8"/>
        <v/>
      </c>
      <c r="R200" s="626" t="str">
        <f t="shared" si="10"/>
        <v/>
      </c>
      <c r="S200" s="626" t="str">
        <f t="shared" si="11"/>
        <v/>
      </c>
    </row>
    <row r="201" spans="2:19" x14ac:dyDescent="0.2">
      <c r="B201" s="211" t="s">
        <v>808</v>
      </c>
      <c r="C201" s="212"/>
      <c r="D201" s="209"/>
      <c r="E201" s="16">
        <v>181</v>
      </c>
      <c r="F201" s="14" t="s">
        <v>372</v>
      </c>
      <c r="G201" s="14" t="s">
        <v>373</v>
      </c>
      <c r="H201" s="418" t="str">
        <f>IF('Table 1'!I201="","",'Table 1'!I201)</f>
        <v/>
      </c>
      <c r="I201" s="419"/>
      <c r="J201" s="420"/>
      <c r="K201" s="421" t="str">
        <f t="shared" si="9"/>
        <v/>
      </c>
      <c r="L201" s="420"/>
      <c r="M201" s="419"/>
      <c r="N201" s="420"/>
      <c r="O201" s="419"/>
      <c r="P201" s="420"/>
      <c r="Q201" s="416" t="str">
        <f t="shared" si="8"/>
        <v/>
      </c>
      <c r="R201" s="626" t="str">
        <f t="shared" si="10"/>
        <v/>
      </c>
      <c r="S201" s="626" t="str">
        <f t="shared" si="11"/>
        <v/>
      </c>
    </row>
    <row r="202" spans="2:19" x14ac:dyDescent="0.2">
      <c r="B202" s="211" t="s">
        <v>809</v>
      </c>
      <c r="C202" s="212"/>
      <c r="D202" s="209"/>
      <c r="E202" s="13">
        <v>182</v>
      </c>
      <c r="F202" s="14" t="s">
        <v>374</v>
      </c>
      <c r="G202" s="14" t="s">
        <v>375</v>
      </c>
      <c r="H202" s="418">
        <f>IF('Table 1'!I202="","",'Table 1'!I202)</f>
        <v>458</v>
      </c>
      <c r="I202" s="419"/>
      <c r="J202" s="420"/>
      <c r="K202" s="421" t="str">
        <f t="shared" si="9"/>
        <v/>
      </c>
      <c r="L202" s="420"/>
      <c r="M202" s="419"/>
      <c r="N202" s="420"/>
      <c r="O202" s="419"/>
      <c r="P202" s="420"/>
      <c r="Q202" s="416" t="str">
        <f t="shared" si="8"/>
        <v/>
      </c>
      <c r="R202" s="626" t="str">
        <f t="shared" si="10"/>
        <v/>
      </c>
      <c r="S202" s="626" t="str">
        <f t="shared" si="11"/>
        <v/>
      </c>
    </row>
    <row r="203" spans="2:19" x14ac:dyDescent="0.2">
      <c r="B203" s="211" t="s">
        <v>810</v>
      </c>
      <c r="C203" s="212"/>
      <c r="D203" s="209"/>
      <c r="E203" s="16">
        <v>183</v>
      </c>
      <c r="F203" s="14" t="s">
        <v>376</v>
      </c>
      <c r="G203" s="14" t="s">
        <v>377</v>
      </c>
      <c r="H203" s="418">
        <f>IF('Table 1'!I203="","",'Table 1'!I203)</f>
        <v>14</v>
      </c>
      <c r="I203" s="419"/>
      <c r="J203" s="420"/>
      <c r="K203" s="421" t="str">
        <f t="shared" si="9"/>
        <v/>
      </c>
      <c r="L203" s="420"/>
      <c r="M203" s="419"/>
      <c r="N203" s="420"/>
      <c r="O203" s="419"/>
      <c r="P203" s="420"/>
      <c r="Q203" s="416" t="str">
        <f t="shared" si="8"/>
        <v/>
      </c>
      <c r="R203" s="626" t="str">
        <f t="shared" si="10"/>
        <v/>
      </c>
      <c r="S203" s="626" t="str">
        <f t="shared" si="11"/>
        <v/>
      </c>
    </row>
    <row r="204" spans="2:19" x14ac:dyDescent="0.2">
      <c r="B204" s="211" t="s">
        <v>811</v>
      </c>
      <c r="C204" s="212"/>
      <c r="D204" s="209"/>
      <c r="E204" s="13">
        <v>184</v>
      </c>
      <c r="F204" s="14" t="s">
        <v>378</v>
      </c>
      <c r="G204" s="15" t="s">
        <v>379</v>
      </c>
      <c r="H204" s="418">
        <f>IF('Table 1'!I204="","",'Table 1'!I204)</f>
        <v>1</v>
      </c>
      <c r="I204" s="419"/>
      <c r="J204" s="420"/>
      <c r="K204" s="421" t="str">
        <f t="shared" si="9"/>
        <v/>
      </c>
      <c r="L204" s="420"/>
      <c r="M204" s="419"/>
      <c r="N204" s="420"/>
      <c r="O204" s="419"/>
      <c r="P204" s="420"/>
      <c r="Q204" s="416" t="str">
        <f t="shared" si="8"/>
        <v/>
      </c>
      <c r="R204" s="626" t="str">
        <f t="shared" si="10"/>
        <v/>
      </c>
      <c r="S204" s="626" t="str">
        <f t="shared" si="11"/>
        <v/>
      </c>
    </row>
    <row r="205" spans="2:19" x14ac:dyDescent="0.2">
      <c r="B205" s="211" t="s">
        <v>812</v>
      </c>
      <c r="C205" s="212"/>
      <c r="D205" s="209"/>
      <c r="E205" s="16">
        <v>185</v>
      </c>
      <c r="F205" s="14" t="s">
        <v>380</v>
      </c>
      <c r="G205" s="14" t="s">
        <v>381</v>
      </c>
      <c r="H205" s="418" t="str">
        <f>IF('Table 1'!I205="","",'Table 1'!I205)</f>
        <v/>
      </c>
      <c r="I205" s="419"/>
      <c r="J205" s="420"/>
      <c r="K205" s="421" t="str">
        <f t="shared" si="9"/>
        <v/>
      </c>
      <c r="L205" s="420"/>
      <c r="M205" s="419"/>
      <c r="N205" s="420"/>
      <c r="O205" s="419"/>
      <c r="P205" s="420"/>
      <c r="Q205" s="416" t="str">
        <f t="shared" si="8"/>
        <v/>
      </c>
      <c r="R205" s="626" t="str">
        <f t="shared" si="10"/>
        <v/>
      </c>
      <c r="S205" s="626" t="str">
        <f t="shared" si="11"/>
        <v/>
      </c>
    </row>
    <row r="206" spans="2:19" x14ac:dyDescent="0.2">
      <c r="B206" s="211" t="s">
        <v>813</v>
      </c>
      <c r="C206" s="212"/>
      <c r="D206" s="209"/>
      <c r="E206" s="13">
        <v>186</v>
      </c>
      <c r="F206" s="14" t="s">
        <v>382</v>
      </c>
      <c r="G206" s="14" t="s">
        <v>383</v>
      </c>
      <c r="H206" s="418" t="str">
        <f>IF('Table 1'!I206="","",'Table 1'!I206)</f>
        <v/>
      </c>
      <c r="I206" s="419"/>
      <c r="J206" s="420"/>
      <c r="K206" s="421" t="str">
        <f t="shared" si="9"/>
        <v/>
      </c>
      <c r="L206" s="420"/>
      <c r="M206" s="419"/>
      <c r="N206" s="420"/>
      <c r="O206" s="419"/>
      <c r="P206" s="420"/>
      <c r="Q206" s="416" t="str">
        <f t="shared" si="8"/>
        <v/>
      </c>
      <c r="R206" s="626" t="str">
        <f t="shared" si="10"/>
        <v/>
      </c>
      <c r="S206" s="626" t="str">
        <f t="shared" si="11"/>
        <v/>
      </c>
    </row>
    <row r="207" spans="2:19" x14ac:dyDescent="0.2">
      <c r="B207" s="211" t="s">
        <v>814</v>
      </c>
      <c r="C207" s="212"/>
      <c r="D207" s="209"/>
      <c r="E207" s="16">
        <v>187</v>
      </c>
      <c r="F207" s="14" t="s">
        <v>384</v>
      </c>
      <c r="G207" s="14" t="s">
        <v>385</v>
      </c>
      <c r="H207" s="418">
        <f>IF('Table 1'!I207="","",'Table 1'!I207)</f>
        <v>5928</v>
      </c>
      <c r="I207" s="419"/>
      <c r="J207" s="420"/>
      <c r="K207" s="421" t="str">
        <f t="shared" si="9"/>
        <v/>
      </c>
      <c r="L207" s="420"/>
      <c r="M207" s="419"/>
      <c r="N207" s="420"/>
      <c r="O207" s="419"/>
      <c r="P207" s="420"/>
      <c r="Q207" s="416" t="str">
        <f t="shared" si="8"/>
        <v/>
      </c>
      <c r="R207" s="626" t="str">
        <f t="shared" si="10"/>
        <v/>
      </c>
      <c r="S207" s="626" t="str">
        <f t="shared" si="11"/>
        <v/>
      </c>
    </row>
    <row r="208" spans="2:19" x14ac:dyDescent="0.2">
      <c r="B208" s="211" t="s">
        <v>815</v>
      </c>
      <c r="C208" s="212"/>
      <c r="D208" s="209"/>
      <c r="E208" s="13">
        <v>188</v>
      </c>
      <c r="F208" s="33" t="s">
        <v>512</v>
      </c>
      <c r="G208" s="33" t="s">
        <v>513</v>
      </c>
      <c r="H208" s="418" t="str">
        <f>IF('Table 1'!I208="","",'Table 1'!I208)</f>
        <v/>
      </c>
      <c r="I208" s="419"/>
      <c r="J208" s="420"/>
      <c r="K208" s="421" t="str">
        <f t="shared" si="9"/>
        <v/>
      </c>
      <c r="L208" s="420"/>
      <c r="M208" s="419"/>
      <c r="N208" s="420"/>
      <c r="O208" s="419"/>
      <c r="P208" s="420"/>
      <c r="Q208" s="416" t="str">
        <f t="shared" si="8"/>
        <v/>
      </c>
      <c r="R208" s="626" t="str">
        <f t="shared" si="10"/>
        <v/>
      </c>
      <c r="S208" s="626" t="str">
        <f t="shared" si="11"/>
        <v/>
      </c>
    </row>
    <row r="209" spans="2:19" x14ac:dyDescent="0.2">
      <c r="B209" s="211" t="s">
        <v>816</v>
      </c>
      <c r="C209" s="212"/>
      <c r="D209" s="209"/>
      <c r="E209" s="16">
        <v>189</v>
      </c>
      <c r="F209" s="14" t="s">
        <v>386</v>
      </c>
      <c r="G209" s="14" t="s">
        <v>387</v>
      </c>
      <c r="H209" s="418">
        <f>IF('Table 1'!I209="","",'Table 1'!I209)</f>
        <v>2</v>
      </c>
      <c r="I209" s="419"/>
      <c r="J209" s="420"/>
      <c r="K209" s="421" t="str">
        <f t="shared" si="9"/>
        <v/>
      </c>
      <c r="L209" s="420"/>
      <c r="M209" s="419"/>
      <c r="N209" s="420"/>
      <c r="O209" s="419"/>
      <c r="P209" s="420"/>
      <c r="Q209" s="416" t="str">
        <f t="shared" si="8"/>
        <v/>
      </c>
      <c r="R209" s="626" t="str">
        <f t="shared" si="10"/>
        <v/>
      </c>
      <c r="S209" s="626" t="str">
        <f t="shared" si="11"/>
        <v/>
      </c>
    </row>
    <row r="210" spans="2:19" x14ac:dyDescent="0.2">
      <c r="B210" s="211" t="s">
        <v>817</v>
      </c>
      <c r="C210" s="212"/>
      <c r="D210" s="209"/>
      <c r="E210" s="13">
        <v>190</v>
      </c>
      <c r="F210" s="14" t="s">
        <v>388</v>
      </c>
      <c r="G210" s="14" t="s">
        <v>389</v>
      </c>
      <c r="H210" s="418" t="str">
        <f>IF('Table 1'!I210="","",'Table 1'!I210)</f>
        <v/>
      </c>
      <c r="I210" s="419"/>
      <c r="J210" s="420"/>
      <c r="K210" s="421" t="str">
        <f t="shared" si="9"/>
        <v/>
      </c>
      <c r="L210" s="420"/>
      <c r="M210" s="419"/>
      <c r="N210" s="420"/>
      <c r="O210" s="419"/>
      <c r="P210" s="420"/>
      <c r="Q210" s="416" t="str">
        <f t="shared" si="8"/>
        <v/>
      </c>
      <c r="R210" s="626" t="str">
        <f t="shared" si="10"/>
        <v/>
      </c>
      <c r="S210" s="626" t="str">
        <f t="shared" si="11"/>
        <v/>
      </c>
    </row>
    <row r="211" spans="2:19" x14ac:dyDescent="0.2">
      <c r="B211" s="211" t="s">
        <v>818</v>
      </c>
      <c r="C211" s="212"/>
      <c r="D211" s="209"/>
      <c r="E211" s="16">
        <v>191</v>
      </c>
      <c r="F211" s="14" t="s">
        <v>390</v>
      </c>
      <c r="G211" s="14" t="s">
        <v>391</v>
      </c>
      <c r="H211" s="418" t="str">
        <f>IF('Table 1'!I211="","",'Table 1'!I211)</f>
        <v/>
      </c>
      <c r="I211" s="419"/>
      <c r="J211" s="420"/>
      <c r="K211" s="421" t="str">
        <f t="shared" si="9"/>
        <v/>
      </c>
      <c r="L211" s="420"/>
      <c r="M211" s="419"/>
      <c r="N211" s="420"/>
      <c r="O211" s="419"/>
      <c r="P211" s="420"/>
      <c r="Q211" s="416" t="str">
        <f t="shared" si="8"/>
        <v/>
      </c>
      <c r="R211" s="626" t="str">
        <f t="shared" si="10"/>
        <v/>
      </c>
      <c r="S211" s="626" t="str">
        <f t="shared" si="11"/>
        <v/>
      </c>
    </row>
    <row r="212" spans="2:19" x14ac:dyDescent="0.2">
      <c r="B212" s="211" t="s">
        <v>819</v>
      </c>
      <c r="C212" s="212"/>
      <c r="D212" s="209"/>
      <c r="E212" s="13">
        <v>192</v>
      </c>
      <c r="F212" s="14" t="s">
        <v>392</v>
      </c>
      <c r="G212" s="14" t="s">
        <v>393</v>
      </c>
      <c r="H212" s="418" t="str">
        <f>IF('Table 1'!I212="","",'Table 1'!I212)</f>
        <v/>
      </c>
      <c r="I212" s="419"/>
      <c r="J212" s="420"/>
      <c r="K212" s="421" t="str">
        <f t="shared" si="9"/>
        <v/>
      </c>
      <c r="L212" s="420"/>
      <c r="M212" s="419"/>
      <c r="N212" s="420"/>
      <c r="O212" s="419"/>
      <c r="P212" s="420"/>
      <c r="Q212" s="416" t="str">
        <f t="shared" si="8"/>
        <v/>
      </c>
      <c r="R212" s="626" t="str">
        <f t="shared" si="10"/>
        <v/>
      </c>
      <c r="S212" s="626" t="str">
        <f t="shared" si="11"/>
        <v/>
      </c>
    </row>
    <row r="213" spans="2:19" x14ac:dyDescent="0.2">
      <c r="B213" s="211" t="s">
        <v>820</v>
      </c>
      <c r="C213" s="212"/>
      <c r="D213" s="209"/>
      <c r="E213" s="16">
        <v>193</v>
      </c>
      <c r="F213" s="14" t="s">
        <v>394</v>
      </c>
      <c r="G213" s="14" t="s">
        <v>395</v>
      </c>
      <c r="H213" s="418">
        <f>IF('Table 1'!I213="","",'Table 1'!I213)</f>
        <v>313</v>
      </c>
      <c r="I213" s="419"/>
      <c r="J213" s="420"/>
      <c r="K213" s="421" t="str">
        <f t="shared" si="9"/>
        <v/>
      </c>
      <c r="L213" s="420"/>
      <c r="M213" s="419"/>
      <c r="N213" s="420"/>
      <c r="O213" s="419"/>
      <c r="P213" s="420"/>
      <c r="Q213" s="416" t="str">
        <f t="shared" ref="Q213:Q264" si="12">IF(AND(COUNTIF(L213:N213,"c")=1,ISNUMBER(K213)),"Res Disc",IF(AND(K213="c",ISNUMBER(L213),ISNUMBER(M213),ISNUMBER(N213)),"Res Disc",IF(AND(H213="c",ISNUMBER(I213),ISNUMBER(J213),ISNUMBER(K213),ISNUMBER(O213),ISNUMBER(P213)),"Res Disc",IF(AND(ISNUMBER(H213),(SUM(COUNTIF(I213:K213,"c"),COUNTIF(O213:P213,"c"))=1)),"Res Disc",""))))</f>
        <v/>
      </c>
      <c r="R213" s="626" t="str">
        <f t="shared" si="10"/>
        <v/>
      </c>
      <c r="S213" s="626" t="str">
        <f t="shared" si="11"/>
        <v/>
      </c>
    </row>
    <row r="214" spans="2:19" x14ac:dyDescent="0.2">
      <c r="B214" s="211" t="s">
        <v>821</v>
      </c>
      <c r="C214" s="212"/>
      <c r="D214" s="209"/>
      <c r="E214" s="13">
        <v>194</v>
      </c>
      <c r="F214" s="14" t="s">
        <v>546</v>
      </c>
      <c r="G214" s="160" t="s">
        <v>547</v>
      </c>
      <c r="H214" s="418" t="str">
        <f>IF('Table 1'!I214="","",'Table 1'!I214)</f>
        <v/>
      </c>
      <c r="I214" s="419"/>
      <c r="J214" s="420"/>
      <c r="K214" s="421" t="str">
        <f t="shared" ref="K214:K264" si="13">IF(AND(L214="",M214="",N214=""),"",IF(OR(L214="c",M214="c",N214="c"),"c",SUM(L214:N214)))</f>
        <v/>
      </c>
      <c r="L214" s="420"/>
      <c r="M214" s="419"/>
      <c r="N214" s="420"/>
      <c r="O214" s="419"/>
      <c r="P214" s="420"/>
      <c r="Q214" s="416" t="str">
        <f t="shared" si="12"/>
        <v/>
      </c>
      <c r="R214" s="626" t="str">
        <f t="shared" ref="R214:R261" si="14">IF(Q214&lt;&gt;"","",IF(SUM(COUNTIF(I214:K214,"c"),COUNTIF(O214:P214,"c"))&gt;1,"",IF(OR(AND(H214="c",OR(I214="c",J214="c",K214="c",O214="c",P214="c")),AND(H214&lt;&gt;"",I214="c",J214="c",K214="c",O214="c",P214="c"),AND(H214&lt;&gt;"",I214="",J214="",K214="",O214="",P214="")),"",IF(ABS(SUM(I214:K214,O214:P214)-SUM(H214))&gt;0.9,SUM(I214:K214,O214:P214),""))))</f>
        <v/>
      </c>
      <c r="S214" s="626" t="str">
        <f t="shared" ref="S214:S264" si="15">IF(Q214&lt;&gt;"","",IF(OR(AND(K214="c",OR(L214="c",N214="c",M214="c")),AND(K214&lt;&gt;"",L214="c",M214="c",N214="c"),AND(K214&lt;&gt;"",L214="",N214="",M214="")),"",IF(COUNTIF(L214:N214,"c")&gt;1,"",IF(ABS(SUM(L214:N214)-SUM(K214))&gt;0.9,SUM(L214:N214),""))))</f>
        <v/>
      </c>
    </row>
    <row r="215" spans="2:19" x14ac:dyDescent="0.2">
      <c r="B215" s="211" t="s">
        <v>822</v>
      </c>
      <c r="C215" s="212"/>
      <c r="D215" s="209"/>
      <c r="E215" s="16">
        <v>195</v>
      </c>
      <c r="F215" s="14" t="s">
        <v>396</v>
      </c>
      <c r="G215" s="14" t="s">
        <v>397</v>
      </c>
      <c r="H215" s="418">
        <f>IF('Table 1'!I215="","",'Table 1'!I215)</f>
        <v>908</v>
      </c>
      <c r="I215" s="419"/>
      <c r="J215" s="420"/>
      <c r="K215" s="421" t="str">
        <f t="shared" si="13"/>
        <v/>
      </c>
      <c r="L215" s="420"/>
      <c r="M215" s="419"/>
      <c r="N215" s="420"/>
      <c r="O215" s="419"/>
      <c r="P215" s="420"/>
      <c r="Q215" s="416" t="str">
        <f t="shared" si="12"/>
        <v/>
      </c>
      <c r="R215" s="626" t="str">
        <f t="shared" si="14"/>
        <v/>
      </c>
      <c r="S215" s="626" t="str">
        <f t="shared" si="15"/>
        <v/>
      </c>
    </row>
    <row r="216" spans="2:19" x14ac:dyDescent="0.2">
      <c r="B216" s="211" t="s">
        <v>823</v>
      </c>
      <c r="C216" s="212"/>
      <c r="D216" s="209"/>
      <c r="E216" s="13">
        <v>196</v>
      </c>
      <c r="F216" s="14" t="s">
        <v>398</v>
      </c>
      <c r="G216" s="14" t="s">
        <v>399</v>
      </c>
      <c r="H216" s="418">
        <f>IF('Table 1'!I216="","",'Table 1'!I216)</f>
        <v>21</v>
      </c>
      <c r="I216" s="419"/>
      <c r="J216" s="420"/>
      <c r="K216" s="421" t="str">
        <f t="shared" si="13"/>
        <v/>
      </c>
      <c r="L216" s="420"/>
      <c r="M216" s="419"/>
      <c r="N216" s="420"/>
      <c r="O216" s="419"/>
      <c r="P216" s="420"/>
      <c r="Q216" s="416" t="str">
        <f t="shared" si="12"/>
        <v/>
      </c>
      <c r="R216" s="626" t="str">
        <f t="shared" si="14"/>
        <v/>
      </c>
      <c r="S216" s="626" t="str">
        <f t="shared" si="15"/>
        <v/>
      </c>
    </row>
    <row r="217" spans="2:19" x14ac:dyDescent="0.2">
      <c r="B217" s="211" t="s">
        <v>801</v>
      </c>
      <c r="C217" s="212"/>
      <c r="D217" s="209"/>
      <c r="E217" s="16">
        <v>197</v>
      </c>
      <c r="F217" s="14" t="s">
        <v>358</v>
      </c>
      <c r="G217" s="14" t="s">
        <v>359</v>
      </c>
      <c r="H217" s="418" t="str">
        <f>IF('Table 1'!I217="","",'Table 1'!I217)</f>
        <v/>
      </c>
      <c r="I217" s="419"/>
      <c r="J217" s="420"/>
      <c r="K217" s="421" t="str">
        <f t="shared" si="13"/>
        <v/>
      </c>
      <c r="L217" s="420"/>
      <c r="M217" s="419"/>
      <c r="N217" s="420"/>
      <c r="O217" s="419"/>
      <c r="P217" s="420"/>
      <c r="Q217" s="416" t="str">
        <f t="shared" si="12"/>
        <v/>
      </c>
      <c r="R217" s="626" t="str">
        <f t="shared" si="14"/>
        <v/>
      </c>
      <c r="S217" s="626" t="str">
        <f t="shared" si="15"/>
        <v/>
      </c>
    </row>
    <row r="218" spans="2:19" x14ac:dyDescent="0.2">
      <c r="B218" s="211" t="s">
        <v>802</v>
      </c>
      <c r="C218" s="212"/>
      <c r="D218" s="209"/>
      <c r="E218" s="13">
        <v>198</v>
      </c>
      <c r="F218" s="14" t="s">
        <v>360</v>
      </c>
      <c r="G218" s="14" t="s">
        <v>361</v>
      </c>
      <c r="H218" s="418" t="str">
        <f>IF('Table 1'!I218="","",'Table 1'!I218)</f>
        <v/>
      </c>
      <c r="I218" s="419"/>
      <c r="J218" s="420"/>
      <c r="K218" s="421" t="str">
        <f t="shared" si="13"/>
        <v/>
      </c>
      <c r="L218" s="420"/>
      <c r="M218" s="419"/>
      <c r="N218" s="420"/>
      <c r="O218" s="419"/>
      <c r="P218" s="420"/>
      <c r="Q218" s="416" t="str">
        <f t="shared" si="12"/>
        <v/>
      </c>
      <c r="R218" s="626" t="str">
        <f t="shared" si="14"/>
        <v/>
      </c>
      <c r="S218" s="626" t="str">
        <f t="shared" si="15"/>
        <v/>
      </c>
    </row>
    <row r="219" spans="2:19" x14ac:dyDescent="0.2">
      <c r="B219" s="211" t="s">
        <v>803</v>
      </c>
      <c r="C219" s="212"/>
      <c r="D219" s="209"/>
      <c r="E219" s="16">
        <v>199</v>
      </c>
      <c r="F219" s="14" t="s">
        <v>362</v>
      </c>
      <c r="G219" s="14" t="s">
        <v>363</v>
      </c>
      <c r="H219" s="418" t="str">
        <f>IF('Table 1'!I219="","",'Table 1'!I219)</f>
        <v/>
      </c>
      <c r="I219" s="419"/>
      <c r="J219" s="420"/>
      <c r="K219" s="421" t="str">
        <f t="shared" si="13"/>
        <v/>
      </c>
      <c r="L219" s="420"/>
      <c r="M219" s="419"/>
      <c r="N219" s="420"/>
      <c r="O219" s="419"/>
      <c r="P219" s="420"/>
      <c r="Q219" s="416" t="str">
        <f t="shared" si="12"/>
        <v/>
      </c>
      <c r="R219" s="626" t="str">
        <f t="shared" si="14"/>
        <v/>
      </c>
      <c r="S219" s="626" t="str">
        <f t="shared" si="15"/>
        <v/>
      </c>
    </row>
    <row r="220" spans="2:19" x14ac:dyDescent="0.2">
      <c r="B220" s="211" t="s">
        <v>804</v>
      </c>
      <c r="C220" s="212"/>
      <c r="D220" s="209"/>
      <c r="E220" s="13">
        <v>200</v>
      </c>
      <c r="F220" s="14" t="s">
        <v>364</v>
      </c>
      <c r="G220" s="14" t="s">
        <v>365</v>
      </c>
      <c r="H220" s="418" t="str">
        <f>IF('Table 1'!I220="","",'Table 1'!I220)</f>
        <v/>
      </c>
      <c r="I220" s="419"/>
      <c r="J220" s="420"/>
      <c r="K220" s="421" t="str">
        <f t="shared" si="13"/>
        <v/>
      </c>
      <c r="L220" s="420"/>
      <c r="M220" s="419"/>
      <c r="N220" s="420"/>
      <c r="O220" s="419"/>
      <c r="P220" s="420"/>
      <c r="Q220" s="416" t="str">
        <f t="shared" si="12"/>
        <v/>
      </c>
      <c r="R220" s="626" t="str">
        <f t="shared" si="14"/>
        <v/>
      </c>
      <c r="S220" s="626" t="str">
        <f t="shared" si="15"/>
        <v/>
      </c>
    </row>
    <row r="221" spans="2:19" x14ac:dyDescent="0.2">
      <c r="B221" s="211" t="s">
        <v>805</v>
      </c>
      <c r="C221" s="212"/>
      <c r="D221" s="209"/>
      <c r="E221" s="16">
        <v>201</v>
      </c>
      <c r="F221" s="14" t="s">
        <v>366</v>
      </c>
      <c r="G221" s="14" t="s">
        <v>367</v>
      </c>
      <c r="H221" s="418" t="str">
        <f>IF('Table 1'!I221="","",'Table 1'!I221)</f>
        <v/>
      </c>
      <c r="I221" s="423"/>
      <c r="J221" s="420"/>
      <c r="K221" s="421" t="str">
        <f t="shared" si="13"/>
        <v/>
      </c>
      <c r="L221" s="420"/>
      <c r="M221" s="420"/>
      <c r="N221" s="420"/>
      <c r="O221" s="424"/>
      <c r="P221" s="420"/>
      <c r="Q221" s="416" t="str">
        <f t="shared" si="12"/>
        <v/>
      </c>
      <c r="R221" s="626" t="str">
        <f t="shared" si="14"/>
        <v/>
      </c>
      <c r="S221" s="626" t="str">
        <f t="shared" si="15"/>
        <v/>
      </c>
    </row>
    <row r="222" spans="2:19" x14ac:dyDescent="0.2">
      <c r="B222" s="211" t="s">
        <v>824</v>
      </c>
      <c r="C222" s="212"/>
      <c r="D222" s="209"/>
      <c r="E222" s="13">
        <v>202</v>
      </c>
      <c r="F222" s="14" t="s">
        <v>400</v>
      </c>
      <c r="G222" s="14" t="s">
        <v>401</v>
      </c>
      <c r="H222" s="418" t="str">
        <f>IF('Table 1'!I222="","",'Table 1'!I222)</f>
        <v/>
      </c>
      <c r="I222" s="423"/>
      <c r="J222" s="420"/>
      <c r="K222" s="421" t="str">
        <f t="shared" si="13"/>
        <v/>
      </c>
      <c r="L222" s="420"/>
      <c r="M222" s="420"/>
      <c r="N222" s="420"/>
      <c r="O222" s="424"/>
      <c r="P222" s="420"/>
      <c r="Q222" s="416" t="str">
        <f t="shared" si="12"/>
        <v/>
      </c>
      <c r="R222" s="626" t="str">
        <f t="shared" si="14"/>
        <v/>
      </c>
      <c r="S222" s="626" t="str">
        <f t="shared" si="15"/>
        <v/>
      </c>
    </row>
    <row r="223" spans="2:19" x14ac:dyDescent="0.2">
      <c r="B223" s="211" t="s">
        <v>825</v>
      </c>
      <c r="C223" s="212"/>
      <c r="D223" s="209"/>
      <c r="E223" s="16">
        <v>203</v>
      </c>
      <c r="F223" s="14" t="s">
        <v>402</v>
      </c>
      <c r="G223" s="14" t="s">
        <v>403</v>
      </c>
      <c r="H223" s="418" t="str">
        <f>IF('Table 1'!I223="","",'Table 1'!I223)</f>
        <v/>
      </c>
      <c r="I223" s="423"/>
      <c r="J223" s="420"/>
      <c r="K223" s="421" t="str">
        <f t="shared" si="13"/>
        <v/>
      </c>
      <c r="L223" s="420"/>
      <c r="M223" s="420"/>
      <c r="N223" s="420"/>
      <c r="O223" s="424"/>
      <c r="P223" s="420"/>
      <c r="Q223" s="416" t="str">
        <f t="shared" si="12"/>
        <v/>
      </c>
      <c r="R223" s="626" t="str">
        <f t="shared" si="14"/>
        <v/>
      </c>
      <c r="S223" s="626" t="str">
        <f t="shared" si="15"/>
        <v/>
      </c>
    </row>
    <row r="224" spans="2:19" x14ac:dyDescent="0.2">
      <c r="B224" s="211" t="s">
        <v>826</v>
      </c>
      <c r="C224" s="212"/>
      <c r="D224" s="209"/>
      <c r="E224" s="13">
        <v>204</v>
      </c>
      <c r="F224" s="14" t="s">
        <v>404</v>
      </c>
      <c r="G224" s="14" t="s">
        <v>405</v>
      </c>
      <c r="H224" s="418">
        <f>IF('Table 1'!I224="","",'Table 1'!I224)</f>
        <v>82</v>
      </c>
      <c r="I224" s="423"/>
      <c r="J224" s="420"/>
      <c r="K224" s="421" t="str">
        <f t="shared" si="13"/>
        <v/>
      </c>
      <c r="L224" s="420"/>
      <c r="M224" s="420"/>
      <c r="N224" s="420"/>
      <c r="O224" s="424"/>
      <c r="P224" s="420"/>
      <c r="Q224" s="416" t="str">
        <f t="shared" si="12"/>
        <v/>
      </c>
      <c r="R224" s="626" t="str">
        <f t="shared" si="14"/>
        <v/>
      </c>
      <c r="S224" s="626" t="str">
        <f t="shared" si="15"/>
        <v/>
      </c>
    </row>
    <row r="225" spans="2:19" x14ac:dyDescent="0.2">
      <c r="B225" s="211" t="s">
        <v>827</v>
      </c>
      <c r="C225" s="212"/>
      <c r="D225" s="209"/>
      <c r="E225" s="16">
        <v>205</v>
      </c>
      <c r="F225" s="14" t="s">
        <v>406</v>
      </c>
      <c r="G225" s="14" t="s">
        <v>407</v>
      </c>
      <c r="H225" s="418">
        <f>IF('Table 1'!I225="","",'Table 1'!I225)</f>
        <v>248</v>
      </c>
      <c r="I225" s="423"/>
      <c r="J225" s="420"/>
      <c r="K225" s="421" t="str">
        <f t="shared" si="13"/>
        <v/>
      </c>
      <c r="L225" s="420"/>
      <c r="M225" s="420"/>
      <c r="N225" s="420"/>
      <c r="O225" s="424"/>
      <c r="P225" s="420"/>
      <c r="Q225" s="416" t="str">
        <f t="shared" si="12"/>
        <v/>
      </c>
      <c r="R225" s="626" t="str">
        <f t="shared" si="14"/>
        <v/>
      </c>
      <c r="S225" s="626" t="str">
        <f t="shared" si="15"/>
        <v/>
      </c>
    </row>
    <row r="226" spans="2:19" x14ac:dyDescent="0.2">
      <c r="B226" s="211" t="s">
        <v>828</v>
      </c>
      <c r="C226" s="212"/>
      <c r="D226" s="209"/>
      <c r="E226" s="13">
        <v>206</v>
      </c>
      <c r="F226" s="14" t="s">
        <v>408</v>
      </c>
      <c r="G226" s="14" t="s">
        <v>409</v>
      </c>
      <c r="H226" s="418">
        <f>IF('Table 1'!I226="","",'Table 1'!I226)</f>
        <v>4420</v>
      </c>
      <c r="I226" s="423"/>
      <c r="J226" s="420"/>
      <c r="K226" s="421" t="str">
        <f t="shared" si="13"/>
        <v/>
      </c>
      <c r="L226" s="420"/>
      <c r="M226" s="420"/>
      <c r="N226" s="420"/>
      <c r="O226" s="424"/>
      <c r="P226" s="420"/>
      <c r="Q226" s="416" t="str">
        <f t="shared" si="12"/>
        <v/>
      </c>
      <c r="R226" s="626" t="str">
        <f t="shared" si="14"/>
        <v/>
      </c>
      <c r="S226" s="626" t="str">
        <f t="shared" si="15"/>
        <v/>
      </c>
    </row>
    <row r="227" spans="2:19" x14ac:dyDescent="0.2">
      <c r="B227" s="211" t="s">
        <v>829</v>
      </c>
      <c r="C227" s="212"/>
      <c r="D227" s="209"/>
      <c r="E227" s="16">
        <v>207</v>
      </c>
      <c r="F227" s="14" t="s">
        <v>410</v>
      </c>
      <c r="G227" s="14" t="s">
        <v>411</v>
      </c>
      <c r="H227" s="418" t="str">
        <f>IF('Table 1'!I227="","",'Table 1'!I227)</f>
        <v/>
      </c>
      <c r="I227" s="423"/>
      <c r="J227" s="420"/>
      <c r="K227" s="421" t="str">
        <f t="shared" si="13"/>
        <v/>
      </c>
      <c r="L227" s="420"/>
      <c r="M227" s="420"/>
      <c r="N227" s="420"/>
      <c r="O227" s="424"/>
      <c r="P227" s="420"/>
      <c r="Q227" s="416" t="str">
        <f t="shared" si="12"/>
        <v/>
      </c>
      <c r="R227" s="626" t="str">
        <f t="shared" si="14"/>
        <v/>
      </c>
      <c r="S227" s="626" t="str">
        <f t="shared" si="15"/>
        <v/>
      </c>
    </row>
    <row r="228" spans="2:19" x14ac:dyDescent="0.2">
      <c r="B228" s="211" t="s">
        <v>830</v>
      </c>
      <c r="C228" s="212"/>
      <c r="D228" s="209"/>
      <c r="E228" s="13">
        <v>208</v>
      </c>
      <c r="F228" s="14" t="s">
        <v>412</v>
      </c>
      <c r="G228" s="14" t="s">
        <v>413</v>
      </c>
      <c r="H228" s="418">
        <f>IF('Table 1'!I228="","",'Table 1'!I228)</f>
        <v>2487</v>
      </c>
      <c r="I228" s="423"/>
      <c r="J228" s="420"/>
      <c r="K228" s="421" t="str">
        <f t="shared" si="13"/>
        <v/>
      </c>
      <c r="L228" s="420"/>
      <c r="M228" s="420"/>
      <c r="N228" s="420"/>
      <c r="O228" s="424"/>
      <c r="P228" s="420"/>
      <c r="Q228" s="416" t="str">
        <f t="shared" si="12"/>
        <v/>
      </c>
      <c r="R228" s="626" t="str">
        <f t="shared" si="14"/>
        <v/>
      </c>
      <c r="S228" s="626" t="str">
        <f t="shared" si="15"/>
        <v/>
      </c>
    </row>
    <row r="229" spans="2:19" x14ac:dyDescent="0.2">
      <c r="B229" s="211" t="s">
        <v>831</v>
      </c>
      <c r="C229" s="212"/>
      <c r="D229" s="209"/>
      <c r="E229" s="16">
        <v>209</v>
      </c>
      <c r="F229" s="14" t="s">
        <v>414</v>
      </c>
      <c r="G229" s="14" t="s">
        <v>415</v>
      </c>
      <c r="H229" s="418" t="str">
        <f>IF('Table 1'!I229="","",'Table 1'!I229)</f>
        <v/>
      </c>
      <c r="I229" s="423"/>
      <c r="J229" s="420"/>
      <c r="K229" s="421" t="str">
        <f t="shared" si="13"/>
        <v/>
      </c>
      <c r="L229" s="420"/>
      <c r="M229" s="420"/>
      <c r="N229" s="420"/>
      <c r="O229" s="424"/>
      <c r="P229" s="420"/>
      <c r="Q229" s="416" t="str">
        <f t="shared" si="12"/>
        <v/>
      </c>
      <c r="R229" s="626" t="str">
        <f t="shared" si="14"/>
        <v/>
      </c>
      <c r="S229" s="626" t="str">
        <f t="shared" si="15"/>
        <v/>
      </c>
    </row>
    <row r="230" spans="2:19" x14ac:dyDescent="0.2">
      <c r="B230" s="211" t="s">
        <v>832</v>
      </c>
      <c r="C230" s="212"/>
      <c r="D230" s="209"/>
      <c r="E230" s="13">
        <v>210</v>
      </c>
      <c r="F230" s="14" t="s">
        <v>416</v>
      </c>
      <c r="G230" s="14" t="s">
        <v>417</v>
      </c>
      <c r="H230" s="418">
        <f>IF('Table 1'!I230="","",'Table 1'!I230)</f>
        <v>16</v>
      </c>
      <c r="I230" s="423"/>
      <c r="J230" s="420"/>
      <c r="K230" s="421" t="str">
        <f t="shared" si="13"/>
        <v/>
      </c>
      <c r="L230" s="420"/>
      <c r="M230" s="420"/>
      <c r="N230" s="420"/>
      <c r="O230" s="424"/>
      <c r="P230" s="420"/>
      <c r="Q230" s="416" t="str">
        <f t="shared" si="12"/>
        <v/>
      </c>
      <c r="R230" s="626" t="str">
        <f t="shared" si="14"/>
        <v/>
      </c>
      <c r="S230" s="626" t="str">
        <f t="shared" si="15"/>
        <v/>
      </c>
    </row>
    <row r="231" spans="2:19" x14ac:dyDescent="0.2">
      <c r="B231" s="211" t="s">
        <v>833</v>
      </c>
      <c r="C231" s="212"/>
      <c r="D231" s="209"/>
      <c r="E231" s="16">
        <v>211</v>
      </c>
      <c r="F231" s="14" t="s">
        <v>418</v>
      </c>
      <c r="G231" s="14" t="s">
        <v>419</v>
      </c>
      <c r="H231" s="418">
        <f>IF('Table 1'!I231="","",'Table 1'!I231)</f>
        <v>934</v>
      </c>
      <c r="I231" s="423"/>
      <c r="J231" s="420"/>
      <c r="K231" s="421" t="str">
        <f t="shared" si="13"/>
        <v/>
      </c>
      <c r="L231" s="420"/>
      <c r="M231" s="420"/>
      <c r="N231" s="420"/>
      <c r="O231" s="424"/>
      <c r="P231" s="420"/>
      <c r="Q231" s="416" t="str">
        <f t="shared" si="12"/>
        <v/>
      </c>
      <c r="R231" s="626" t="str">
        <f t="shared" si="14"/>
        <v/>
      </c>
      <c r="S231" s="626" t="str">
        <f t="shared" si="15"/>
        <v/>
      </c>
    </row>
    <row r="232" spans="2:19" x14ac:dyDescent="0.2">
      <c r="B232" s="211" t="s">
        <v>840</v>
      </c>
      <c r="C232" s="212"/>
      <c r="D232" s="209"/>
      <c r="E232" s="13">
        <v>212</v>
      </c>
      <c r="F232" s="14" t="s">
        <v>964</v>
      </c>
      <c r="G232" s="14" t="s">
        <v>420</v>
      </c>
      <c r="H232" s="418" t="str">
        <f>IF('Table 1'!I232="","",'Table 1'!I232)</f>
        <v/>
      </c>
      <c r="I232" s="423"/>
      <c r="J232" s="420"/>
      <c r="K232" s="421" t="str">
        <f t="shared" si="13"/>
        <v/>
      </c>
      <c r="L232" s="420"/>
      <c r="M232" s="420"/>
      <c r="N232" s="420"/>
      <c r="O232" s="424"/>
      <c r="P232" s="420"/>
      <c r="Q232" s="416" t="str">
        <f t="shared" si="12"/>
        <v/>
      </c>
      <c r="R232" s="626" t="str">
        <f t="shared" si="14"/>
        <v/>
      </c>
      <c r="S232" s="626" t="str">
        <f t="shared" si="15"/>
        <v/>
      </c>
    </row>
    <row r="233" spans="2:19" x14ac:dyDescent="0.2">
      <c r="B233" s="211" t="s">
        <v>834</v>
      </c>
      <c r="C233" s="212"/>
      <c r="D233" s="209"/>
      <c r="E233" s="16">
        <v>213</v>
      </c>
      <c r="F233" s="14" t="s">
        <v>421</v>
      </c>
      <c r="G233" s="14" t="s">
        <v>422</v>
      </c>
      <c r="H233" s="418" t="str">
        <f>IF('Table 1'!I233="","",'Table 1'!I233)</f>
        <v/>
      </c>
      <c r="I233" s="423"/>
      <c r="J233" s="420"/>
      <c r="K233" s="421" t="str">
        <f t="shared" si="13"/>
        <v/>
      </c>
      <c r="L233" s="420"/>
      <c r="M233" s="420"/>
      <c r="N233" s="420"/>
      <c r="O233" s="424"/>
      <c r="P233" s="420"/>
      <c r="Q233" s="416" t="str">
        <f t="shared" si="12"/>
        <v/>
      </c>
      <c r="R233" s="626" t="str">
        <f t="shared" si="14"/>
        <v/>
      </c>
      <c r="S233" s="626" t="str">
        <f t="shared" si="15"/>
        <v/>
      </c>
    </row>
    <row r="234" spans="2:19" x14ac:dyDescent="0.2">
      <c r="B234" s="211" t="s">
        <v>835</v>
      </c>
      <c r="C234" s="212"/>
      <c r="D234" s="209"/>
      <c r="E234" s="13">
        <v>214</v>
      </c>
      <c r="F234" s="14" t="s">
        <v>423</v>
      </c>
      <c r="G234" s="14" t="s">
        <v>424</v>
      </c>
      <c r="H234" s="418" t="str">
        <f>IF('Table 1'!I234="","",'Table 1'!I234)</f>
        <v/>
      </c>
      <c r="I234" s="423"/>
      <c r="J234" s="420"/>
      <c r="K234" s="421" t="str">
        <f t="shared" si="13"/>
        <v/>
      </c>
      <c r="L234" s="420"/>
      <c r="M234" s="420"/>
      <c r="N234" s="420"/>
      <c r="O234" s="424"/>
      <c r="P234" s="420"/>
      <c r="Q234" s="416" t="str">
        <f t="shared" si="12"/>
        <v/>
      </c>
      <c r="R234" s="626" t="str">
        <f t="shared" si="14"/>
        <v/>
      </c>
      <c r="S234" s="626" t="str">
        <f t="shared" si="15"/>
        <v/>
      </c>
    </row>
    <row r="235" spans="2:19" x14ac:dyDescent="0.2">
      <c r="B235" s="211" t="s">
        <v>836</v>
      </c>
      <c r="C235" s="212"/>
      <c r="D235" s="209"/>
      <c r="E235" s="16">
        <v>215</v>
      </c>
      <c r="F235" s="14" t="s">
        <v>425</v>
      </c>
      <c r="G235" s="14" t="s">
        <v>426</v>
      </c>
      <c r="H235" s="418" t="str">
        <f>IF('Table 1'!I235="","",'Table 1'!I235)</f>
        <v/>
      </c>
      <c r="I235" s="423"/>
      <c r="J235" s="420"/>
      <c r="K235" s="421" t="str">
        <f t="shared" si="13"/>
        <v/>
      </c>
      <c r="L235" s="420"/>
      <c r="M235" s="420"/>
      <c r="N235" s="420"/>
      <c r="O235" s="424"/>
      <c r="P235" s="420"/>
      <c r="Q235" s="416" t="str">
        <f t="shared" si="12"/>
        <v/>
      </c>
      <c r="R235" s="626" t="str">
        <f t="shared" si="14"/>
        <v/>
      </c>
      <c r="S235" s="626" t="str">
        <f t="shared" si="15"/>
        <v/>
      </c>
    </row>
    <row r="236" spans="2:19" x14ac:dyDescent="0.2">
      <c r="B236" s="211" t="s">
        <v>837</v>
      </c>
      <c r="C236" s="212"/>
      <c r="D236" s="209"/>
      <c r="E236" s="13">
        <v>216</v>
      </c>
      <c r="F236" s="14" t="s">
        <v>427</v>
      </c>
      <c r="G236" s="14" t="s">
        <v>428</v>
      </c>
      <c r="H236" s="418" t="str">
        <f>IF('Table 1'!I236="","",'Table 1'!I236)</f>
        <v/>
      </c>
      <c r="I236" s="423"/>
      <c r="J236" s="420"/>
      <c r="K236" s="421" t="str">
        <f t="shared" si="13"/>
        <v/>
      </c>
      <c r="L236" s="420"/>
      <c r="M236" s="420"/>
      <c r="N236" s="420"/>
      <c r="O236" s="424"/>
      <c r="P236" s="420"/>
      <c r="Q236" s="416" t="str">
        <f t="shared" si="12"/>
        <v/>
      </c>
      <c r="R236" s="626" t="str">
        <f t="shared" si="14"/>
        <v/>
      </c>
      <c r="S236" s="626" t="str">
        <f t="shared" si="15"/>
        <v/>
      </c>
    </row>
    <row r="237" spans="2:19" x14ac:dyDescent="0.2">
      <c r="B237" s="211" t="s">
        <v>838</v>
      </c>
      <c r="C237" s="212"/>
      <c r="D237" s="209"/>
      <c r="E237" s="16">
        <v>217</v>
      </c>
      <c r="F237" s="14" t="s">
        <v>429</v>
      </c>
      <c r="G237" s="14" t="s">
        <v>430</v>
      </c>
      <c r="H237" s="418" t="str">
        <f>IF('Table 1'!I237="","",'Table 1'!I237)</f>
        <v/>
      </c>
      <c r="I237" s="423"/>
      <c r="J237" s="420"/>
      <c r="K237" s="421" t="str">
        <f t="shared" si="13"/>
        <v/>
      </c>
      <c r="L237" s="420"/>
      <c r="M237" s="420"/>
      <c r="N237" s="420"/>
      <c r="O237" s="424"/>
      <c r="P237" s="420"/>
      <c r="Q237" s="416" t="str">
        <f t="shared" si="12"/>
        <v/>
      </c>
      <c r="R237" s="626" t="str">
        <f t="shared" si="14"/>
        <v/>
      </c>
      <c r="S237" s="626" t="str">
        <f t="shared" si="15"/>
        <v/>
      </c>
    </row>
    <row r="238" spans="2:19" x14ac:dyDescent="0.2">
      <c r="B238" s="211" t="s">
        <v>839</v>
      </c>
      <c r="C238" s="212"/>
      <c r="D238" s="209"/>
      <c r="E238" s="13">
        <v>218</v>
      </c>
      <c r="F238" s="14" t="s">
        <v>431</v>
      </c>
      <c r="G238" s="14" t="s">
        <v>432</v>
      </c>
      <c r="H238" s="418">
        <f>IF('Table 1'!I238="","",'Table 1'!I238)</f>
        <v>183</v>
      </c>
      <c r="I238" s="423"/>
      <c r="J238" s="420"/>
      <c r="K238" s="421" t="str">
        <f t="shared" si="13"/>
        <v/>
      </c>
      <c r="L238" s="420"/>
      <c r="M238" s="420"/>
      <c r="N238" s="420"/>
      <c r="O238" s="424"/>
      <c r="P238" s="420"/>
      <c r="Q238" s="416" t="str">
        <f t="shared" si="12"/>
        <v/>
      </c>
      <c r="R238" s="626" t="str">
        <f t="shared" si="14"/>
        <v/>
      </c>
      <c r="S238" s="626" t="str">
        <f t="shared" si="15"/>
        <v/>
      </c>
    </row>
    <row r="239" spans="2:19" x14ac:dyDescent="0.2">
      <c r="B239" s="211" t="s">
        <v>957</v>
      </c>
      <c r="C239" s="212"/>
      <c r="D239" s="209"/>
      <c r="E239" s="16">
        <v>219</v>
      </c>
      <c r="F239" s="14" t="s">
        <v>433</v>
      </c>
      <c r="G239" s="14" t="s">
        <v>434</v>
      </c>
      <c r="H239" s="418" t="str">
        <f>IF('Table 1'!I239="","",'Table 1'!I239)</f>
        <v/>
      </c>
      <c r="I239" s="423"/>
      <c r="J239" s="420"/>
      <c r="K239" s="421" t="str">
        <f t="shared" si="13"/>
        <v/>
      </c>
      <c r="L239" s="420"/>
      <c r="M239" s="420"/>
      <c r="N239" s="420"/>
      <c r="O239" s="424"/>
      <c r="P239" s="420"/>
      <c r="Q239" s="416" t="str">
        <f t="shared" si="12"/>
        <v/>
      </c>
      <c r="R239" s="626" t="str">
        <f t="shared" si="14"/>
        <v/>
      </c>
      <c r="S239" s="626" t="str">
        <f t="shared" si="15"/>
        <v/>
      </c>
    </row>
    <row r="240" spans="2:19" x14ac:dyDescent="0.2">
      <c r="B240" s="211" t="s">
        <v>841</v>
      </c>
      <c r="C240" s="212"/>
      <c r="D240" s="209"/>
      <c r="E240" s="13">
        <v>220</v>
      </c>
      <c r="F240" s="14" t="s">
        <v>435</v>
      </c>
      <c r="G240" s="14" t="s">
        <v>436</v>
      </c>
      <c r="H240" s="418" t="str">
        <f>IF('Table 1'!I240="","",'Table 1'!I240)</f>
        <v/>
      </c>
      <c r="I240" s="423"/>
      <c r="J240" s="420"/>
      <c r="K240" s="421" t="str">
        <f t="shared" si="13"/>
        <v/>
      </c>
      <c r="L240" s="420"/>
      <c r="M240" s="420"/>
      <c r="N240" s="420"/>
      <c r="O240" s="424"/>
      <c r="P240" s="420"/>
      <c r="Q240" s="416" t="str">
        <f t="shared" si="12"/>
        <v/>
      </c>
      <c r="R240" s="626" t="str">
        <f t="shared" si="14"/>
        <v/>
      </c>
      <c r="S240" s="626" t="str">
        <f t="shared" si="15"/>
        <v/>
      </c>
    </row>
    <row r="241" spans="2:19" x14ac:dyDescent="0.2">
      <c r="B241" s="211" t="s">
        <v>842</v>
      </c>
      <c r="C241" s="212"/>
      <c r="D241" s="209"/>
      <c r="E241" s="16">
        <v>221</v>
      </c>
      <c r="F241" s="14" t="s">
        <v>437</v>
      </c>
      <c r="G241" s="14" t="s">
        <v>438</v>
      </c>
      <c r="H241" s="418" t="str">
        <f>IF('Table 1'!I241="","",'Table 1'!I241)</f>
        <v/>
      </c>
      <c r="I241" s="423"/>
      <c r="J241" s="420"/>
      <c r="K241" s="421" t="str">
        <f t="shared" si="13"/>
        <v/>
      </c>
      <c r="L241" s="420"/>
      <c r="M241" s="420"/>
      <c r="N241" s="420"/>
      <c r="O241" s="424"/>
      <c r="P241" s="420"/>
      <c r="Q241" s="416" t="str">
        <f t="shared" si="12"/>
        <v/>
      </c>
      <c r="R241" s="626" t="str">
        <f t="shared" si="14"/>
        <v/>
      </c>
      <c r="S241" s="626" t="str">
        <f t="shared" si="15"/>
        <v/>
      </c>
    </row>
    <row r="242" spans="2:19" x14ac:dyDescent="0.2">
      <c r="B242" s="211" t="s">
        <v>843</v>
      </c>
      <c r="C242" s="212"/>
      <c r="D242" s="209"/>
      <c r="E242" s="13">
        <v>222</v>
      </c>
      <c r="F242" s="14" t="s">
        <v>439</v>
      </c>
      <c r="G242" s="14" t="s">
        <v>440</v>
      </c>
      <c r="H242" s="418" t="str">
        <f>IF('Table 1'!I242="","",'Table 1'!I242)</f>
        <v/>
      </c>
      <c r="I242" s="423"/>
      <c r="J242" s="420"/>
      <c r="K242" s="421" t="str">
        <f t="shared" si="13"/>
        <v/>
      </c>
      <c r="L242" s="420"/>
      <c r="M242" s="420"/>
      <c r="N242" s="420"/>
      <c r="O242" s="424"/>
      <c r="P242" s="420"/>
      <c r="Q242" s="416" t="str">
        <f t="shared" si="12"/>
        <v/>
      </c>
      <c r="R242" s="626" t="str">
        <f t="shared" si="14"/>
        <v/>
      </c>
      <c r="S242" s="626" t="str">
        <f t="shared" si="15"/>
        <v/>
      </c>
    </row>
    <row r="243" spans="2:19" x14ac:dyDescent="0.2">
      <c r="B243" s="211" t="s">
        <v>844</v>
      </c>
      <c r="C243" s="212"/>
      <c r="D243" s="209"/>
      <c r="E243" s="16">
        <v>223</v>
      </c>
      <c r="F243" s="14" t="s">
        <v>441</v>
      </c>
      <c r="G243" s="14" t="s">
        <v>442</v>
      </c>
      <c r="H243" s="418">
        <f>IF('Table 1'!I243="","",'Table 1'!I243)</f>
        <v>50</v>
      </c>
      <c r="I243" s="423"/>
      <c r="J243" s="420"/>
      <c r="K243" s="421" t="str">
        <f t="shared" si="13"/>
        <v/>
      </c>
      <c r="L243" s="420"/>
      <c r="M243" s="420"/>
      <c r="N243" s="420"/>
      <c r="O243" s="424"/>
      <c r="P243" s="420"/>
      <c r="Q243" s="416" t="str">
        <f t="shared" si="12"/>
        <v/>
      </c>
      <c r="R243" s="626" t="str">
        <f t="shared" si="14"/>
        <v/>
      </c>
      <c r="S243" s="626" t="str">
        <f t="shared" si="15"/>
        <v/>
      </c>
    </row>
    <row r="244" spans="2:19" x14ac:dyDescent="0.2">
      <c r="B244" s="211" t="s">
        <v>845</v>
      </c>
      <c r="C244" s="212"/>
      <c r="D244" s="209"/>
      <c r="E244" s="13">
        <v>224</v>
      </c>
      <c r="F244" s="14" t="s">
        <v>443</v>
      </c>
      <c r="G244" s="14" t="s">
        <v>444</v>
      </c>
      <c r="H244" s="418">
        <f>IF('Table 1'!I244="","",'Table 1'!I244)</f>
        <v>741</v>
      </c>
      <c r="I244" s="423"/>
      <c r="J244" s="420"/>
      <c r="K244" s="421" t="str">
        <f t="shared" si="13"/>
        <v/>
      </c>
      <c r="L244" s="420"/>
      <c r="M244" s="420"/>
      <c r="N244" s="420"/>
      <c r="O244" s="424"/>
      <c r="P244" s="420"/>
      <c r="Q244" s="416" t="str">
        <f t="shared" si="12"/>
        <v/>
      </c>
      <c r="R244" s="626" t="str">
        <f t="shared" si="14"/>
        <v/>
      </c>
      <c r="S244" s="626" t="str">
        <f t="shared" si="15"/>
        <v/>
      </c>
    </row>
    <row r="245" spans="2:19" x14ac:dyDescent="0.2">
      <c r="B245" s="211" t="s">
        <v>846</v>
      </c>
      <c r="C245" s="212"/>
      <c r="D245" s="209"/>
      <c r="E245" s="16">
        <v>225</v>
      </c>
      <c r="F245" s="14" t="s">
        <v>445</v>
      </c>
      <c r="G245" s="14" t="s">
        <v>446</v>
      </c>
      <c r="H245" s="418">
        <f>IF('Table 1'!I245="","",'Table 1'!I245)</f>
        <v>18417</v>
      </c>
      <c r="I245" s="423"/>
      <c r="J245" s="420"/>
      <c r="K245" s="421" t="str">
        <f t="shared" si="13"/>
        <v/>
      </c>
      <c r="L245" s="420"/>
      <c r="M245" s="420"/>
      <c r="N245" s="420"/>
      <c r="O245" s="424"/>
      <c r="P245" s="420"/>
      <c r="Q245" s="416" t="str">
        <f t="shared" si="12"/>
        <v/>
      </c>
      <c r="R245" s="626" t="str">
        <f t="shared" si="14"/>
        <v/>
      </c>
      <c r="S245" s="626" t="str">
        <f t="shared" si="15"/>
        <v/>
      </c>
    </row>
    <row r="246" spans="2:19" x14ac:dyDescent="0.2">
      <c r="B246" s="211" t="s">
        <v>847</v>
      </c>
      <c r="C246" s="212"/>
      <c r="D246" s="209"/>
      <c r="E246" s="13">
        <v>226</v>
      </c>
      <c r="F246" s="14" t="s">
        <v>447</v>
      </c>
      <c r="G246" s="14" t="s">
        <v>448</v>
      </c>
      <c r="H246" s="418">
        <f>IF('Table 1'!I246="","",'Table 1'!I246)</f>
        <v>661426</v>
      </c>
      <c r="I246" s="423"/>
      <c r="J246" s="420"/>
      <c r="K246" s="421" t="str">
        <f t="shared" si="13"/>
        <v/>
      </c>
      <c r="L246" s="420"/>
      <c r="M246" s="420"/>
      <c r="N246" s="420"/>
      <c r="O246" s="424"/>
      <c r="P246" s="420"/>
      <c r="Q246" s="416" t="str">
        <f t="shared" si="12"/>
        <v/>
      </c>
      <c r="R246" s="626" t="str">
        <f t="shared" si="14"/>
        <v/>
      </c>
      <c r="S246" s="626" t="str">
        <f t="shared" si="15"/>
        <v/>
      </c>
    </row>
    <row r="247" spans="2:19" x14ac:dyDescent="0.2">
      <c r="B247" s="211" t="s">
        <v>958</v>
      </c>
      <c r="C247" s="212"/>
      <c r="D247" s="209"/>
      <c r="E247" s="16">
        <v>227</v>
      </c>
      <c r="F247" s="14" t="s">
        <v>449</v>
      </c>
      <c r="G247" s="14" t="s">
        <v>450</v>
      </c>
      <c r="H247" s="418" t="str">
        <f>IF('Table 1'!I247="","",'Table 1'!I247)</f>
        <v/>
      </c>
      <c r="I247" s="423"/>
      <c r="J247" s="420"/>
      <c r="K247" s="421" t="str">
        <f t="shared" si="13"/>
        <v/>
      </c>
      <c r="L247" s="420"/>
      <c r="M247" s="420"/>
      <c r="N247" s="420"/>
      <c r="O247" s="424"/>
      <c r="P247" s="420"/>
      <c r="Q247" s="416" t="str">
        <f t="shared" si="12"/>
        <v/>
      </c>
      <c r="R247" s="626" t="str">
        <f t="shared" si="14"/>
        <v/>
      </c>
      <c r="S247" s="626" t="str">
        <f t="shared" si="15"/>
        <v/>
      </c>
    </row>
    <row r="248" spans="2:19" x14ac:dyDescent="0.2">
      <c r="B248" s="211" t="s">
        <v>848</v>
      </c>
      <c r="C248" s="212"/>
      <c r="D248" s="209"/>
      <c r="E248" s="13">
        <v>228</v>
      </c>
      <c r="F248" s="14" t="s">
        <v>451</v>
      </c>
      <c r="G248" s="14" t="s">
        <v>452</v>
      </c>
      <c r="H248" s="418" t="str">
        <f>IF('Table 1'!I248="","",'Table 1'!I248)</f>
        <v/>
      </c>
      <c r="I248" s="423"/>
      <c r="J248" s="420"/>
      <c r="K248" s="421" t="str">
        <f t="shared" si="13"/>
        <v/>
      </c>
      <c r="L248" s="420"/>
      <c r="M248" s="420"/>
      <c r="N248" s="420"/>
      <c r="O248" s="424"/>
      <c r="P248" s="420"/>
      <c r="Q248" s="416" t="str">
        <f t="shared" si="12"/>
        <v/>
      </c>
      <c r="R248" s="626" t="str">
        <f t="shared" si="14"/>
        <v/>
      </c>
      <c r="S248" s="626" t="str">
        <f t="shared" si="15"/>
        <v/>
      </c>
    </row>
    <row r="249" spans="2:19" x14ac:dyDescent="0.2">
      <c r="B249" s="211" t="s">
        <v>849</v>
      </c>
      <c r="C249" s="212"/>
      <c r="D249" s="209"/>
      <c r="E249" s="16">
        <v>229</v>
      </c>
      <c r="F249" s="14" t="s">
        <v>453</v>
      </c>
      <c r="G249" s="14" t="s">
        <v>454</v>
      </c>
      <c r="H249" s="418" t="str">
        <f>IF('Table 1'!I249="","",'Table 1'!I249)</f>
        <v/>
      </c>
      <c r="I249" s="423"/>
      <c r="J249" s="420"/>
      <c r="K249" s="421" t="str">
        <f t="shared" si="13"/>
        <v/>
      </c>
      <c r="L249" s="420"/>
      <c r="M249" s="420"/>
      <c r="N249" s="420"/>
      <c r="O249" s="424"/>
      <c r="P249" s="420"/>
      <c r="Q249" s="416" t="str">
        <f t="shared" si="12"/>
        <v/>
      </c>
      <c r="R249" s="626" t="str">
        <f t="shared" si="14"/>
        <v/>
      </c>
      <c r="S249" s="626" t="str">
        <f t="shared" si="15"/>
        <v/>
      </c>
    </row>
    <row r="250" spans="2:19" x14ac:dyDescent="0.2">
      <c r="B250" s="211" t="s">
        <v>850</v>
      </c>
      <c r="C250" s="212"/>
      <c r="D250" s="209"/>
      <c r="E250" s="13">
        <v>230</v>
      </c>
      <c r="F250" s="14" t="s">
        <v>455</v>
      </c>
      <c r="G250" s="14" t="s">
        <v>456</v>
      </c>
      <c r="H250" s="418" t="str">
        <f>IF('Table 1'!I250="","",'Table 1'!I250)</f>
        <v/>
      </c>
      <c r="I250" s="423"/>
      <c r="J250" s="420"/>
      <c r="K250" s="421" t="str">
        <f t="shared" si="13"/>
        <v/>
      </c>
      <c r="L250" s="420"/>
      <c r="M250" s="420"/>
      <c r="N250" s="420"/>
      <c r="O250" s="424"/>
      <c r="P250" s="420"/>
      <c r="Q250" s="416" t="str">
        <f t="shared" si="12"/>
        <v/>
      </c>
      <c r="R250" s="626" t="str">
        <f t="shared" si="14"/>
        <v/>
      </c>
      <c r="S250" s="626" t="str">
        <f t="shared" si="15"/>
        <v/>
      </c>
    </row>
    <row r="251" spans="2:19" x14ac:dyDescent="0.2">
      <c r="B251" s="211" t="s">
        <v>851</v>
      </c>
      <c r="C251" s="212"/>
      <c r="D251" s="209"/>
      <c r="E251" s="16">
        <v>231</v>
      </c>
      <c r="F251" s="14" t="s">
        <v>457</v>
      </c>
      <c r="G251" s="14" t="s">
        <v>458</v>
      </c>
      <c r="H251" s="418" t="str">
        <f>IF('Table 1'!I251="","",'Table 1'!I251)</f>
        <v/>
      </c>
      <c r="I251" s="423"/>
      <c r="J251" s="420"/>
      <c r="K251" s="421" t="str">
        <f t="shared" si="13"/>
        <v/>
      </c>
      <c r="L251" s="420"/>
      <c r="M251" s="420"/>
      <c r="N251" s="420"/>
      <c r="O251" s="424"/>
      <c r="P251" s="420"/>
      <c r="Q251" s="416" t="str">
        <f t="shared" si="12"/>
        <v/>
      </c>
      <c r="R251" s="626" t="str">
        <f t="shared" si="14"/>
        <v/>
      </c>
      <c r="S251" s="626" t="str">
        <f t="shared" si="15"/>
        <v/>
      </c>
    </row>
    <row r="252" spans="2:19" x14ac:dyDescent="0.2">
      <c r="B252" s="211" t="s">
        <v>852</v>
      </c>
      <c r="C252" s="212"/>
      <c r="D252" s="209"/>
      <c r="E252" s="13">
        <v>232</v>
      </c>
      <c r="F252" s="14" t="s">
        <v>459</v>
      </c>
      <c r="G252" s="14" t="s">
        <v>460</v>
      </c>
      <c r="H252" s="418">
        <f>IF('Table 1'!I252="","",'Table 1'!I252)</f>
        <v>44</v>
      </c>
      <c r="I252" s="423"/>
      <c r="J252" s="420"/>
      <c r="K252" s="421" t="str">
        <f t="shared" si="13"/>
        <v/>
      </c>
      <c r="L252" s="420"/>
      <c r="M252" s="420"/>
      <c r="N252" s="420"/>
      <c r="O252" s="424"/>
      <c r="P252" s="420"/>
      <c r="Q252" s="416" t="str">
        <f t="shared" si="12"/>
        <v/>
      </c>
      <c r="R252" s="626" t="str">
        <f t="shared" si="14"/>
        <v/>
      </c>
      <c r="S252" s="626" t="str">
        <f t="shared" si="15"/>
        <v/>
      </c>
    </row>
    <row r="253" spans="2:19" x14ac:dyDescent="0.2">
      <c r="B253" s="211" t="s">
        <v>853</v>
      </c>
      <c r="C253" s="212"/>
      <c r="D253" s="209"/>
      <c r="E253" s="16">
        <v>233</v>
      </c>
      <c r="F253" s="14" t="s">
        <v>461</v>
      </c>
      <c r="G253" s="14" t="s">
        <v>462</v>
      </c>
      <c r="H253" s="418">
        <f>IF('Table 1'!I253="","",'Table 1'!I253)</f>
        <v>1222</v>
      </c>
      <c r="I253" s="423"/>
      <c r="J253" s="420"/>
      <c r="K253" s="421" t="str">
        <f t="shared" si="13"/>
        <v/>
      </c>
      <c r="L253" s="420"/>
      <c r="M253" s="420"/>
      <c r="N253" s="420"/>
      <c r="O253" s="424"/>
      <c r="P253" s="420"/>
      <c r="Q253" s="416" t="str">
        <f t="shared" si="12"/>
        <v/>
      </c>
      <c r="R253" s="626" t="str">
        <f t="shared" si="14"/>
        <v/>
      </c>
      <c r="S253" s="626" t="str">
        <f t="shared" si="15"/>
        <v/>
      </c>
    </row>
    <row r="254" spans="2:19" x14ac:dyDescent="0.2">
      <c r="B254" s="211" t="s">
        <v>854</v>
      </c>
      <c r="C254" s="212"/>
      <c r="D254" s="209"/>
      <c r="E254" s="13">
        <v>234</v>
      </c>
      <c r="F254" s="14" t="s">
        <v>463</v>
      </c>
      <c r="G254" s="14" t="s">
        <v>464</v>
      </c>
      <c r="H254" s="418">
        <f>IF('Table 1'!I254="","",'Table 1'!I254)</f>
        <v>41258</v>
      </c>
      <c r="I254" s="423"/>
      <c r="J254" s="420"/>
      <c r="K254" s="421" t="str">
        <f t="shared" si="13"/>
        <v/>
      </c>
      <c r="L254" s="420"/>
      <c r="M254" s="420"/>
      <c r="N254" s="420"/>
      <c r="O254" s="424"/>
      <c r="P254" s="420"/>
      <c r="Q254" s="416" t="str">
        <f t="shared" si="12"/>
        <v/>
      </c>
      <c r="R254" s="626" t="str">
        <f t="shared" si="14"/>
        <v/>
      </c>
      <c r="S254" s="626" t="str">
        <f t="shared" si="15"/>
        <v/>
      </c>
    </row>
    <row r="255" spans="2:19" x14ac:dyDescent="0.2">
      <c r="B255" s="211" t="s">
        <v>855</v>
      </c>
      <c r="C255" s="212"/>
      <c r="D255" s="209"/>
      <c r="E255" s="16">
        <v>235</v>
      </c>
      <c r="F255" s="14" t="s">
        <v>465</v>
      </c>
      <c r="G255" s="14" t="s">
        <v>466</v>
      </c>
      <c r="H255" s="418">
        <f>IF('Table 1'!I255="","",'Table 1'!I255)</f>
        <v>102</v>
      </c>
      <c r="I255" s="423"/>
      <c r="J255" s="420"/>
      <c r="K255" s="421" t="str">
        <f t="shared" si="13"/>
        <v/>
      </c>
      <c r="L255" s="420"/>
      <c r="M255" s="420"/>
      <c r="N255" s="420"/>
      <c r="O255" s="424"/>
      <c r="P255" s="420"/>
      <c r="Q255" s="416" t="str">
        <f t="shared" si="12"/>
        <v/>
      </c>
      <c r="R255" s="626" t="str">
        <f t="shared" si="14"/>
        <v/>
      </c>
      <c r="S255" s="626" t="str">
        <f t="shared" si="15"/>
        <v/>
      </c>
    </row>
    <row r="256" spans="2:19" x14ac:dyDescent="0.2">
      <c r="B256" s="211" t="s">
        <v>856</v>
      </c>
      <c r="C256" s="212"/>
      <c r="D256" s="209"/>
      <c r="E256" s="13">
        <v>236</v>
      </c>
      <c r="F256" s="14" t="s">
        <v>467</v>
      </c>
      <c r="G256" s="14" t="s">
        <v>468</v>
      </c>
      <c r="H256" s="418" t="str">
        <f>IF('Table 1'!I256="","",'Table 1'!I256)</f>
        <v/>
      </c>
      <c r="I256" s="423"/>
      <c r="J256" s="420"/>
      <c r="K256" s="421" t="str">
        <f t="shared" si="13"/>
        <v/>
      </c>
      <c r="L256" s="420"/>
      <c r="M256" s="420"/>
      <c r="N256" s="420"/>
      <c r="O256" s="424"/>
      <c r="P256" s="420"/>
      <c r="Q256" s="416" t="str">
        <f t="shared" si="12"/>
        <v/>
      </c>
      <c r="R256" s="626" t="str">
        <f t="shared" si="14"/>
        <v/>
      </c>
      <c r="S256" s="626" t="str">
        <f t="shared" si="15"/>
        <v/>
      </c>
    </row>
    <row r="257" spans="1:23" x14ac:dyDescent="0.2">
      <c r="B257" s="211" t="s">
        <v>857</v>
      </c>
      <c r="C257" s="212"/>
      <c r="D257" s="209"/>
      <c r="E257" s="16">
        <v>237</v>
      </c>
      <c r="F257" s="14" t="s">
        <v>469</v>
      </c>
      <c r="G257" s="14" t="s">
        <v>470</v>
      </c>
      <c r="H257" s="418" t="str">
        <f>IF('Table 1'!I257="","",'Table 1'!I257)</f>
        <v/>
      </c>
      <c r="I257" s="423"/>
      <c r="J257" s="420"/>
      <c r="K257" s="421" t="str">
        <f t="shared" si="13"/>
        <v/>
      </c>
      <c r="L257" s="420"/>
      <c r="M257" s="420"/>
      <c r="N257" s="420"/>
      <c r="O257" s="424"/>
      <c r="P257" s="420"/>
      <c r="Q257" s="416" t="str">
        <f t="shared" si="12"/>
        <v/>
      </c>
      <c r="R257" s="626" t="str">
        <f t="shared" si="14"/>
        <v/>
      </c>
      <c r="S257" s="626" t="str">
        <f t="shared" si="15"/>
        <v/>
      </c>
    </row>
    <row r="258" spans="1:23" x14ac:dyDescent="0.2">
      <c r="B258" s="211" t="s">
        <v>858</v>
      </c>
      <c r="C258" s="212"/>
      <c r="D258" s="209"/>
      <c r="E258" s="13">
        <v>238</v>
      </c>
      <c r="F258" s="14" t="s">
        <v>471</v>
      </c>
      <c r="G258" s="14" t="s">
        <v>472</v>
      </c>
      <c r="H258" s="418" t="str">
        <f>IF('Table 1'!I258="","",'Table 1'!I258)</f>
        <v/>
      </c>
      <c r="I258" s="423"/>
      <c r="J258" s="420"/>
      <c r="K258" s="421" t="str">
        <f t="shared" si="13"/>
        <v/>
      </c>
      <c r="L258" s="420"/>
      <c r="M258" s="420"/>
      <c r="N258" s="420"/>
      <c r="O258" s="424"/>
      <c r="P258" s="420"/>
      <c r="Q258" s="416" t="str">
        <f t="shared" si="12"/>
        <v/>
      </c>
      <c r="R258" s="626" t="str">
        <f t="shared" si="14"/>
        <v/>
      </c>
      <c r="S258" s="626" t="str">
        <f t="shared" si="15"/>
        <v/>
      </c>
    </row>
    <row r="259" spans="1:23" x14ac:dyDescent="0.2">
      <c r="B259" s="211" t="s">
        <v>859</v>
      </c>
      <c r="C259" s="212"/>
      <c r="D259" s="209"/>
      <c r="E259" s="16">
        <v>239</v>
      </c>
      <c r="F259" s="14" t="s">
        <v>473</v>
      </c>
      <c r="G259" s="14" t="s">
        <v>474</v>
      </c>
      <c r="H259" s="418" t="str">
        <f>IF('Table 1'!I259="","",'Table 1'!I259)</f>
        <v/>
      </c>
      <c r="I259" s="423"/>
      <c r="J259" s="420"/>
      <c r="K259" s="421" t="str">
        <f t="shared" si="13"/>
        <v/>
      </c>
      <c r="L259" s="420"/>
      <c r="M259" s="420"/>
      <c r="N259" s="420"/>
      <c r="O259" s="424"/>
      <c r="P259" s="420"/>
      <c r="Q259" s="416" t="str">
        <f t="shared" si="12"/>
        <v/>
      </c>
      <c r="R259" s="626" t="str">
        <f t="shared" si="14"/>
        <v/>
      </c>
      <c r="S259" s="626" t="str">
        <f t="shared" si="15"/>
        <v/>
      </c>
    </row>
    <row r="260" spans="1:23" x14ac:dyDescent="0.2">
      <c r="B260" s="211" t="s">
        <v>860</v>
      </c>
      <c r="C260" s="212"/>
      <c r="D260" s="209"/>
      <c r="E260" s="13">
        <v>240</v>
      </c>
      <c r="F260" s="14" t="s">
        <v>475</v>
      </c>
      <c r="G260" s="14" t="s">
        <v>476</v>
      </c>
      <c r="H260" s="418">
        <f>IF('Table 1'!I260="","",'Table 1'!I260)</f>
        <v>19</v>
      </c>
      <c r="I260" s="423"/>
      <c r="J260" s="420"/>
      <c r="K260" s="421" t="str">
        <f t="shared" si="13"/>
        <v/>
      </c>
      <c r="L260" s="420"/>
      <c r="M260" s="420"/>
      <c r="N260" s="420"/>
      <c r="O260" s="424"/>
      <c r="P260" s="420"/>
      <c r="Q260" s="416" t="str">
        <f t="shared" si="12"/>
        <v/>
      </c>
      <c r="R260" s="626" t="str">
        <f t="shared" si="14"/>
        <v/>
      </c>
      <c r="S260" s="626" t="str">
        <f t="shared" si="15"/>
        <v/>
      </c>
    </row>
    <row r="261" spans="1:23" x14ac:dyDescent="0.2">
      <c r="B261" s="211" t="s">
        <v>861</v>
      </c>
      <c r="C261" s="212"/>
      <c r="D261" s="209"/>
      <c r="E261" s="16">
        <v>241</v>
      </c>
      <c r="F261" s="14" t="s">
        <v>477</v>
      </c>
      <c r="G261" s="14" t="s">
        <v>478</v>
      </c>
      <c r="H261" s="418">
        <f>IF('Table 1'!I261="","",'Table 1'!I261)</f>
        <v>4</v>
      </c>
      <c r="I261" s="423"/>
      <c r="J261" s="420"/>
      <c r="K261" s="421" t="str">
        <f t="shared" si="13"/>
        <v/>
      </c>
      <c r="L261" s="420"/>
      <c r="M261" s="420"/>
      <c r="N261" s="420"/>
      <c r="O261" s="424"/>
      <c r="P261" s="420"/>
      <c r="Q261" s="416" t="str">
        <f t="shared" si="12"/>
        <v/>
      </c>
      <c r="R261" s="626" t="str">
        <f t="shared" si="14"/>
        <v/>
      </c>
      <c r="S261" s="626" t="str">
        <f t="shared" si="15"/>
        <v/>
      </c>
    </row>
    <row r="262" spans="1:23" x14ac:dyDescent="0.2">
      <c r="B262" s="211" t="s">
        <v>862</v>
      </c>
      <c r="C262" s="212"/>
      <c r="D262" s="209"/>
      <c r="E262" s="13">
        <v>242</v>
      </c>
      <c r="F262" s="14" t="s">
        <v>929</v>
      </c>
      <c r="G262" s="198" t="s">
        <v>887</v>
      </c>
      <c r="H262" s="418" t="str">
        <f>IF('Table 1'!I262="","",'Table 1'!I262)</f>
        <v/>
      </c>
      <c r="I262" s="425"/>
      <c r="J262" s="426"/>
      <c r="K262" s="448" t="str">
        <f t="shared" si="13"/>
        <v/>
      </c>
      <c r="L262" s="426"/>
      <c r="M262" s="426"/>
      <c r="N262" s="426"/>
      <c r="O262" s="427"/>
      <c r="P262" s="426"/>
      <c r="Q262" s="612"/>
      <c r="R262" s="635"/>
      <c r="S262" s="635"/>
    </row>
    <row r="263" spans="1:23" x14ac:dyDescent="0.2">
      <c r="B263" s="211" t="s">
        <v>863</v>
      </c>
      <c r="C263" s="208"/>
      <c r="D263" s="209"/>
      <c r="E263" s="16">
        <v>243</v>
      </c>
      <c r="F263" s="123" t="s">
        <v>479</v>
      </c>
      <c r="G263" s="123" t="s">
        <v>886</v>
      </c>
      <c r="H263" s="487" t="str">
        <f>IF('Table 1'!I263="","",'Table 1'!I263)</f>
        <v/>
      </c>
      <c r="I263" s="613"/>
      <c r="J263" s="613"/>
      <c r="K263" s="614"/>
      <c r="L263" s="613"/>
      <c r="M263" s="613"/>
      <c r="N263" s="613"/>
      <c r="O263" s="613"/>
      <c r="P263" s="613"/>
      <c r="Q263" s="612"/>
      <c r="R263" s="635"/>
      <c r="S263" s="635"/>
      <c r="T263" s="574"/>
    </row>
    <row r="264" spans="1:23" ht="18" customHeight="1" x14ac:dyDescent="0.2">
      <c r="B264" s="211" t="s">
        <v>864</v>
      </c>
      <c r="C264" s="138"/>
      <c r="D264" s="209"/>
      <c r="E264" s="13">
        <v>244</v>
      </c>
      <c r="F264" s="72"/>
      <c r="G264" s="176" t="s">
        <v>480</v>
      </c>
      <c r="H264" s="493">
        <f>IF('Table 1'!I264="","",'Table 1'!I264)</f>
        <v>935780</v>
      </c>
      <c r="I264" s="494"/>
      <c r="J264" s="494"/>
      <c r="K264" s="495" t="str">
        <f t="shared" si="13"/>
        <v/>
      </c>
      <c r="L264" s="494"/>
      <c r="M264" s="494"/>
      <c r="N264" s="494"/>
      <c r="O264" s="496"/>
      <c r="P264" s="494"/>
      <c r="Q264" s="486" t="str">
        <f t="shared" si="12"/>
        <v/>
      </c>
      <c r="R264" s="628" t="str">
        <f>IF(Q264&lt;&gt;"","",IF(SUM(COUNTIF(I264:K264,"c"),COUNTIF(O264:P264,"c"))&gt;1,"",IF(OR(AND(H264="c",OR(I264="c",J264="c",K264="c",O264="c",P264="c")),AND(H264&lt;&gt;"",I264="c",J264="c",K264="c",O264="c",P264="c"),AND(H264&lt;&gt;"",I264="",J264="",K264="",O264="",P264="")),"",IF(ABS(SUM(I264:K264,O264:P264,H263)-SUM(H264))&gt;0.9,SUM(I264:K264,O264:P264,H263),""))))</f>
        <v/>
      </c>
      <c r="S264" s="628" t="str">
        <f t="shared" si="15"/>
        <v/>
      </c>
      <c r="T264" s="306"/>
      <c r="U264" s="491"/>
      <c r="V264" s="491"/>
      <c r="W264" s="491"/>
    </row>
    <row r="265" spans="1:23" x14ac:dyDescent="0.2">
      <c r="A265" s="293"/>
      <c r="B265" s="211"/>
      <c r="C265" s="138"/>
      <c r="D265" s="209"/>
      <c r="E265" s="298"/>
      <c r="F265" s="297"/>
      <c r="G265" s="294" t="s">
        <v>874</v>
      </c>
      <c r="H265" s="432">
        <f>SUM(H21:H263)</f>
        <v>935780</v>
      </c>
      <c r="I265" s="432">
        <f>SUM(I21:I262)</f>
        <v>0</v>
      </c>
      <c r="J265" s="432">
        <f t="shared" ref="J265:P265" si="16">SUM(J21:J262)</f>
        <v>0</v>
      </c>
      <c r="K265" s="432">
        <f t="shared" si="16"/>
        <v>0</v>
      </c>
      <c r="L265" s="432">
        <f t="shared" si="16"/>
        <v>0</v>
      </c>
      <c r="M265" s="432">
        <f t="shared" si="16"/>
        <v>0</v>
      </c>
      <c r="N265" s="432">
        <f t="shared" si="16"/>
        <v>0</v>
      </c>
      <c r="O265" s="432">
        <f t="shared" si="16"/>
        <v>0</v>
      </c>
      <c r="P265" s="432">
        <f t="shared" si="16"/>
        <v>0</v>
      </c>
      <c r="Q265" s="411"/>
      <c r="R265" s="412"/>
      <c r="S265" s="413"/>
    </row>
    <row r="266" spans="1:23" ht="24.95" customHeight="1" thickBot="1" x14ac:dyDescent="0.25">
      <c r="B266" s="1"/>
      <c r="C266" s="1"/>
      <c r="D266" s="1"/>
      <c r="E266" s="88"/>
      <c r="F266" s="492"/>
      <c r="G266" s="69" t="s">
        <v>876</v>
      </c>
      <c r="H266" s="417">
        <f t="shared" ref="H266:O266" si="17">IF(COUNTIF(H21:H263,"c")=1,"Res Disc",SUM(H264)-SUM(H265))</f>
        <v>0</v>
      </c>
      <c r="I266" s="417">
        <f t="shared" si="17"/>
        <v>0</v>
      </c>
      <c r="J266" s="417">
        <f t="shared" si="17"/>
        <v>0</v>
      </c>
      <c r="K266" s="417">
        <f t="shared" si="17"/>
        <v>0</v>
      </c>
      <c r="L266" s="417">
        <f t="shared" si="17"/>
        <v>0</v>
      </c>
      <c r="M266" s="417">
        <f t="shared" si="17"/>
        <v>0</v>
      </c>
      <c r="N266" s="417">
        <f t="shared" si="17"/>
        <v>0</v>
      </c>
      <c r="O266" s="417">
        <f t="shared" si="17"/>
        <v>0</v>
      </c>
      <c r="P266" s="417">
        <f>IF(COUNTIF(P21:P263,"c")=1,"Res Disc",SUM(P264)-SUM(P265))</f>
        <v>0</v>
      </c>
      <c r="Q266" s="299"/>
      <c r="R266" s="414"/>
      <c r="S266" s="303"/>
    </row>
    <row r="267" spans="1:23" x14ac:dyDescent="0.2">
      <c r="G267" s="320" t="s">
        <v>551</v>
      </c>
      <c r="H267" s="324"/>
      <c r="I267" s="320"/>
      <c r="J267" s="320"/>
      <c r="K267" s="320"/>
      <c r="L267" s="320"/>
      <c r="M267" s="320"/>
      <c r="N267" s="320"/>
      <c r="O267" s="320"/>
      <c r="P267" s="320"/>
    </row>
    <row r="268" spans="1:23" x14ac:dyDescent="0.2">
      <c r="G268" s="671" t="s">
        <v>559</v>
      </c>
      <c r="H268" s="688"/>
      <c r="I268" s="688"/>
      <c r="J268" s="688"/>
      <c r="K268" s="688"/>
      <c r="L268" s="688"/>
      <c r="M268" s="688"/>
      <c r="N268" s="688"/>
      <c r="O268" s="688"/>
      <c r="P268" s="688"/>
    </row>
    <row r="269" spans="1:23" x14ac:dyDescent="0.2">
      <c r="G269" s="687" t="s">
        <v>560</v>
      </c>
      <c r="H269" s="692"/>
      <c r="I269" s="692"/>
      <c r="J269" s="692"/>
      <c r="K269" s="692"/>
      <c r="L269" s="692"/>
      <c r="M269" s="692"/>
      <c r="N269" s="692"/>
      <c r="O269" s="692"/>
      <c r="P269" s="692"/>
    </row>
    <row r="270" spans="1:23" hidden="1" x14ac:dyDescent="0.2">
      <c r="G270" s="318"/>
      <c r="H270" s="318"/>
      <c r="I270" s="318"/>
      <c r="J270" s="316"/>
      <c r="K270" s="316"/>
      <c r="L270" s="316"/>
      <c r="M270" s="316"/>
      <c r="N270" s="316"/>
      <c r="O270" s="316"/>
      <c r="P270" s="316"/>
    </row>
  </sheetData>
  <sheetProtection password="8F7D" sheet="1" objects="1" scenarios="1" formatCells="0" formatColumns="0" formatRows="0"/>
  <mergeCells count="7">
    <mergeCell ref="G269:P269"/>
    <mergeCell ref="Q14:Q16"/>
    <mergeCell ref="R14:R16"/>
    <mergeCell ref="S14:S16"/>
    <mergeCell ref="E4:F4"/>
    <mergeCell ref="E7:F7"/>
    <mergeCell ref="G268:P268"/>
  </mergeCells>
  <conditionalFormatting sqref="Q21:S264">
    <cfRule type="notContainsBlanks" dxfId="72" priority="15">
      <formula>LEN(TRIM(Q21))&gt;0</formula>
    </cfRule>
  </conditionalFormatting>
  <conditionalFormatting sqref="H266:P266">
    <cfRule type="cellIs" priority="14" operator="notBetween">
      <formula>-1</formula>
      <formula>1</formula>
    </cfRule>
  </conditionalFormatting>
  <conditionalFormatting sqref="H266:P266">
    <cfRule type="cellIs" priority="11" operator="notBetween">
      <formula>-1</formula>
      <formula>1</formula>
    </cfRule>
  </conditionalFormatting>
  <conditionalFormatting sqref="H266:P266">
    <cfRule type="cellIs" dxfId="71" priority="10" operator="notBetween">
      <formula>-1</formula>
      <formula>1</formula>
    </cfRule>
  </conditionalFormatting>
  <conditionalFormatting sqref="H266:P266">
    <cfRule type="cellIs" dxfId="70" priority="9" operator="notBetween">
      <formula>-1</formula>
      <formula>1</formula>
    </cfRule>
  </conditionalFormatting>
  <conditionalFormatting sqref="Q263:S263">
    <cfRule type="notContainsBlanks" dxfId="69" priority="8">
      <formula>LEN(TRIM(Q263))&gt;0</formula>
    </cfRule>
  </conditionalFormatting>
  <conditionalFormatting sqref="Q21:S264">
    <cfRule type="notContainsBlanks" dxfId="68" priority="7">
      <formula>LEN(TRIM(Q21))&gt;0</formula>
    </cfRule>
  </conditionalFormatting>
  <conditionalFormatting sqref="H266:P266">
    <cfRule type="cellIs" priority="6" operator="notBetween">
      <formula>-1</formula>
      <formula>1</formula>
    </cfRule>
  </conditionalFormatting>
  <conditionalFormatting sqref="H266:P266">
    <cfRule type="cellIs" dxfId="67" priority="5" operator="notBetween">
      <formula>-1</formula>
      <formula>1</formula>
    </cfRule>
  </conditionalFormatting>
  <conditionalFormatting sqref="H266:P266">
    <cfRule type="cellIs" dxfId="66" priority="4" operator="notBetween">
      <formula>-1</formula>
      <formula>1</formula>
    </cfRule>
  </conditionalFormatting>
  <conditionalFormatting sqref="R264">
    <cfRule type="notContainsBlanks" dxfId="65" priority="3">
      <formula>LEN(TRIM(R264))&gt;0</formula>
    </cfRule>
  </conditionalFormatting>
  <conditionalFormatting sqref="R264">
    <cfRule type="notContainsBlanks" dxfId="64" priority="2">
      <formula>LEN(TRIM(R264))&gt;0</formula>
    </cfRule>
  </conditionalFormatting>
  <conditionalFormatting sqref="Q262:S262">
    <cfRule type="notContainsBlanks" dxfId="63" priority="1">
      <formula>LEN(TRIM(Q262))&gt;0</formula>
    </cfRule>
  </conditionalFormatting>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W269"/>
  <sheetViews>
    <sheetView topLeftCell="H1" zoomScale="90" zoomScaleNormal="90" workbookViewId="0">
      <pane ySplit="20" topLeftCell="A237" activePane="bottomLeft" state="frozen"/>
      <selection activeCell="G136" sqref="G136"/>
      <selection pane="bottomLeft" activeCell="Q262" sqref="Q262:S262"/>
    </sheetView>
  </sheetViews>
  <sheetFormatPr defaultColWidth="0" defaultRowHeight="12.75" zeroHeight="1" x14ac:dyDescent="0.2"/>
  <cols>
    <col min="1" max="1" width="6.6640625" style="219" hidden="1" customWidth="1"/>
    <col min="2" max="2" width="11.1640625" style="219" hidden="1" customWidth="1"/>
    <col min="3" max="3" width="8.83203125" style="219" hidden="1" customWidth="1"/>
    <col min="4" max="4" width="8.33203125" style="219" hidden="1" customWidth="1"/>
    <col min="5" max="5" width="4.83203125" style="312" customWidth="1"/>
    <col min="6" max="6" width="6.33203125" style="312" customWidth="1"/>
    <col min="7" max="7" width="47.5" style="325" customWidth="1"/>
    <col min="8" max="17" width="17.33203125" style="325" customWidth="1"/>
    <col min="18" max="19" width="17.33203125" style="312" customWidth="1"/>
    <col min="20" max="20" width="2.5" style="312" customWidth="1"/>
    <col min="21" max="23" width="15.6640625" style="312" hidden="1" customWidth="1"/>
    <col min="24" max="16384" width="9.33203125" style="312" hidden="1"/>
  </cols>
  <sheetData>
    <row r="1" spans="1:23" s="382" customFormat="1" ht="24.95" customHeight="1" x14ac:dyDescent="0.2">
      <c r="A1" s="381"/>
      <c r="B1" s="381"/>
      <c r="C1" s="381"/>
      <c r="D1" s="381"/>
      <c r="F1" s="373"/>
      <c r="G1" s="389"/>
      <c r="H1" s="539" t="s">
        <v>910</v>
      </c>
      <c r="I1" s="220"/>
      <c r="J1" s="220"/>
      <c r="K1" s="220"/>
      <c r="L1" s="220"/>
      <c r="M1" s="220"/>
      <c r="N1" s="374"/>
      <c r="O1" s="374"/>
      <c r="P1" s="373"/>
    </row>
    <row r="2" spans="1:23" ht="20.25" hidden="1" customHeight="1" x14ac:dyDescent="0.2">
      <c r="E2" s="336"/>
      <c r="F2" s="222"/>
      <c r="G2" s="222"/>
      <c r="H2" s="222"/>
      <c r="I2" s="222"/>
      <c r="J2" s="222"/>
      <c r="K2" s="222"/>
      <c r="L2" s="222"/>
      <c r="M2" s="222"/>
      <c r="N2" s="222"/>
      <c r="O2" s="222"/>
      <c r="P2" s="222"/>
      <c r="Q2" s="219"/>
      <c r="R2" s="219"/>
      <c r="S2" s="219"/>
    </row>
    <row r="3" spans="1:23" ht="20.25" hidden="1" customHeight="1" x14ac:dyDescent="0.2">
      <c r="E3" s="336"/>
      <c r="F3" s="222"/>
      <c r="G3" s="222"/>
      <c r="H3" s="222"/>
      <c r="I3" s="222"/>
      <c r="J3" s="222"/>
      <c r="K3" s="222"/>
      <c r="L3" s="222"/>
      <c r="M3" s="222"/>
      <c r="N3" s="222"/>
      <c r="O3" s="222"/>
      <c r="P3" s="222"/>
      <c r="Q3" s="219"/>
      <c r="R3" s="219"/>
      <c r="S3" s="219"/>
    </row>
    <row r="4" spans="1:23" ht="15" customHeight="1" x14ac:dyDescent="0.2">
      <c r="E4" s="658"/>
      <c r="F4" s="659"/>
      <c r="G4" s="78" t="s">
        <v>526</v>
      </c>
      <c r="H4" s="65" t="str">
        <f>Reporting_Country_Name</f>
        <v>Cayman Islands</v>
      </c>
      <c r="I4" s="79"/>
      <c r="J4" s="80" t="s">
        <v>530</v>
      </c>
      <c r="K4" s="141" t="str">
        <f>Reporting_Country_Code</f>
        <v>377</v>
      </c>
      <c r="L4" s="44" t="s">
        <v>622</v>
      </c>
      <c r="M4" s="170" t="str">
        <f>Reporting_Period_Code</f>
        <v>2018S1</v>
      </c>
      <c r="N4" s="195"/>
      <c r="O4" s="195"/>
      <c r="P4" s="195"/>
      <c r="Q4" s="195"/>
      <c r="R4" s="195"/>
      <c r="S4" s="341"/>
    </row>
    <row r="5" spans="1:23" ht="15" hidden="1" customHeight="1" x14ac:dyDescent="0.2">
      <c r="E5" s="338"/>
      <c r="F5" s="163"/>
      <c r="G5" s="81"/>
      <c r="H5" s="68"/>
      <c r="I5" s="82"/>
      <c r="J5" s="80"/>
      <c r="K5" s="82"/>
      <c r="L5" s="77"/>
      <c r="M5" s="68"/>
      <c r="N5" s="81"/>
      <c r="O5" s="81"/>
      <c r="P5" s="81"/>
      <c r="Q5" s="81"/>
      <c r="R5" s="81"/>
      <c r="S5" s="342"/>
    </row>
    <row r="6" spans="1:23" ht="15" hidden="1" customHeight="1" x14ac:dyDescent="0.2">
      <c r="E6" s="339"/>
      <c r="F6" s="164"/>
      <c r="G6" s="83"/>
      <c r="H6" s="68"/>
      <c r="I6" s="80"/>
      <c r="J6" s="80"/>
      <c r="K6" s="80"/>
      <c r="L6" s="45"/>
      <c r="M6" s="68"/>
      <c r="N6" s="83"/>
      <c r="O6" s="83"/>
      <c r="P6" s="83"/>
      <c r="Q6" s="83"/>
      <c r="R6" s="83"/>
      <c r="S6" s="343"/>
    </row>
    <row r="7" spans="1:23" x14ac:dyDescent="0.2">
      <c r="E7" s="690"/>
      <c r="F7" s="691"/>
      <c r="G7" s="185" t="s">
        <v>527</v>
      </c>
      <c r="H7" s="190" t="str">
        <f>Reporting_Currency_Name</f>
        <v>US Dollars</v>
      </c>
      <c r="I7" s="191"/>
      <c r="J7" s="192" t="s">
        <v>531</v>
      </c>
      <c r="K7" s="270">
        <f>Reporting_Currency_Code</f>
        <v>1</v>
      </c>
      <c r="L7" s="193" t="s">
        <v>8</v>
      </c>
      <c r="M7" s="194" t="str">
        <f>Reporting_Scale_Name</f>
        <v>Million</v>
      </c>
      <c r="N7" s="185"/>
      <c r="O7" s="185"/>
      <c r="P7" s="185"/>
      <c r="Q7" s="185"/>
      <c r="R7" s="185"/>
      <c r="S7" s="344"/>
    </row>
    <row r="8" spans="1:23" ht="15.75" hidden="1" x14ac:dyDescent="0.2">
      <c r="E8" s="223"/>
      <c r="F8" s="223"/>
      <c r="G8" s="221"/>
      <c r="H8" s="224"/>
      <c r="I8" s="223"/>
      <c r="J8" s="223"/>
      <c r="K8" s="223"/>
      <c r="L8" s="225"/>
      <c r="M8" s="225"/>
      <c r="N8" s="225"/>
      <c r="O8" s="225"/>
      <c r="P8" s="225"/>
      <c r="Q8" s="219"/>
      <c r="R8" s="219"/>
      <c r="S8" s="219"/>
    </row>
    <row r="9" spans="1:23" ht="15.75" hidden="1" x14ac:dyDescent="0.2">
      <c r="E9" s="223"/>
      <c r="F9" s="223"/>
      <c r="G9" s="221"/>
      <c r="H9" s="224"/>
      <c r="I9" s="223"/>
      <c r="J9" s="223"/>
      <c r="K9" s="223"/>
      <c r="L9" s="225"/>
      <c r="M9" s="225"/>
      <c r="N9" s="225"/>
      <c r="O9" s="225"/>
      <c r="P9" s="225"/>
      <c r="Q9" s="219"/>
      <c r="R9" s="219"/>
      <c r="S9" s="219"/>
    </row>
    <row r="10" spans="1:23" ht="15.75" hidden="1" x14ac:dyDescent="0.2">
      <c r="E10" s="223"/>
      <c r="F10" s="223"/>
      <c r="G10" s="221"/>
      <c r="H10" s="224"/>
      <c r="I10" s="223"/>
      <c r="J10" s="223"/>
      <c r="K10" s="223"/>
      <c r="L10" s="225"/>
      <c r="M10" s="225"/>
      <c r="N10" s="225"/>
      <c r="O10" s="225"/>
      <c r="P10" s="225"/>
      <c r="Q10" s="219"/>
      <c r="R10" s="219"/>
      <c r="S10" s="219"/>
    </row>
    <row r="11" spans="1:23" ht="15.75" hidden="1" x14ac:dyDescent="0.2">
      <c r="E11" s="223"/>
      <c r="F11" s="223"/>
      <c r="G11" s="221"/>
      <c r="H11" s="224"/>
      <c r="I11" s="223"/>
      <c r="J11" s="223"/>
      <c r="K11" s="223"/>
      <c r="L11" s="225"/>
      <c r="M11" s="225"/>
      <c r="N11" s="225"/>
      <c r="O11" s="225"/>
      <c r="P11" s="225"/>
      <c r="Q11" s="219"/>
      <c r="R11" s="219"/>
      <c r="S11" s="219"/>
    </row>
    <row r="12" spans="1:23" s="583" customFormat="1" ht="21" customHeight="1" thickBot="1" x14ac:dyDescent="0.25">
      <c r="A12" s="582"/>
      <c r="B12" s="582"/>
      <c r="C12" s="582"/>
      <c r="D12" s="582"/>
      <c r="G12" s="584" t="s">
        <v>487</v>
      </c>
      <c r="N12" s="602" t="s">
        <v>933</v>
      </c>
    </row>
    <row r="13" spans="1:23" ht="42" hidden="1" customHeight="1" thickBot="1" x14ac:dyDescent="0.25">
      <c r="E13" s="219"/>
      <c r="F13" s="219"/>
      <c r="G13" s="219"/>
      <c r="H13" s="219"/>
      <c r="I13" s="219"/>
      <c r="J13" s="219"/>
      <c r="K13" s="219"/>
      <c r="L13" s="219"/>
      <c r="M13" s="219"/>
      <c r="N13" s="219"/>
      <c r="O13" s="219"/>
      <c r="P13" s="219"/>
      <c r="Q13" s="219"/>
      <c r="R13" s="219"/>
      <c r="S13" s="219"/>
      <c r="T13" s="483"/>
      <c r="U13" s="483"/>
      <c r="V13" s="483"/>
      <c r="W13" s="483"/>
    </row>
    <row r="14" spans="1:23" ht="13.5" thickBot="1" x14ac:dyDescent="0.25">
      <c r="E14" s="333"/>
      <c r="F14" s="335"/>
      <c r="G14" s="330"/>
      <c r="H14" s="228"/>
      <c r="I14" s="229"/>
      <c r="J14" s="229"/>
      <c r="K14" s="229"/>
      <c r="L14" s="229"/>
      <c r="M14" s="229" t="s">
        <v>523</v>
      </c>
      <c r="N14" s="593"/>
      <c r="O14" s="230"/>
      <c r="P14" s="229"/>
      <c r="Q14" s="689" t="s">
        <v>888</v>
      </c>
      <c r="R14" s="689" t="s">
        <v>892</v>
      </c>
      <c r="S14" s="689" t="s">
        <v>890</v>
      </c>
      <c r="T14" s="483"/>
      <c r="U14" s="483"/>
      <c r="V14" s="483"/>
      <c r="W14" s="483"/>
    </row>
    <row r="15" spans="1:23" ht="13.5" thickBot="1" x14ac:dyDescent="0.25">
      <c r="E15" s="334"/>
      <c r="F15" s="331"/>
      <c r="G15" s="331"/>
      <c r="H15" s="233"/>
      <c r="I15" s="228"/>
      <c r="J15" s="228"/>
      <c r="K15" s="228"/>
      <c r="L15" s="594"/>
      <c r="M15" s="234"/>
      <c r="N15" s="235"/>
      <c r="O15" s="228"/>
      <c r="P15" s="228"/>
      <c r="Q15" s="689"/>
      <c r="R15" s="689"/>
      <c r="S15" s="689"/>
      <c r="T15" s="483"/>
      <c r="U15" s="483"/>
      <c r="V15" s="483"/>
      <c r="W15" s="483"/>
    </row>
    <row r="16" spans="1:23" ht="58.5" customHeight="1" x14ac:dyDescent="0.2">
      <c r="E16" s="231" t="s">
        <v>528</v>
      </c>
      <c r="F16" s="236" t="s">
        <v>9</v>
      </c>
      <c r="G16" s="577" t="s">
        <v>924</v>
      </c>
      <c r="H16" s="237" t="s">
        <v>566</v>
      </c>
      <c r="I16" s="237" t="s">
        <v>567</v>
      </c>
      <c r="J16" s="237" t="s">
        <v>525</v>
      </c>
      <c r="K16" s="238" t="s">
        <v>517</v>
      </c>
      <c r="L16" s="237" t="s">
        <v>518</v>
      </c>
      <c r="M16" s="237" t="s">
        <v>519</v>
      </c>
      <c r="N16" s="237" t="s">
        <v>486</v>
      </c>
      <c r="O16" s="239" t="s">
        <v>488</v>
      </c>
      <c r="P16" s="610" t="s">
        <v>937</v>
      </c>
      <c r="Q16" s="689"/>
      <c r="R16" s="689"/>
      <c r="S16" s="689"/>
      <c r="T16" s="483"/>
      <c r="U16" s="483"/>
      <c r="V16" s="483"/>
      <c r="W16" s="483"/>
    </row>
    <row r="17" spans="2:19" ht="15" hidden="1" customHeight="1" x14ac:dyDescent="0.2">
      <c r="B17" s="144" t="s">
        <v>533</v>
      </c>
      <c r="C17" s="144"/>
      <c r="D17" s="140" t="s">
        <v>534</v>
      </c>
      <c r="E17" s="240"/>
      <c r="F17" s="241"/>
      <c r="G17" s="145" t="s">
        <v>594</v>
      </c>
      <c r="H17" s="146" t="s">
        <v>602</v>
      </c>
      <c r="I17" s="146" t="s">
        <v>602</v>
      </c>
      <c r="J17" s="146" t="s">
        <v>602</v>
      </c>
      <c r="K17" s="146" t="s">
        <v>602</v>
      </c>
      <c r="L17" s="146" t="s">
        <v>602</v>
      </c>
      <c r="M17" s="146" t="s">
        <v>602</v>
      </c>
      <c r="N17" s="146" t="s">
        <v>602</v>
      </c>
      <c r="O17" s="146" t="s">
        <v>602</v>
      </c>
      <c r="P17" s="146" t="s">
        <v>602</v>
      </c>
      <c r="Q17" s="429"/>
      <c r="R17" s="430"/>
      <c r="S17" s="430"/>
    </row>
    <row r="18" spans="2:19" ht="15" hidden="1" customHeight="1" x14ac:dyDescent="0.2">
      <c r="B18" s="144"/>
      <c r="C18" s="144"/>
      <c r="D18" s="140"/>
      <c r="E18" s="240"/>
      <c r="F18" s="241"/>
      <c r="G18" s="145" t="s">
        <v>595</v>
      </c>
      <c r="H18" s="146" t="s">
        <v>535</v>
      </c>
      <c r="I18" s="146" t="s">
        <v>535</v>
      </c>
      <c r="J18" s="146" t="s">
        <v>535</v>
      </c>
      <c r="K18" s="146" t="s">
        <v>535</v>
      </c>
      <c r="L18" s="146" t="s">
        <v>535</v>
      </c>
      <c r="M18" s="146" t="s">
        <v>535</v>
      </c>
      <c r="N18" s="146" t="s">
        <v>535</v>
      </c>
      <c r="O18" s="146" t="s">
        <v>535</v>
      </c>
      <c r="P18" s="146" t="s">
        <v>535</v>
      </c>
      <c r="Q18" s="242"/>
      <c r="R18" s="152"/>
      <c r="S18" s="152"/>
    </row>
    <row r="19" spans="2:19" ht="15" hidden="1" customHeight="1" x14ac:dyDescent="0.2">
      <c r="B19" s="144"/>
      <c r="C19" s="144"/>
      <c r="D19" s="140"/>
      <c r="E19" s="240"/>
      <c r="F19" s="241"/>
      <c r="G19" s="145" t="s">
        <v>600</v>
      </c>
      <c r="H19" s="146" t="s">
        <v>604</v>
      </c>
      <c r="I19" s="146" t="s">
        <v>604</v>
      </c>
      <c r="J19" s="146" t="s">
        <v>604</v>
      </c>
      <c r="K19" s="146" t="s">
        <v>604</v>
      </c>
      <c r="L19" s="146" t="s">
        <v>604</v>
      </c>
      <c r="M19" s="146" t="s">
        <v>604</v>
      </c>
      <c r="N19" s="146" t="s">
        <v>604</v>
      </c>
      <c r="O19" s="146" t="s">
        <v>604</v>
      </c>
      <c r="P19" s="146" t="s">
        <v>604</v>
      </c>
      <c r="Q19" s="242"/>
      <c r="R19" s="152"/>
      <c r="S19" s="152"/>
    </row>
    <row r="20" spans="2:19" ht="15" hidden="1" customHeight="1" x14ac:dyDescent="0.2">
      <c r="B20" s="140" t="s">
        <v>533</v>
      </c>
      <c r="C20" s="140" t="s">
        <v>597</v>
      </c>
      <c r="D20" s="140" t="s">
        <v>596</v>
      </c>
      <c r="E20" s="240"/>
      <c r="F20" s="241"/>
      <c r="G20" s="145" t="s">
        <v>596</v>
      </c>
      <c r="H20" s="242" t="s">
        <v>535</v>
      </c>
      <c r="I20" s="242" t="s">
        <v>536</v>
      </c>
      <c r="J20" s="242" t="s">
        <v>537</v>
      </c>
      <c r="K20" s="242" t="s">
        <v>538</v>
      </c>
      <c r="L20" s="242" t="s">
        <v>542</v>
      </c>
      <c r="M20" s="242" t="s">
        <v>599</v>
      </c>
      <c r="N20" s="242" t="s">
        <v>539</v>
      </c>
      <c r="O20" s="242" t="s">
        <v>540</v>
      </c>
      <c r="P20" s="242" t="s">
        <v>541</v>
      </c>
      <c r="Q20" s="242"/>
      <c r="R20" s="152"/>
      <c r="S20" s="152"/>
    </row>
    <row r="21" spans="2:19" x14ac:dyDescent="0.2">
      <c r="B21" s="208" t="s">
        <v>623</v>
      </c>
      <c r="C21" s="208"/>
      <c r="D21" s="209"/>
      <c r="E21" s="16">
        <v>1</v>
      </c>
      <c r="F21" s="17" t="s">
        <v>14</v>
      </c>
      <c r="G21" s="17" t="s">
        <v>15</v>
      </c>
      <c r="H21" s="418" t="str">
        <f>'Table 1'!J21</f>
        <v/>
      </c>
      <c r="I21" s="419"/>
      <c r="J21" s="420"/>
      <c r="K21" s="502" t="str">
        <f>IF(AND(L21="",M21="",N21=""),"",IF(OR(L21="c",M21="c",N21="c"),"c",SUM(L21:N21)))</f>
        <v/>
      </c>
      <c r="L21" s="422"/>
      <c r="M21" s="501"/>
      <c r="N21" s="422"/>
      <c r="O21" s="419"/>
      <c r="P21" s="422"/>
      <c r="Q21" s="416" t="str">
        <f t="shared" ref="Q21:Q84" si="0">IF(AND(COUNTIF(L21:N21,"c")=1,ISNUMBER(K21)),"Res Disc",IF(AND(K21="c",ISNUMBER(L21),ISNUMBER(M21),ISNUMBER(N21)),"Res Disc",IF(AND(H21="c",ISNUMBER(I21),ISNUMBER(J21),ISNUMBER(K21),ISNUMBER(O21),ISNUMBER(P21)),"Res Disc",IF(AND(ISNUMBER(H21),(SUM(COUNTIF(I21:K21,"c"),COUNTIF(O21:P21,"c"))=1)),"Res Disc",""))))</f>
        <v/>
      </c>
      <c r="R21" s="626" t="str">
        <f>IF(Q21&lt;&gt;"","",IF(SUM(COUNTIF(I21:K21,"c"),COUNTIF(O21:P21,"c"))&gt;1,"",IF(OR(AND(H21="c",OR(I21="c",J21="c",K21="c",O21="c",P21="c")),AND(H21&lt;&gt;"",I21="c",J21="c",K21="c",O21="c",P21="c"),AND(H21&lt;&gt;"",I21="",J21="",K21="",O21="",P21="")),"",IF(ABS(SUM(I21:K21,O21:P21)-SUM(H21))&gt;0.9,SUM(I21:K21,O21:P21),""))))</f>
        <v/>
      </c>
      <c r="S21" s="626" t="str">
        <f>IF(Q21&lt;&gt;"","",IF(OR(AND(K21="c",OR(L21="c",N21="c",M21="c")),AND(K21&lt;&gt;"",L21="c",M21="c",N21="c"),AND(K21&lt;&gt;"",L21="",N21="",M21="")),"",IF(COUNTIF(L21:N21,"c")&gt;1,"",IF(ABS(SUM(L21:N21)-SUM(K21))&gt;0.9,SUM(L21:N21),""))))</f>
        <v/>
      </c>
    </row>
    <row r="22" spans="2:19" x14ac:dyDescent="0.2">
      <c r="B22" s="208" t="s">
        <v>624</v>
      </c>
      <c r="C22" s="208"/>
      <c r="D22" s="209"/>
      <c r="E22" s="13">
        <v>2</v>
      </c>
      <c r="F22" s="14" t="s">
        <v>16</v>
      </c>
      <c r="G22" s="14" t="s">
        <v>17</v>
      </c>
      <c r="H22" s="418">
        <f>'Table 1'!J22</f>
        <v>1</v>
      </c>
      <c r="I22" s="419"/>
      <c r="J22" s="420"/>
      <c r="K22" s="421" t="str">
        <f t="shared" ref="K22:K85" si="1">IF(AND(L22="",M22="",N22=""),"",IF(OR(L22="c",M22="c",N22="c"),"c",SUM(L22:N22)))</f>
        <v/>
      </c>
      <c r="L22" s="420"/>
      <c r="M22" s="419"/>
      <c r="N22" s="420"/>
      <c r="O22" s="419"/>
      <c r="P22" s="420"/>
      <c r="Q22" s="416" t="str">
        <f t="shared" si="0"/>
        <v/>
      </c>
      <c r="R22" s="626" t="str">
        <f t="shared" ref="R22:R85" si="2">IF(Q22&lt;&gt;"","",IF(SUM(COUNTIF(I22:K22,"c"),COUNTIF(O22:P22,"c"))&gt;1,"",IF(OR(AND(H22="c",OR(I22="c",J22="c",K22="c",O22="c",P22="c")),AND(H22&lt;&gt;"",I22="c",J22="c",K22="c",O22="c",P22="c"),AND(H22&lt;&gt;"",I22="",J22="",K22="",O22="",P22="")),"",IF(ABS(SUM(I22:K22,O22:P22)-SUM(H22))&gt;0.9,SUM(I22:K22,O22:P22),""))))</f>
        <v/>
      </c>
      <c r="S22" s="626" t="str">
        <f t="shared" ref="S22:S85" si="3">IF(Q22&lt;&gt;"","",IF(OR(AND(K22="c",OR(L22="c",N22="c",M22="c")),AND(K22&lt;&gt;"",L22="c",M22="c",N22="c"),AND(K22&lt;&gt;"",L22="",N22="",M22="")),"",IF(COUNTIF(L22:N22,"c")&gt;1,"",IF(ABS(SUM(L22:N22)-SUM(K22))&gt;0.9,SUM(L22:N22),""))))</f>
        <v/>
      </c>
    </row>
    <row r="23" spans="2:19" x14ac:dyDescent="0.2">
      <c r="B23" s="208" t="s">
        <v>625</v>
      </c>
      <c r="C23" s="208"/>
      <c r="D23" s="209"/>
      <c r="E23" s="16">
        <v>3</v>
      </c>
      <c r="F23" s="14" t="s">
        <v>18</v>
      </c>
      <c r="G23" s="14" t="s">
        <v>19</v>
      </c>
      <c r="H23" s="418" t="str">
        <f>'Table 1'!J23</f>
        <v/>
      </c>
      <c r="I23" s="419"/>
      <c r="J23" s="420"/>
      <c r="K23" s="421" t="str">
        <f t="shared" si="1"/>
        <v/>
      </c>
      <c r="L23" s="420"/>
      <c r="M23" s="419"/>
      <c r="N23" s="420"/>
      <c r="O23" s="419"/>
      <c r="P23" s="420"/>
      <c r="Q23" s="416" t="str">
        <f t="shared" si="0"/>
        <v/>
      </c>
      <c r="R23" s="626" t="str">
        <f t="shared" si="2"/>
        <v/>
      </c>
      <c r="S23" s="626" t="str">
        <f t="shared" si="3"/>
        <v/>
      </c>
    </row>
    <row r="24" spans="2:19" x14ac:dyDescent="0.2">
      <c r="B24" s="208" t="s">
        <v>626</v>
      </c>
      <c r="C24" s="208"/>
      <c r="D24" s="209"/>
      <c r="E24" s="13">
        <v>4</v>
      </c>
      <c r="F24" s="14" t="s">
        <v>20</v>
      </c>
      <c r="G24" s="14" t="s">
        <v>21</v>
      </c>
      <c r="H24" s="418" t="str">
        <f>'Table 1'!J24</f>
        <v/>
      </c>
      <c r="I24" s="419"/>
      <c r="J24" s="420"/>
      <c r="K24" s="421" t="str">
        <f t="shared" si="1"/>
        <v/>
      </c>
      <c r="L24" s="420"/>
      <c r="M24" s="419"/>
      <c r="N24" s="420"/>
      <c r="O24" s="419"/>
      <c r="P24" s="420"/>
      <c r="Q24" s="416" t="str">
        <f t="shared" si="0"/>
        <v/>
      </c>
      <c r="R24" s="626" t="str">
        <f t="shared" si="2"/>
        <v/>
      </c>
      <c r="S24" s="626" t="str">
        <f t="shared" si="3"/>
        <v/>
      </c>
    </row>
    <row r="25" spans="2:19" x14ac:dyDescent="0.2">
      <c r="B25" s="208" t="s">
        <v>627</v>
      </c>
      <c r="C25" s="208"/>
      <c r="D25" s="209"/>
      <c r="E25" s="16">
        <v>5</v>
      </c>
      <c r="F25" s="14" t="s">
        <v>22</v>
      </c>
      <c r="G25" s="14" t="s">
        <v>23</v>
      </c>
      <c r="H25" s="418">
        <f>'Table 1'!J25</f>
        <v>2</v>
      </c>
      <c r="I25" s="419"/>
      <c r="J25" s="420"/>
      <c r="K25" s="421" t="str">
        <f t="shared" si="1"/>
        <v/>
      </c>
      <c r="L25" s="420"/>
      <c r="M25" s="419"/>
      <c r="N25" s="420"/>
      <c r="O25" s="419"/>
      <c r="P25" s="420"/>
      <c r="Q25" s="416" t="str">
        <f t="shared" si="0"/>
        <v/>
      </c>
      <c r="R25" s="626" t="str">
        <f t="shared" si="2"/>
        <v/>
      </c>
      <c r="S25" s="626" t="str">
        <f t="shared" si="3"/>
        <v/>
      </c>
    </row>
    <row r="26" spans="2:19" x14ac:dyDescent="0.2">
      <c r="B26" s="208" t="s">
        <v>628</v>
      </c>
      <c r="C26" s="208"/>
      <c r="D26" s="209"/>
      <c r="E26" s="13">
        <v>6</v>
      </c>
      <c r="F26" s="14" t="s">
        <v>24</v>
      </c>
      <c r="G26" s="14" t="s">
        <v>25</v>
      </c>
      <c r="H26" s="418">
        <f>'Table 1'!J26</f>
        <v>2</v>
      </c>
      <c r="I26" s="419"/>
      <c r="J26" s="420"/>
      <c r="K26" s="421" t="str">
        <f t="shared" si="1"/>
        <v/>
      </c>
      <c r="L26" s="420"/>
      <c r="M26" s="419"/>
      <c r="N26" s="420"/>
      <c r="O26" s="419"/>
      <c r="P26" s="420"/>
      <c r="Q26" s="416" t="str">
        <f t="shared" si="0"/>
        <v/>
      </c>
      <c r="R26" s="626" t="str">
        <f t="shared" si="2"/>
        <v/>
      </c>
      <c r="S26" s="626" t="str">
        <f t="shared" si="3"/>
        <v/>
      </c>
    </row>
    <row r="27" spans="2:19" x14ac:dyDescent="0.2">
      <c r="B27" s="208" t="s">
        <v>629</v>
      </c>
      <c r="C27" s="208"/>
      <c r="D27" s="209"/>
      <c r="E27" s="16">
        <v>7</v>
      </c>
      <c r="F27" s="14" t="s">
        <v>26</v>
      </c>
      <c r="G27" s="14" t="s">
        <v>27</v>
      </c>
      <c r="H27" s="418" t="str">
        <f>'Table 1'!J27</f>
        <v/>
      </c>
      <c r="I27" s="419"/>
      <c r="J27" s="420"/>
      <c r="K27" s="421" t="str">
        <f t="shared" si="1"/>
        <v/>
      </c>
      <c r="L27" s="420"/>
      <c r="M27" s="419"/>
      <c r="N27" s="420"/>
      <c r="O27" s="419"/>
      <c r="P27" s="420"/>
      <c r="Q27" s="416" t="str">
        <f t="shared" si="0"/>
        <v/>
      </c>
      <c r="R27" s="626" t="str">
        <f t="shared" si="2"/>
        <v/>
      </c>
      <c r="S27" s="626" t="str">
        <f t="shared" si="3"/>
        <v/>
      </c>
    </row>
    <row r="28" spans="2:19" x14ac:dyDescent="0.2">
      <c r="B28" s="208" t="s">
        <v>630</v>
      </c>
      <c r="C28" s="208"/>
      <c r="D28" s="209"/>
      <c r="E28" s="13">
        <v>8</v>
      </c>
      <c r="F28" s="14" t="s">
        <v>28</v>
      </c>
      <c r="G28" s="14" t="s">
        <v>29</v>
      </c>
      <c r="H28" s="418" t="str">
        <f>'Table 1'!J28</f>
        <v/>
      </c>
      <c r="I28" s="419"/>
      <c r="J28" s="420"/>
      <c r="K28" s="421" t="str">
        <f t="shared" si="1"/>
        <v/>
      </c>
      <c r="L28" s="420"/>
      <c r="M28" s="419"/>
      <c r="N28" s="420"/>
      <c r="O28" s="419"/>
      <c r="P28" s="420"/>
      <c r="Q28" s="416" t="str">
        <f t="shared" si="0"/>
        <v/>
      </c>
      <c r="R28" s="626" t="str">
        <f t="shared" si="2"/>
        <v/>
      </c>
      <c r="S28" s="626" t="str">
        <f t="shared" si="3"/>
        <v/>
      </c>
    </row>
    <row r="29" spans="2:19" x14ac:dyDescent="0.2">
      <c r="B29" s="208" t="s">
        <v>631</v>
      </c>
      <c r="C29" s="208"/>
      <c r="D29" s="209"/>
      <c r="E29" s="16">
        <v>9</v>
      </c>
      <c r="F29" s="14" t="s">
        <v>30</v>
      </c>
      <c r="G29" s="14" t="s">
        <v>31</v>
      </c>
      <c r="H29" s="418">
        <f>'Table 1'!J29</f>
        <v>4766</v>
      </c>
      <c r="I29" s="419"/>
      <c r="J29" s="420"/>
      <c r="K29" s="421" t="str">
        <f t="shared" si="1"/>
        <v/>
      </c>
      <c r="L29" s="420"/>
      <c r="M29" s="419"/>
      <c r="N29" s="420"/>
      <c r="O29" s="419"/>
      <c r="P29" s="420"/>
      <c r="Q29" s="416" t="str">
        <f t="shared" si="0"/>
        <v/>
      </c>
      <c r="R29" s="626" t="str">
        <f t="shared" si="2"/>
        <v/>
      </c>
      <c r="S29" s="626" t="str">
        <f t="shared" si="3"/>
        <v/>
      </c>
    </row>
    <row r="30" spans="2:19" x14ac:dyDescent="0.2">
      <c r="B30" s="208" t="s">
        <v>632</v>
      </c>
      <c r="C30" s="208"/>
      <c r="D30" s="209"/>
      <c r="E30" s="13">
        <v>10</v>
      </c>
      <c r="F30" s="14" t="s">
        <v>32</v>
      </c>
      <c r="G30" s="14" t="s">
        <v>33</v>
      </c>
      <c r="H30" s="418">
        <f>'Table 1'!J30</f>
        <v>1</v>
      </c>
      <c r="I30" s="419"/>
      <c r="J30" s="420"/>
      <c r="K30" s="421" t="str">
        <f t="shared" si="1"/>
        <v/>
      </c>
      <c r="L30" s="420"/>
      <c r="M30" s="419"/>
      <c r="N30" s="420"/>
      <c r="O30" s="419"/>
      <c r="P30" s="420"/>
      <c r="Q30" s="416" t="str">
        <f t="shared" si="0"/>
        <v/>
      </c>
      <c r="R30" s="626" t="str">
        <f t="shared" si="2"/>
        <v/>
      </c>
      <c r="S30" s="626" t="str">
        <f t="shared" si="3"/>
        <v/>
      </c>
    </row>
    <row r="31" spans="2:19" x14ac:dyDescent="0.2">
      <c r="B31" s="208" t="s">
        <v>633</v>
      </c>
      <c r="C31" s="208"/>
      <c r="D31" s="209"/>
      <c r="E31" s="16">
        <v>11</v>
      </c>
      <c r="F31" s="14" t="s">
        <v>34</v>
      </c>
      <c r="G31" s="14" t="s">
        <v>35</v>
      </c>
      <c r="H31" s="418">
        <f>'Table 1'!J31</f>
        <v>29</v>
      </c>
      <c r="I31" s="419"/>
      <c r="J31" s="420"/>
      <c r="K31" s="421" t="str">
        <f t="shared" si="1"/>
        <v/>
      </c>
      <c r="L31" s="420"/>
      <c r="M31" s="419"/>
      <c r="N31" s="420"/>
      <c r="O31" s="419"/>
      <c r="P31" s="420"/>
      <c r="Q31" s="416" t="str">
        <f t="shared" si="0"/>
        <v/>
      </c>
      <c r="R31" s="626" t="str">
        <f t="shared" si="2"/>
        <v/>
      </c>
      <c r="S31" s="626" t="str">
        <f t="shared" si="3"/>
        <v/>
      </c>
    </row>
    <row r="32" spans="2:19" x14ac:dyDescent="0.2">
      <c r="B32" s="208" t="s">
        <v>634</v>
      </c>
      <c r="C32" s="208"/>
      <c r="D32" s="209"/>
      <c r="E32" s="13">
        <v>12</v>
      </c>
      <c r="F32" s="14" t="s">
        <v>36</v>
      </c>
      <c r="G32" s="14" t="s">
        <v>37</v>
      </c>
      <c r="H32" s="418">
        <f>'Table 1'!J32</f>
        <v>10322</v>
      </c>
      <c r="I32" s="419"/>
      <c r="J32" s="420"/>
      <c r="K32" s="421" t="str">
        <f t="shared" si="1"/>
        <v/>
      </c>
      <c r="L32" s="420"/>
      <c r="M32" s="419"/>
      <c r="N32" s="420"/>
      <c r="O32" s="419"/>
      <c r="P32" s="420"/>
      <c r="Q32" s="416" t="str">
        <f t="shared" si="0"/>
        <v/>
      </c>
      <c r="R32" s="626" t="str">
        <f t="shared" si="2"/>
        <v/>
      </c>
      <c r="S32" s="626" t="str">
        <f t="shared" si="3"/>
        <v/>
      </c>
    </row>
    <row r="33" spans="2:19" x14ac:dyDescent="0.2">
      <c r="B33" s="208" t="s">
        <v>635</v>
      </c>
      <c r="C33" s="208"/>
      <c r="D33" s="209"/>
      <c r="E33" s="16">
        <v>13</v>
      </c>
      <c r="F33" s="14" t="s">
        <v>38</v>
      </c>
      <c r="G33" s="14" t="s">
        <v>39</v>
      </c>
      <c r="H33" s="418">
        <f>'Table 1'!J33</f>
        <v>1027</v>
      </c>
      <c r="I33" s="419"/>
      <c r="J33" s="420"/>
      <c r="K33" s="421" t="str">
        <f t="shared" si="1"/>
        <v/>
      </c>
      <c r="L33" s="420"/>
      <c r="M33" s="419"/>
      <c r="N33" s="420"/>
      <c r="O33" s="419"/>
      <c r="P33" s="420"/>
      <c r="Q33" s="416" t="str">
        <f t="shared" si="0"/>
        <v/>
      </c>
      <c r="R33" s="626" t="str">
        <f t="shared" si="2"/>
        <v/>
      </c>
      <c r="S33" s="626" t="str">
        <f t="shared" si="3"/>
        <v/>
      </c>
    </row>
    <row r="34" spans="2:19" x14ac:dyDescent="0.2">
      <c r="B34" s="208" t="s">
        <v>636</v>
      </c>
      <c r="C34" s="208"/>
      <c r="D34" s="209"/>
      <c r="E34" s="13">
        <v>14</v>
      </c>
      <c r="F34" s="14" t="s">
        <v>40</v>
      </c>
      <c r="G34" s="14" t="s">
        <v>41</v>
      </c>
      <c r="H34" s="418">
        <f>'Table 1'!J34</f>
        <v>36</v>
      </c>
      <c r="I34" s="419"/>
      <c r="J34" s="420"/>
      <c r="K34" s="421" t="str">
        <f t="shared" si="1"/>
        <v/>
      </c>
      <c r="L34" s="420"/>
      <c r="M34" s="419"/>
      <c r="N34" s="420"/>
      <c r="O34" s="419"/>
      <c r="P34" s="420"/>
      <c r="Q34" s="416" t="str">
        <f t="shared" si="0"/>
        <v/>
      </c>
      <c r="R34" s="626" t="str">
        <f t="shared" si="2"/>
        <v/>
      </c>
      <c r="S34" s="626" t="str">
        <f t="shared" si="3"/>
        <v/>
      </c>
    </row>
    <row r="35" spans="2:19" x14ac:dyDescent="0.2">
      <c r="B35" s="208" t="s">
        <v>637</v>
      </c>
      <c r="C35" s="208"/>
      <c r="D35" s="209"/>
      <c r="E35" s="16">
        <v>15</v>
      </c>
      <c r="F35" s="14" t="s">
        <v>42</v>
      </c>
      <c r="G35" s="14" t="s">
        <v>43</v>
      </c>
      <c r="H35" s="418">
        <f>'Table 1'!J35</f>
        <v>19</v>
      </c>
      <c r="I35" s="419"/>
      <c r="J35" s="420"/>
      <c r="K35" s="421" t="str">
        <f t="shared" si="1"/>
        <v/>
      </c>
      <c r="L35" s="420"/>
      <c r="M35" s="419"/>
      <c r="N35" s="420"/>
      <c r="O35" s="419"/>
      <c r="P35" s="420"/>
      <c r="Q35" s="416" t="str">
        <f t="shared" si="0"/>
        <v/>
      </c>
      <c r="R35" s="626" t="str">
        <f t="shared" si="2"/>
        <v/>
      </c>
      <c r="S35" s="626" t="str">
        <f t="shared" si="3"/>
        <v/>
      </c>
    </row>
    <row r="36" spans="2:19" x14ac:dyDescent="0.2">
      <c r="B36" s="208" t="s">
        <v>638</v>
      </c>
      <c r="C36" s="208"/>
      <c r="D36" s="209"/>
      <c r="E36" s="13">
        <v>16</v>
      </c>
      <c r="F36" s="14" t="s">
        <v>44</v>
      </c>
      <c r="G36" s="14" t="s">
        <v>45</v>
      </c>
      <c r="H36" s="418">
        <f>'Table 1'!J36</f>
        <v>62</v>
      </c>
      <c r="I36" s="419"/>
      <c r="J36" s="420"/>
      <c r="K36" s="421" t="str">
        <f t="shared" si="1"/>
        <v/>
      </c>
      <c r="L36" s="420"/>
      <c r="M36" s="419"/>
      <c r="N36" s="420"/>
      <c r="O36" s="419"/>
      <c r="P36" s="420"/>
      <c r="Q36" s="416" t="str">
        <f t="shared" si="0"/>
        <v/>
      </c>
      <c r="R36" s="626" t="str">
        <f t="shared" si="2"/>
        <v/>
      </c>
      <c r="S36" s="626" t="str">
        <f t="shared" si="3"/>
        <v/>
      </c>
    </row>
    <row r="37" spans="2:19" x14ac:dyDescent="0.2">
      <c r="B37" s="210" t="s">
        <v>639</v>
      </c>
      <c r="C37" s="210"/>
      <c r="D37" s="209"/>
      <c r="E37" s="16">
        <v>17</v>
      </c>
      <c r="F37" s="14" t="s">
        <v>46</v>
      </c>
      <c r="G37" s="14" t="s">
        <v>47</v>
      </c>
      <c r="H37" s="418" t="str">
        <f>'Table 1'!J37</f>
        <v/>
      </c>
      <c r="I37" s="419"/>
      <c r="J37" s="420"/>
      <c r="K37" s="421" t="str">
        <f t="shared" si="1"/>
        <v/>
      </c>
      <c r="L37" s="420"/>
      <c r="M37" s="419"/>
      <c r="N37" s="420"/>
      <c r="O37" s="419"/>
      <c r="P37" s="420"/>
      <c r="Q37" s="416" t="str">
        <f t="shared" si="0"/>
        <v/>
      </c>
      <c r="R37" s="626" t="str">
        <f t="shared" si="2"/>
        <v/>
      </c>
      <c r="S37" s="626" t="str">
        <f t="shared" si="3"/>
        <v/>
      </c>
    </row>
    <row r="38" spans="2:19" x14ac:dyDescent="0.2">
      <c r="B38" s="208" t="s">
        <v>640</v>
      </c>
      <c r="C38" s="208"/>
      <c r="D38" s="209"/>
      <c r="E38" s="13">
        <v>18</v>
      </c>
      <c r="F38" s="14" t="s">
        <v>48</v>
      </c>
      <c r="G38" s="14" t="s">
        <v>49</v>
      </c>
      <c r="H38" s="418">
        <f>'Table 1'!J38</f>
        <v>30</v>
      </c>
      <c r="I38" s="419"/>
      <c r="J38" s="420"/>
      <c r="K38" s="421" t="str">
        <f t="shared" si="1"/>
        <v/>
      </c>
      <c r="L38" s="420"/>
      <c r="M38" s="419"/>
      <c r="N38" s="420"/>
      <c r="O38" s="419"/>
      <c r="P38" s="420"/>
      <c r="Q38" s="416" t="str">
        <f t="shared" si="0"/>
        <v/>
      </c>
      <c r="R38" s="626" t="str">
        <f t="shared" si="2"/>
        <v/>
      </c>
      <c r="S38" s="626" t="str">
        <f t="shared" si="3"/>
        <v/>
      </c>
    </row>
    <row r="39" spans="2:19" x14ac:dyDescent="0.2">
      <c r="B39" s="211" t="s">
        <v>641</v>
      </c>
      <c r="C39" s="212"/>
      <c r="D39" s="209"/>
      <c r="E39" s="16">
        <v>19</v>
      </c>
      <c r="F39" s="14" t="s">
        <v>50</v>
      </c>
      <c r="G39" s="14" t="s">
        <v>51</v>
      </c>
      <c r="H39" s="418">
        <f>'Table 1'!J39</f>
        <v>33</v>
      </c>
      <c r="I39" s="419"/>
      <c r="J39" s="420"/>
      <c r="K39" s="421" t="str">
        <f t="shared" si="1"/>
        <v/>
      </c>
      <c r="L39" s="420"/>
      <c r="M39" s="419"/>
      <c r="N39" s="420"/>
      <c r="O39" s="419"/>
      <c r="P39" s="420"/>
      <c r="Q39" s="416" t="str">
        <f t="shared" si="0"/>
        <v/>
      </c>
      <c r="R39" s="626" t="str">
        <f t="shared" si="2"/>
        <v/>
      </c>
      <c r="S39" s="626" t="str">
        <f t="shared" si="3"/>
        <v/>
      </c>
    </row>
    <row r="40" spans="2:19" x14ac:dyDescent="0.2">
      <c r="B40" s="211" t="s">
        <v>642</v>
      </c>
      <c r="C40" s="212"/>
      <c r="D40" s="209"/>
      <c r="E40" s="13">
        <v>20</v>
      </c>
      <c r="F40" s="14" t="s">
        <v>52</v>
      </c>
      <c r="G40" s="14" t="s">
        <v>53</v>
      </c>
      <c r="H40" s="418">
        <f>'Table 1'!J40</f>
        <v>380</v>
      </c>
      <c r="I40" s="419"/>
      <c r="J40" s="420"/>
      <c r="K40" s="421" t="str">
        <f t="shared" si="1"/>
        <v/>
      </c>
      <c r="L40" s="420"/>
      <c r="M40" s="419"/>
      <c r="N40" s="420"/>
      <c r="O40" s="419"/>
      <c r="P40" s="420"/>
      <c r="Q40" s="416" t="str">
        <f t="shared" si="0"/>
        <v/>
      </c>
      <c r="R40" s="626" t="str">
        <f t="shared" si="2"/>
        <v/>
      </c>
      <c r="S40" s="626" t="str">
        <f t="shared" si="3"/>
        <v/>
      </c>
    </row>
    <row r="41" spans="2:19" x14ac:dyDescent="0.2">
      <c r="B41" s="211" t="s">
        <v>643</v>
      </c>
      <c r="C41" s="212"/>
      <c r="D41" s="209"/>
      <c r="E41" s="16">
        <v>21</v>
      </c>
      <c r="F41" s="14" t="s">
        <v>54</v>
      </c>
      <c r="G41" s="14" t="s">
        <v>55</v>
      </c>
      <c r="H41" s="418" t="str">
        <f>'Table 1'!J41</f>
        <v/>
      </c>
      <c r="I41" s="419"/>
      <c r="J41" s="420"/>
      <c r="K41" s="421" t="str">
        <f t="shared" si="1"/>
        <v/>
      </c>
      <c r="L41" s="420"/>
      <c r="M41" s="419"/>
      <c r="N41" s="420"/>
      <c r="O41" s="419"/>
      <c r="P41" s="420"/>
      <c r="Q41" s="416" t="str">
        <f t="shared" si="0"/>
        <v/>
      </c>
      <c r="R41" s="626" t="str">
        <f t="shared" si="2"/>
        <v/>
      </c>
      <c r="S41" s="626" t="str">
        <f t="shared" si="3"/>
        <v/>
      </c>
    </row>
    <row r="42" spans="2:19" x14ac:dyDescent="0.2">
      <c r="B42" s="211" t="s">
        <v>644</v>
      </c>
      <c r="C42" s="212"/>
      <c r="D42" s="209"/>
      <c r="E42" s="13">
        <v>22</v>
      </c>
      <c r="F42" s="14" t="s">
        <v>56</v>
      </c>
      <c r="G42" s="14" t="s">
        <v>57</v>
      </c>
      <c r="H42" s="418" t="str">
        <f>'Table 1'!J42</f>
        <v/>
      </c>
      <c r="I42" s="419"/>
      <c r="J42" s="420"/>
      <c r="K42" s="421" t="str">
        <f t="shared" si="1"/>
        <v/>
      </c>
      <c r="L42" s="420"/>
      <c r="M42" s="419"/>
      <c r="N42" s="420"/>
      <c r="O42" s="419"/>
      <c r="P42" s="420"/>
      <c r="Q42" s="416" t="str">
        <f t="shared" si="0"/>
        <v/>
      </c>
      <c r="R42" s="626" t="str">
        <f t="shared" si="2"/>
        <v/>
      </c>
      <c r="S42" s="626" t="str">
        <f t="shared" si="3"/>
        <v/>
      </c>
    </row>
    <row r="43" spans="2:19" x14ac:dyDescent="0.2">
      <c r="B43" s="211" t="s">
        <v>645</v>
      </c>
      <c r="C43" s="212"/>
      <c r="D43" s="209"/>
      <c r="E43" s="16">
        <v>23</v>
      </c>
      <c r="F43" s="14" t="s">
        <v>58</v>
      </c>
      <c r="G43" s="14" t="s">
        <v>59</v>
      </c>
      <c r="H43" s="418">
        <f>'Table 1'!J43</f>
        <v>2099</v>
      </c>
      <c r="I43" s="419"/>
      <c r="J43" s="420"/>
      <c r="K43" s="421" t="str">
        <f t="shared" si="1"/>
        <v/>
      </c>
      <c r="L43" s="420"/>
      <c r="M43" s="419"/>
      <c r="N43" s="420"/>
      <c r="O43" s="419"/>
      <c r="P43" s="420"/>
      <c r="Q43" s="416" t="str">
        <f t="shared" si="0"/>
        <v/>
      </c>
      <c r="R43" s="626" t="str">
        <f t="shared" si="2"/>
        <v/>
      </c>
      <c r="S43" s="626" t="str">
        <f t="shared" si="3"/>
        <v/>
      </c>
    </row>
    <row r="44" spans="2:19" x14ac:dyDescent="0.2">
      <c r="B44" s="211" t="s">
        <v>646</v>
      </c>
      <c r="C44" s="212"/>
      <c r="D44" s="209"/>
      <c r="E44" s="13">
        <v>24</v>
      </c>
      <c r="F44" s="14" t="s">
        <v>60</v>
      </c>
      <c r="G44" s="14" t="s">
        <v>61</v>
      </c>
      <c r="H44" s="418" t="str">
        <f>'Table 1'!J44</f>
        <v/>
      </c>
      <c r="I44" s="419"/>
      <c r="J44" s="420"/>
      <c r="K44" s="421" t="str">
        <f t="shared" si="1"/>
        <v/>
      </c>
      <c r="L44" s="420"/>
      <c r="M44" s="419"/>
      <c r="N44" s="420"/>
      <c r="O44" s="419"/>
      <c r="P44" s="420"/>
      <c r="Q44" s="416" t="str">
        <f t="shared" si="0"/>
        <v/>
      </c>
      <c r="R44" s="626" t="str">
        <f t="shared" si="2"/>
        <v/>
      </c>
      <c r="S44" s="626" t="str">
        <f t="shared" si="3"/>
        <v/>
      </c>
    </row>
    <row r="45" spans="2:19" x14ac:dyDescent="0.2">
      <c r="B45" s="211" t="s">
        <v>647</v>
      </c>
      <c r="C45" s="212"/>
      <c r="D45" s="209"/>
      <c r="E45" s="16">
        <v>25</v>
      </c>
      <c r="F45" s="14" t="s">
        <v>62</v>
      </c>
      <c r="G45" s="14" t="s">
        <v>63</v>
      </c>
      <c r="H45" s="418">
        <f>'Table 1'!J45</f>
        <v>33</v>
      </c>
      <c r="I45" s="419"/>
      <c r="J45" s="420"/>
      <c r="K45" s="421" t="str">
        <f t="shared" si="1"/>
        <v/>
      </c>
      <c r="L45" s="420"/>
      <c r="M45" s="419"/>
      <c r="N45" s="420"/>
      <c r="O45" s="419"/>
      <c r="P45" s="420"/>
      <c r="Q45" s="416" t="str">
        <f t="shared" si="0"/>
        <v/>
      </c>
      <c r="R45" s="626" t="str">
        <f t="shared" si="2"/>
        <v/>
      </c>
      <c r="S45" s="626" t="str">
        <f t="shared" si="3"/>
        <v/>
      </c>
    </row>
    <row r="46" spans="2:19" x14ac:dyDescent="0.2">
      <c r="B46" s="211" t="s">
        <v>648</v>
      </c>
      <c r="C46" s="212"/>
      <c r="D46" s="209"/>
      <c r="E46" s="13">
        <v>26</v>
      </c>
      <c r="F46" s="33" t="s">
        <v>508</v>
      </c>
      <c r="G46" s="33" t="s">
        <v>509</v>
      </c>
      <c r="H46" s="418" t="str">
        <f>'Table 1'!J46</f>
        <v/>
      </c>
      <c r="I46" s="419"/>
      <c r="J46" s="420"/>
      <c r="K46" s="421" t="str">
        <f t="shared" si="1"/>
        <v/>
      </c>
      <c r="L46" s="420"/>
      <c r="M46" s="419"/>
      <c r="N46" s="420"/>
      <c r="O46" s="419"/>
      <c r="P46" s="420"/>
      <c r="Q46" s="416" t="str">
        <f t="shared" si="0"/>
        <v/>
      </c>
      <c r="R46" s="626" t="str">
        <f t="shared" si="2"/>
        <v/>
      </c>
      <c r="S46" s="626" t="str">
        <f t="shared" si="3"/>
        <v/>
      </c>
    </row>
    <row r="47" spans="2:19" x14ac:dyDescent="0.2">
      <c r="B47" s="211" t="s">
        <v>649</v>
      </c>
      <c r="C47" s="212"/>
      <c r="D47" s="209"/>
      <c r="E47" s="16">
        <v>27</v>
      </c>
      <c r="F47" s="14" t="s">
        <v>64</v>
      </c>
      <c r="G47" s="14" t="s">
        <v>65</v>
      </c>
      <c r="H47" s="418" t="str">
        <f>'Table 1'!J47</f>
        <v/>
      </c>
      <c r="I47" s="419"/>
      <c r="J47" s="420"/>
      <c r="K47" s="421" t="str">
        <f t="shared" si="1"/>
        <v/>
      </c>
      <c r="L47" s="420"/>
      <c r="M47" s="419"/>
      <c r="N47" s="420"/>
      <c r="O47" s="419"/>
      <c r="P47" s="420"/>
      <c r="Q47" s="416" t="str">
        <f t="shared" si="0"/>
        <v/>
      </c>
      <c r="R47" s="626" t="str">
        <f t="shared" si="2"/>
        <v/>
      </c>
      <c r="S47" s="626" t="str">
        <f t="shared" si="3"/>
        <v/>
      </c>
    </row>
    <row r="48" spans="2:19" x14ac:dyDescent="0.2">
      <c r="B48" s="211" t="s">
        <v>650</v>
      </c>
      <c r="C48" s="212"/>
      <c r="D48" s="209"/>
      <c r="E48" s="13">
        <v>28</v>
      </c>
      <c r="F48" s="14" t="s">
        <v>66</v>
      </c>
      <c r="G48" s="14" t="s">
        <v>67</v>
      </c>
      <c r="H48" s="418" t="str">
        <f>'Table 1'!J48</f>
        <v/>
      </c>
      <c r="I48" s="419"/>
      <c r="J48" s="420"/>
      <c r="K48" s="421" t="str">
        <f t="shared" si="1"/>
        <v/>
      </c>
      <c r="L48" s="420"/>
      <c r="M48" s="419"/>
      <c r="N48" s="420"/>
      <c r="O48" s="419"/>
      <c r="P48" s="420"/>
      <c r="Q48" s="416" t="str">
        <f t="shared" si="0"/>
        <v/>
      </c>
      <c r="R48" s="626" t="str">
        <f t="shared" si="2"/>
        <v/>
      </c>
      <c r="S48" s="626" t="str">
        <f t="shared" si="3"/>
        <v/>
      </c>
    </row>
    <row r="49" spans="2:19" x14ac:dyDescent="0.2">
      <c r="B49" s="211" t="s">
        <v>651</v>
      </c>
      <c r="C49" s="212"/>
      <c r="D49" s="209"/>
      <c r="E49" s="16">
        <v>29</v>
      </c>
      <c r="F49" s="14" t="s">
        <v>68</v>
      </c>
      <c r="G49" s="14" t="s">
        <v>69</v>
      </c>
      <c r="H49" s="418">
        <f>'Table 1'!J49</f>
        <v>29879</v>
      </c>
      <c r="I49" s="419"/>
      <c r="J49" s="420"/>
      <c r="K49" s="421" t="str">
        <f t="shared" si="1"/>
        <v/>
      </c>
      <c r="L49" s="420"/>
      <c r="M49" s="419"/>
      <c r="N49" s="420"/>
      <c r="O49" s="419"/>
      <c r="P49" s="420"/>
      <c r="Q49" s="416" t="str">
        <f t="shared" si="0"/>
        <v/>
      </c>
      <c r="R49" s="626" t="str">
        <f t="shared" si="2"/>
        <v/>
      </c>
      <c r="S49" s="626" t="str">
        <f t="shared" si="3"/>
        <v/>
      </c>
    </row>
    <row r="50" spans="2:19" x14ac:dyDescent="0.2">
      <c r="B50" s="211" t="s">
        <v>652</v>
      </c>
      <c r="C50" s="212"/>
      <c r="D50" s="209"/>
      <c r="E50" s="13">
        <v>30</v>
      </c>
      <c r="F50" s="14" t="s">
        <v>70</v>
      </c>
      <c r="G50" s="14" t="s">
        <v>71</v>
      </c>
      <c r="H50" s="418" t="str">
        <f>'Table 1'!J50</f>
        <v/>
      </c>
      <c r="I50" s="419"/>
      <c r="J50" s="420"/>
      <c r="K50" s="421" t="str">
        <f t="shared" si="1"/>
        <v/>
      </c>
      <c r="L50" s="420"/>
      <c r="M50" s="419"/>
      <c r="N50" s="420"/>
      <c r="O50" s="419"/>
      <c r="P50" s="420"/>
      <c r="Q50" s="416" t="str">
        <f t="shared" si="0"/>
        <v/>
      </c>
      <c r="R50" s="626" t="str">
        <f t="shared" si="2"/>
        <v/>
      </c>
      <c r="S50" s="626" t="str">
        <f t="shared" si="3"/>
        <v/>
      </c>
    </row>
    <row r="51" spans="2:19" x14ac:dyDescent="0.2">
      <c r="B51" s="211" t="s">
        <v>653</v>
      </c>
      <c r="C51" s="212"/>
      <c r="D51" s="209"/>
      <c r="E51" s="16">
        <v>31</v>
      </c>
      <c r="F51" s="14" t="s">
        <v>72</v>
      </c>
      <c r="G51" s="14" t="s">
        <v>73</v>
      </c>
      <c r="H51" s="418" t="str">
        <f>'Table 1'!J51</f>
        <v/>
      </c>
      <c r="I51" s="419"/>
      <c r="J51" s="420"/>
      <c r="K51" s="421" t="str">
        <f t="shared" si="1"/>
        <v/>
      </c>
      <c r="L51" s="420"/>
      <c r="M51" s="419"/>
      <c r="N51" s="420"/>
      <c r="O51" s="419"/>
      <c r="P51" s="420"/>
      <c r="Q51" s="416" t="str">
        <f t="shared" si="0"/>
        <v/>
      </c>
      <c r="R51" s="626" t="str">
        <f t="shared" si="2"/>
        <v/>
      </c>
      <c r="S51" s="626" t="str">
        <f t="shared" si="3"/>
        <v/>
      </c>
    </row>
    <row r="52" spans="2:19" x14ac:dyDescent="0.2">
      <c r="B52" s="211" t="s">
        <v>654</v>
      </c>
      <c r="C52" s="212"/>
      <c r="D52" s="209"/>
      <c r="E52" s="13">
        <v>32</v>
      </c>
      <c r="F52" s="14" t="s">
        <v>74</v>
      </c>
      <c r="G52" s="14" t="s">
        <v>75</v>
      </c>
      <c r="H52" s="418">
        <f>'Table 1'!J52</f>
        <v>15</v>
      </c>
      <c r="I52" s="419"/>
      <c r="J52" s="420"/>
      <c r="K52" s="421" t="str">
        <f t="shared" si="1"/>
        <v/>
      </c>
      <c r="L52" s="420"/>
      <c r="M52" s="419"/>
      <c r="N52" s="420"/>
      <c r="O52" s="419"/>
      <c r="P52" s="420"/>
      <c r="Q52" s="416" t="str">
        <f t="shared" si="0"/>
        <v/>
      </c>
      <c r="R52" s="626" t="str">
        <f t="shared" si="2"/>
        <v/>
      </c>
      <c r="S52" s="626" t="str">
        <f t="shared" si="3"/>
        <v/>
      </c>
    </row>
    <row r="53" spans="2:19" x14ac:dyDescent="0.2">
      <c r="B53" s="211" t="s">
        <v>655</v>
      </c>
      <c r="C53" s="212"/>
      <c r="D53" s="209"/>
      <c r="E53" s="16">
        <v>33</v>
      </c>
      <c r="F53" s="14" t="s">
        <v>76</v>
      </c>
      <c r="G53" s="14" t="s">
        <v>77</v>
      </c>
      <c r="H53" s="418" t="str">
        <f>'Table 1'!J53</f>
        <v/>
      </c>
      <c r="I53" s="419"/>
      <c r="J53" s="420"/>
      <c r="K53" s="421" t="str">
        <f t="shared" si="1"/>
        <v/>
      </c>
      <c r="L53" s="420"/>
      <c r="M53" s="419"/>
      <c r="N53" s="420"/>
      <c r="O53" s="419"/>
      <c r="P53" s="420"/>
      <c r="Q53" s="416" t="str">
        <f t="shared" si="0"/>
        <v/>
      </c>
      <c r="R53" s="626" t="str">
        <f t="shared" si="2"/>
        <v/>
      </c>
      <c r="S53" s="626" t="str">
        <f t="shared" si="3"/>
        <v/>
      </c>
    </row>
    <row r="54" spans="2:19" x14ac:dyDescent="0.2">
      <c r="B54" s="211" t="s">
        <v>656</v>
      </c>
      <c r="C54" s="212"/>
      <c r="D54" s="209"/>
      <c r="E54" s="13">
        <v>34</v>
      </c>
      <c r="F54" s="14" t="s">
        <v>78</v>
      </c>
      <c r="G54" s="14" t="s">
        <v>79</v>
      </c>
      <c r="H54" s="418" t="str">
        <f>'Table 1'!J54</f>
        <v/>
      </c>
      <c r="I54" s="419"/>
      <c r="J54" s="420"/>
      <c r="K54" s="421" t="str">
        <f t="shared" si="1"/>
        <v/>
      </c>
      <c r="L54" s="420"/>
      <c r="M54" s="419"/>
      <c r="N54" s="420"/>
      <c r="O54" s="419"/>
      <c r="P54" s="420"/>
      <c r="Q54" s="416" t="str">
        <f t="shared" si="0"/>
        <v/>
      </c>
      <c r="R54" s="626" t="str">
        <f t="shared" si="2"/>
        <v/>
      </c>
      <c r="S54" s="626" t="str">
        <f t="shared" si="3"/>
        <v/>
      </c>
    </row>
    <row r="55" spans="2:19" x14ac:dyDescent="0.2">
      <c r="B55" s="211" t="s">
        <v>657</v>
      </c>
      <c r="C55" s="212"/>
      <c r="D55" s="209"/>
      <c r="E55" s="16">
        <v>35</v>
      </c>
      <c r="F55" s="14" t="s">
        <v>80</v>
      </c>
      <c r="G55" s="14" t="s">
        <v>81</v>
      </c>
      <c r="H55" s="418" t="str">
        <f>'Table 1'!J55</f>
        <v/>
      </c>
      <c r="I55" s="419"/>
      <c r="J55" s="420"/>
      <c r="K55" s="421" t="str">
        <f t="shared" si="1"/>
        <v/>
      </c>
      <c r="L55" s="420"/>
      <c r="M55" s="419"/>
      <c r="N55" s="420"/>
      <c r="O55" s="419"/>
      <c r="P55" s="420"/>
      <c r="Q55" s="416" t="str">
        <f t="shared" si="0"/>
        <v/>
      </c>
      <c r="R55" s="626" t="str">
        <f t="shared" si="2"/>
        <v/>
      </c>
      <c r="S55" s="626" t="str">
        <f t="shared" si="3"/>
        <v/>
      </c>
    </row>
    <row r="56" spans="2:19" x14ac:dyDescent="0.2">
      <c r="B56" s="211" t="s">
        <v>658</v>
      </c>
      <c r="C56" s="212"/>
      <c r="D56" s="209"/>
      <c r="E56" s="13">
        <v>36</v>
      </c>
      <c r="F56" s="14" t="s">
        <v>82</v>
      </c>
      <c r="G56" s="14" t="s">
        <v>83</v>
      </c>
      <c r="H56" s="418" t="str">
        <f>'Table 1'!J56</f>
        <v/>
      </c>
      <c r="I56" s="419"/>
      <c r="J56" s="420"/>
      <c r="K56" s="421" t="str">
        <f t="shared" si="1"/>
        <v/>
      </c>
      <c r="L56" s="420"/>
      <c r="M56" s="419"/>
      <c r="N56" s="420"/>
      <c r="O56" s="419"/>
      <c r="P56" s="420"/>
      <c r="Q56" s="416" t="str">
        <f t="shared" si="0"/>
        <v/>
      </c>
      <c r="R56" s="626" t="str">
        <f t="shared" si="2"/>
        <v/>
      </c>
      <c r="S56" s="626" t="str">
        <f t="shared" si="3"/>
        <v/>
      </c>
    </row>
    <row r="57" spans="2:19" x14ac:dyDescent="0.2">
      <c r="B57" s="211" t="s">
        <v>660</v>
      </c>
      <c r="C57" s="212"/>
      <c r="D57" s="209"/>
      <c r="E57" s="16">
        <v>37</v>
      </c>
      <c r="F57" s="14" t="s">
        <v>86</v>
      </c>
      <c r="G57" s="14" t="s">
        <v>960</v>
      </c>
      <c r="H57" s="418" t="str">
        <f>'Table 1'!J57</f>
        <v/>
      </c>
      <c r="I57" s="419"/>
      <c r="J57" s="420"/>
      <c r="K57" s="421" t="str">
        <f t="shared" si="1"/>
        <v/>
      </c>
      <c r="L57" s="420"/>
      <c r="M57" s="419"/>
      <c r="N57" s="420"/>
      <c r="O57" s="419"/>
      <c r="P57" s="420"/>
      <c r="Q57" s="416" t="str">
        <f t="shared" si="0"/>
        <v/>
      </c>
      <c r="R57" s="626" t="str">
        <f t="shared" si="2"/>
        <v/>
      </c>
      <c r="S57" s="626" t="str">
        <f t="shared" si="3"/>
        <v/>
      </c>
    </row>
    <row r="58" spans="2:19" x14ac:dyDescent="0.2">
      <c r="B58" s="211" t="s">
        <v>659</v>
      </c>
      <c r="C58" s="212"/>
      <c r="D58" s="209"/>
      <c r="E58" s="13">
        <v>38</v>
      </c>
      <c r="F58" s="14" t="s">
        <v>84</v>
      </c>
      <c r="G58" s="14" t="s">
        <v>85</v>
      </c>
      <c r="H58" s="418">
        <f>'Table 1'!J58</f>
        <v>10631</v>
      </c>
      <c r="I58" s="419"/>
      <c r="J58" s="420"/>
      <c r="K58" s="421" t="str">
        <f t="shared" si="1"/>
        <v/>
      </c>
      <c r="L58" s="420"/>
      <c r="M58" s="419"/>
      <c r="N58" s="420"/>
      <c r="O58" s="419"/>
      <c r="P58" s="420"/>
      <c r="Q58" s="416" t="str">
        <f t="shared" si="0"/>
        <v/>
      </c>
      <c r="R58" s="626" t="str">
        <f t="shared" si="2"/>
        <v/>
      </c>
      <c r="S58" s="626" t="str">
        <f t="shared" si="3"/>
        <v/>
      </c>
    </row>
    <row r="59" spans="2:19" x14ac:dyDescent="0.2">
      <c r="B59" s="211" t="s">
        <v>661</v>
      </c>
      <c r="C59" s="212"/>
      <c r="D59" s="209"/>
      <c r="E59" s="16">
        <v>39</v>
      </c>
      <c r="F59" s="14" t="s">
        <v>87</v>
      </c>
      <c r="G59" s="14" t="s">
        <v>88</v>
      </c>
      <c r="H59" s="418" t="str">
        <f>'Table 1'!J59</f>
        <v/>
      </c>
      <c r="I59" s="419"/>
      <c r="J59" s="420"/>
      <c r="K59" s="421" t="str">
        <f t="shared" si="1"/>
        <v/>
      </c>
      <c r="L59" s="420"/>
      <c r="M59" s="419"/>
      <c r="N59" s="420"/>
      <c r="O59" s="419"/>
      <c r="P59" s="420"/>
      <c r="Q59" s="416" t="str">
        <f t="shared" si="0"/>
        <v/>
      </c>
      <c r="R59" s="626" t="str">
        <f t="shared" si="2"/>
        <v/>
      </c>
      <c r="S59" s="626" t="str">
        <f t="shared" si="3"/>
        <v/>
      </c>
    </row>
    <row r="60" spans="2:19" x14ac:dyDescent="0.2">
      <c r="B60" s="211" t="s">
        <v>662</v>
      </c>
      <c r="C60" s="212"/>
      <c r="D60" s="209"/>
      <c r="E60" s="13">
        <v>40</v>
      </c>
      <c r="F60" s="14" t="s">
        <v>89</v>
      </c>
      <c r="G60" s="14" t="s">
        <v>90</v>
      </c>
      <c r="H60" s="418" t="str">
        <f>'Table 1'!J60</f>
        <v/>
      </c>
      <c r="I60" s="419"/>
      <c r="J60" s="420"/>
      <c r="K60" s="421" t="str">
        <f t="shared" si="1"/>
        <v/>
      </c>
      <c r="L60" s="420"/>
      <c r="M60" s="419"/>
      <c r="N60" s="420"/>
      <c r="O60" s="419"/>
      <c r="P60" s="420"/>
      <c r="Q60" s="416" t="str">
        <f t="shared" si="0"/>
        <v/>
      </c>
      <c r="R60" s="626" t="str">
        <f t="shared" si="2"/>
        <v/>
      </c>
      <c r="S60" s="626" t="str">
        <f t="shared" si="3"/>
        <v/>
      </c>
    </row>
    <row r="61" spans="2:19" x14ac:dyDescent="0.2">
      <c r="B61" s="211" t="s">
        <v>663</v>
      </c>
      <c r="C61" s="212"/>
      <c r="D61" s="209"/>
      <c r="E61" s="16">
        <v>41</v>
      </c>
      <c r="F61" s="14" t="s">
        <v>91</v>
      </c>
      <c r="G61" s="14" t="s">
        <v>92</v>
      </c>
      <c r="H61" s="418" t="str">
        <f>'Table 1'!J61</f>
        <v/>
      </c>
      <c r="I61" s="419"/>
      <c r="J61" s="420"/>
      <c r="K61" s="421" t="str">
        <f t="shared" si="1"/>
        <v/>
      </c>
      <c r="L61" s="420"/>
      <c r="M61" s="419"/>
      <c r="N61" s="420"/>
      <c r="O61" s="419"/>
      <c r="P61" s="420"/>
      <c r="Q61" s="416" t="str">
        <f t="shared" si="0"/>
        <v/>
      </c>
      <c r="R61" s="626" t="str">
        <f t="shared" si="2"/>
        <v/>
      </c>
      <c r="S61" s="626" t="str">
        <f t="shared" si="3"/>
        <v/>
      </c>
    </row>
    <row r="62" spans="2:19" x14ac:dyDescent="0.2">
      <c r="B62" s="211" t="s">
        <v>664</v>
      </c>
      <c r="C62" s="212"/>
      <c r="D62" s="209"/>
      <c r="E62" s="13">
        <v>42</v>
      </c>
      <c r="F62" s="14" t="s">
        <v>93</v>
      </c>
      <c r="G62" s="14" t="s">
        <v>94</v>
      </c>
      <c r="H62" s="418">
        <f>'Table 1'!J62</f>
        <v>1229</v>
      </c>
      <c r="I62" s="419"/>
      <c r="J62" s="420"/>
      <c r="K62" s="421" t="str">
        <f t="shared" si="1"/>
        <v/>
      </c>
      <c r="L62" s="420"/>
      <c r="M62" s="419"/>
      <c r="N62" s="420"/>
      <c r="O62" s="419"/>
      <c r="P62" s="420"/>
      <c r="Q62" s="416" t="str">
        <f t="shared" si="0"/>
        <v/>
      </c>
      <c r="R62" s="626" t="str">
        <f t="shared" si="2"/>
        <v/>
      </c>
      <c r="S62" s="626" t="str">
        <f t="shared" si="3"/>
        <v/>
      </c>
    </row>
    <row r="63" spans="2:19" x14ac:dyDescent="0.2">
      <c r="B63" s="211" t="s">
        <v>717</v>
      </c>
      <c r="C63" s="212"/>
      <c r="D63" s="209"/>
      <c r="E63" s="16">
        <v>43</v>
      </c>
      <c r="F63" s="14" t="s">
        <v>196</v>
      </c>
      <c r="G63" s="14" t="s">
        <v>549</v>
      </c>
      <c r="H63" s="418">
        <f>'Table 1'!J63</f>
        <v>5818</v>
      </c>
      <c r="I63" s="419"/>
      <c r="J63" s="420"/>
      <c r="K63" s="421" t="str">
        <f t="shared" si="1"/>
        <v/>
      </c>
      <c r="L63" s="420"/>
      <c r="M63" s="419"/>
      <c r="N63" s="420"/>
      <c r="O63" s="419"/>
      <c r="P63" s="420"/>
      <c r="Q63" s="416" t="str">
        <f t="shared" si="0"/>
        <v/>
      </c>
      <c r="R63" s="626" t="str">
        <f t="shared" si="2"/>
        <v/>
      </c>
      <c r="S63" s="626" t="str">
        <f t="shared" si="3"/>
        <v/>
      </c>
    </row>
    <row r="64" spans="2:19" x14ac:dyDescent="0.2">
      <c r="B64" s="211" t="s">
        <v>749</v>
      </c>
      <c r="C64" s="212"/>
      <c r="D64" s="209"/>
      <c r="E64" s="13">
        <v>44</v>
      </c>
      <c r="F64" s="14" t="s">
        <v>255</v>
      </c>
      <c r="G64" s="14" t="s">
        <v>918</v>
      </c>
      <c r="H64" s="418">
        <f>'Table 1'!J64</f>
        <v>1</v>
      </c>
      <c r="I64" s="419"/>
      <c r="J64" s="420"/>
      <c r="K64" s="421" t="str">
        <f t="shared" si="1"/>
        <v/>
      </c>
      <c r="L64" s="420"/>
      <c r="M64" s="419"/>
      <c r="N64" s="420"/>
      <c r="O64" s="419"/>
      <c r="P64" s="420"/>
      <c r="Q64" s="416" t="str">
        <f t="shared" si="0"/>
        <v/>
      </c>
      <c r="R64" s="626" t="str">
        <f t="shared" si="2"/>
        <v/>
      </c>
      <c r="S64" s="626" t="str">
        <f t="shared" si="3"/>
        <v/>
      </c>
    </row>
    <row r="65" spans="2:19" x14ac:dyDescent="0.2">
      <c r="B65" s="211" t="s">
        <v>665</v>
      </c>
      <c r="C65" s="212"/>
      <c r="D65" s="209"/>
      <c r="E65" s="16">
        <v>45</v>
      </c>
      <c r="F65" s="14" t="s">
        <v>95</v>
      </c>
      <c r="G65" s="14" t="s">
        <v>548</v>
      </c>
      <c r="H65" s="418">
        <f>'Table 1'!J65</f>
        <v>25</v>
      </c>
      <c r="I65" s="419"/>
      <c r="J65" s="420"/>
      <c r="K65" s="421" t="str">
        <f t="shared" si="1"/>
        <v/>
      </c>
      <c r="L65" s="420"/>
      <c r="M65" s="419"/>
      <c r="N65" s="420"/>
      <c r="O65" s="419"/>
      <c r="P65" s="420"/>
      <c r="Q65" s="416" t="str">
        <f t="shared" si="0"/>
        <v/>
      </c>
      <c r="R65" s="626" t="str">
        <f t="shared" si="2"/>
        <v/>
      </c>
      <c r="S65" s="626" t="str">
        <f t="shared" si="3"/>
        <v/>
      </c>
    </row>
    <row r="66" spans="2:19" x14ac:dyDescent="0.2">
      <c r="B66" s="211" t="s">
        <v>666</v>
      </c>
      <c r="C66" s="212"/>
      <c r="D66" s="209"/>
      <c r="E66" s="13">
        <v>46</v>
      </c>
      <c r="F66" s="14" t="s">
        <v>96</v>
      </c>
      <c r="G66" s="14" t="s">
        <v>97</v>
      </c>
      <c r="H66" s="418" t="str">
        <f>'Table 1'!J66</f>
        <v/>
      </c>
      <c r="I66" s="419"/>
      <c r="J66" s="420"/>
      <c r="K66" s="421" t="str">
        <f t="shared" si="1"/>
        <v/>
      </c>
      <c r="L66" s="420"/>
      <c r="M66" s="419"/>
      <c r="N66" s="420"/>
      <c r="O66" s="419"/>
      <c r="P66" s="420"/>
      <c r="Q66" s="416" t="str">
        <f t="shared" si="0"/>
        <v/>
      </c>
      <c r="R66" s="626" t="str">
        <f t="shared" si="2"/>
        <v/>
      </c>
      <c r="S66" s="626" t="str">
        <f t="shared" si="3"/>
        <v/>
      </c>
    </row>
    <row r="67" spans="2:19" x14ac:dyDescent="0.2">
      <c r="B67" s="211" t="s">
        <v>667</v>
      </c>
      <c r="C67" s="212"/>
      <c r="D67" s="209"/>
      <c r="E67" s="16">
        <v>47</v>
      </c>
      <c r="F67" s="14" t="s">
        <v>98</v>
      </c>
      <c r="G67" s="14" t="s">
        <v>99</v>
      </c>
      <c r="H67" s="418" t="str">
        <f>'Table 1'!J67</f>
        <v/>
      </c>
      <c r="I67" s="419"/>
      <c r="J67" s="420"/>
      <c r="K67" s="421" t="str">
        <f t="shared" si="1"/>
        <v/>
      </c>
      <c r="L67" s="420"/>
      <c r="M67" s="419"/>
      <c r="N67" s="420"/>
      <c r="O67" s="419"/>
      <c r="P67" s="420"/>
      <c r="Q67" s="416" t="str">
        <f t="shared" si="0"/>
        <v/>
      </c>
      <c r="R67" s="626" t="str">
        <f t="shared" si="2"/>
        <v/>
      </c>
      <c r="S67" s="626" t="str">
        <f t="shared" si="3"/>
        <v/>
      </c>
    </row>
    <row r="68" spans="2:19" x14ac:dyDescent="0.2">
      <c r="B68" s="211" t="s">
        <v>668</v>
      </c>
      <c r="C68" s="212"/>
      <c r="D68" s="209"/>
      <c r="E68" s="13">
        <v>48</v>
      </c>
      <c r="F68" s="14" t="s">
        <v>100</v>
      </c>
      <c r="G68" s="14" t="s">
        <v>101</v>
      </c>
      <c r="H68" s="418">
        <f>'Table 1'!J68</f>
        <v>754</v>
      </c>
      <c r="I68" s="419"/>
      <c r="J68" s="420"/>
      <c r="K68" s="421" t="str">
        <f t="shared" si="1"/>
        <v/>
      </c>
      <c r="L68" s="420"/>
      <c r="M68" s="419"/>
      <c r="N68" s="420"/>
      <c r="O68" s="419"/>
      <c r="P68" s="420"/>
      <c r="Q68" s="416" t="str">
        <f t="shared" si="0"/>
        <v/>
      </c>
      <c r="R68" s="626" t="str">
        <f t="shared" si="2"/>
        <v/>
      </c>
      <c r="S68" s="626" t="str">
        <f t="shared" si="3"/>
        <v/>
      </c>
    </row>
    <row r="69" spans="2:19" x14ac:dyDescent="0.2">
      <c r="B69" s="211" t="s">
        <v>669</v>
      </c>
      <c r="C69" s="212"/>
      <c r="D69" s="209"/>
      <c r="E69" s="16">
        <v>49</v>
      </c>
      <c r="F69" s="14" t="s">
        <v>102</v>
      </c>
      <c r="G69" s="14" t="s">
        <v>103</v>
      </c>
      <c r="H69" s="418" t="str">
        <f>'Table 1'!J69</f>
        <v/>
      </c>
      <c r="I69" s="419"/>
      <c r="J69" s="420"/>
      <c r="K69" s="421" t="str">
        <f t="shared" si="1"/>
        <v/>
      </c>
      <c r="L69" s="420"/>
      <c r="M69" s="419"/>
      <c r="N69" s="420"/>
      <c r="O69" s="419"/>
      <c r="P69" s="420"/>
      <c r="Q69" s="416" t="str">
        <f t="shared" si="0"/>
        <v/>
      </c>
      <c r="R69" s="626" t="str">
        <f t="shared" si="2"/>
        <v/>
      </c>
      <c r="S69" s="626" t="str">
        <f t="shared" si="3"/>
        <v/>
      </c>
    </row>
    <row r="70" spans="2:19" x14ac:dyDescent="0.2">
      <c r="B70" s="211" t="s">
        <v>670</v>
      </c>
      <c r="C70" s="212"/>
      <c r="D70" s="209"/>
      <c r="E70" s="13">
        <v>50</v>
      </c>
      <c r="F70" s="14" t="s">
        <v>104</v>
      </c>
      <c r="G70" s="14" t="s">
        <v>105</v>
      </c>
      <c r="H70" s="418" t="str">
        <f>'Table 1'!J70</f>
        <v/>
      </c>
      <c r="I70" s="419"/>
      <c r="J70" s="420"/>
      <c r="K70" s="421" t="str">
        <f t="shared" si="1"/>
        <v/>
      </c>
      <c r="L70" s="420"/>
      <c r="M70" s="419"/>
      <c r="N70" s="420"/>
      <c r="O70" s="419"/>
      <c r="P70" s="420"/>
      <c r="Q70" s="416" t="str">
        <f t="shared" si="0"/>
        <v/>
      </c>
      <c r="R70" s="626" t="str">
        <f t="shared" si="2"/>
        <v/>
      </c>
      <c r="S70" s="626" t="str">
        <f t="shared" si="3"/>
        <v/>
      </c>
    </row>
    <row r="71" spans="2:19" x14ac:dyDescent="0.2">
      <c r="B71" s="211" t="s">
        <v>671</v>
      </c>
      <c r="C71" s="212"/>
      <c r="D71" s="209"/>
      <c r="E71" s="16">
        <v>51</v>
      </c>
      <c r="F71" s="14" t="s">
        <v>106</v>
      </c>
      <c r="G71" s="14" t="s">
        <v>107</v>
      </c>
      <c r="H71" s="418" t="str">
        <f>'Table 1'!J71</f>
        <v/>
      </c>
      <c r="I71" s="419"/>
      <c r="J71" s="420"/>
      <c r="K71" s="421" t="str">
        <f t="shared" si="1"/>
        <v/>
      </c>
      <c r="L71" s="420"/>
      <c r="M71" s="419"/>
      <c r="N71" s="420"/>
      <c r="O71" s="419"/>
      <c r="P71" s="420"/>
      <c r="Q71" s="416" t="str">
        <f t="shared" si="0"/>
        <v/>
      </c>
      <c r="R71" s="626" t="str">
        <f t="shared" si="2"/>
        <v/>
      </c>
      <c r="S71" s="626" t="str">
        <f t="shared" si="3"/>
        <v/>
      </c>
    </row>
    <row r="72" spans="2:19" x14ac:dyDescent="0.2">
      <c r="B72" s="211" t="s">
        <v>672</v>
      </c>
      <c r="C72" s="212"/>
      <c r="D72" s="209"/>
      <c r="E72" s="13">
        <v>52</v>
      </c>
      <c r="F72" s="14" t="s">
        <v>108</v>
      </c>
      <c r="G72" s="14" t="s">
        <v>109</v>
      </c>
      <c r="H72" s="418" t="str">
        <f>'Table 1'!J72</f>
        <v/>
      </c>
      <c r="I72" s="419"/>
      <c r="J72" s="420"/>
      <c r="K72" s="421" t="str">
        <f t="shared" si="1"/>
        <v/>
      </c>
      <c r="L72" s="420"/>
      <c r="M72" s="419"/>
      <c r="N72" s="420"/>
      <c r="O72" s="419"/>
      <c r="P72" s="420"/>
      <c r="Q72" s="416" t="str">
        <f t="shared" si="0"/>
        <v/>
      </c>
      <c r="R72" s="626" t="str">
        <f t="shared" si="2"/>
        <v/>
      </c>
      <c r="S72" s="626" t="str">
        <f t="shared" si="3"/>
        <v/>
      </c>
    </row>
    <row r="73" spans="2:19" x14ac:dyDescent="0.2">
      <c r="B73" s="211" t="s">
        <v>673</v>
      </c>
      <c r="C73" s="212"/>
      <c r="D73" s="209"/>
      <c r="E73" s="16">
        <v>53</v>
      </c>
      <c r="F73" s="14" t="s">
        <v>110</v>
      </c>
      <c r="G73" s="14" t="s">
        <v>111</v>
      </c>
      <c r="H73" s="418">
        <f>'Table 1'!J73</f>
        <v>13</v>
      </c>
      <c r="I73" s="419"/>
      <c r="J73" s="420"/>
      <c r="K73" s="421" t="str">
        <f t="shared" si="1"/>
        <v/>
      </c>
      <c r="L73" s="420"/>
      <c r="M73" s="419"/>
      <c r="N73" s="420"/>
      <c r="O73" s="419"/>
      <c r="P73" s="420"/>
      <c r="Q73" s="416" t="str">
        <f t="shared" si="0"/>
        <v/>
      </c>
      <c r="R73" s="626" t="str">
        <f t="shared" si="2"/>
        <v/>
      </c>
      <c r="S73" s="626" t="str">
        <f t="shared" si="3"/>
        <v/>
      </c>
    </row>
    <row r="74" spans="2:19" x14ac:dyDescent="0.2">
      <c r="B74" s="211" t="s">
        <v>674</v>
      </c>
      <c r="C74" s="212"/>
      <c r="D74" s="209"/>
      <c r="E74" s="13">
        <v>54</v>
      </c>
      <c r="F74" s="14" t="s">
        <v>112</v>
      </c>
      <c r="G74" s="14" t="s">
        <v>113</v>
      </c>
      <c r="H74" s="418">
        <f>'Table 1'!J74</f>
        <v>12</v>
      </c>
      <c r="I74" s="419"/>
      <c r="J74" s="420"/>
      <c r="K74" s="421" t="str">
        <f t="shared" si="1"/>
        <v/>
      </c>
      <c r="L74" s="420"/>
      <c r="M74" s="419"/>
      <c r="N74" s="420"/>
      <c r="O74" s="419"/>
      <c r="P74" s="420"/>
      <c r="Q74" s="416" t="str">
        <f t="shared" si="0"/>
        <v/>
      </c>
      <c r="R74" s="626" t="str">
        <f t="shared" si="2"/>
        <v/>
      </c>
      <c r="S74" s="626" t="str">
        <f t="shared" si="3"/>
        <v/>
      </c>
    </row>
    <row r="75" spans="2:19" x14ac:dyDescent="0.2">
      <c r="B75" s="211" t="s">
        <v>675</v>
      </c>
      <c r="C75" s="212"/>
      <c r="D75" s="209"/>
      <c r="E75" s="16">
        <v>55</v>
      </c>
      <c r="F75" s="14" t="s">
        <v>114</v>
      </c>
      <c r="G75" s="14" t="s">
        <v>115</v>
      </c>
      <c r="H75" s="418">
        <f>'Table 1'!J75</f>
        <v>75</v>
      </c>
      <c r="I75" s="419"/>
      <c r="J75" s="420"/>
      <c r="K75" s="421" t="str">
        <f t="shared" si="1"/>
        <v/>
      </c>
      <c r="L75" s="420"/>
      <c r="M75" s="419"/>
      <c r="N75" s="420"/>
      <c r="O75" s="419"/>
      <c r="P75" s="420"/>
      <c r="Q75" s="416" t="str">
        <f t="shared" si="0"/>
        <v/>
      </c>
      <c r="R75" s="626" t="str">
        <f t="shared" si="2"/>
        <v/>
      </c>
      <c r="S75" s="626" t="str">
        <f t="shared" si="3"/>
        <v/>
      </c>
    </row>
    <row r="76" spans="2:19" x14ac:dyDescent="0.2">
      <c r="B76" s="211" t="s">
        <v>676</v>
      </c>
      <c r="C76" s="212"/>
      <c r="D76" s="209"/>
      <c r="E76" s="13">
        <v>56</v>
      </c>
      <c r="F76" s="14" t="s">
        <v>116</v>
      </c>
      <c r="G76" s="14" t="s">
        <v>117</v>
      </c>
      <c r="H76" s="418">
        <f>'Table 1'!J76</f>
        <v>51</v>
      </c>
      <c r="I76" s="419"/>
      <c r="J76" s="420"/>
      <c r="K76" s="421" t="str">
        <f t="shared" si="1"/>
        <v/>
      </c>
      <c r="L76" s="420"/>
      <c r="M76" s="419"/>
      <c r="N76" s="420"/>
      <c r="O76" s="419"/>
      <c r="P76" s="420"/>
      <c r="Q76" s="416" t="str">
        <f t="shared" si="0"/>
        <v/>
      </c>
      <c r="R76" s="626" t="str">
        <f t="shared" si="2"/>
        <v/>
      </c>
      <c r="S76" s="626" t="str">
        <f t="shared" si="3"/>
        <v/>
      </c>
    </row>
    <row r="77" spans="2:19" x14ac:dyDescent="0.2">
      <c r="B77" s="211" t="s">
        <v>677</v>
      </c>
      <c r="C77" s="212"/>
      <c r="D77" s="209"/>
      <c r="E77" s="16">
        <v>57</v>
      </c>
      <c r="F77" s="33" t="s">
        <v>510</v>
      </c>
      <c r="G77" s="33" t="s">
        <v>511</v>
      </c>
      <c r="H77" s="418">
        <f>'Table 1'!J77</f>
        <v>503</v>
      </c>
      <c r="I77" s="419"/>
      <c r="J77" s="420"/>
      <c r="K77" s="421" t="str">
        <f t="shared" si="1"/>
        <v/>
      </c>
      <c r="L77" s="420"/>
      <c r="M77" s="419"/>
      <c r="N77" s="420"/>
      <c r="O77" s="419"/>
      <c r="P77" s="420"/>
      <c r="Q77" s="416" t="str">
        <f t="shared" si="0"/>
        <v/>
      </c>
      <c r="R77" s="626" t="str">
        <f t="shared" si="2"/>
        <v/>
      </c>
      <c r="S77" s="626" t="str">
        <f t="shared" si="3"/>
        <v/>
      </c>
    </row>
    <row r="78" spans="2:19" x14ac:dyDescent="0.2">
      <c r="B78" s="211" t="s">
        <v>678</v>
      </c>
      <c r="C78" s="212"/>
      <c r="D78" s="209"/>
      <c r="E78" s="13">
        <v>58</v>
      </c>
      <c r="F78" s="14" t="s">
        <v>118</v>
      </c>
      <c r="G78" s="14" t="s">
        <v>119</v>
      </c>
      <c r="H78" s="418">
        <f>'Table 1'!J78</f>
        <v>118</v>
      </c>
      <c r="I78" s="419"/>
      <c r="J78" s="420"/>
      <c r="K78" s="421" t="str">
        <f t="shared" si="1"/>
        <v/>
      </c>
      <c r="L78" s="420"/>
      <c r="M78" s="419"/>
      <c r="N78" s="420"/>
      <c r="O78" s="419"/>
      <c r="P78" s="420"/>
      <c r="Q78" s="416" t="str">
        <f t="shared" si="0"/>
        <v/>
      </c>
      <c r="R78" s="626" t="str">
        <f t="shared" si="2"/>
        <v/>
      </c>
      <c r="S78" s="626" t="str">
        <f t="shared" si="3"/>
        <v/>
      </c>
    </row>
    <row r="79" spans="2:19" x14ac:dyDescent="0.2">
      <c r="B79" s="211" t="s">
        <v>679</v>
      </c>
      <c r="C79" s="212"/>
      <c r="D79" s="209"/>
      <c r="E79" s="16">
        <v>59</v>
      </c>
      <c r="F79" s="14" t="s">
        <v>120</v>
      </c>
      <c r="G79" s="14" t="s">
        <v>121</v>
      </c>
      <c r="H79" s="418">
        <f>'Table 1'!J79</f>
        <v>42</v>
      </c>
      <c r="I79" s="419"/>
      <c r="J79" s="420"/>
      <c r="K79" s="421" t="str">
        <f t="shared" si="1"/>
        <v/>
      </c>
      <c r="L79" s="420"/>
      <c r="M79" s="419"/>
      <c r="N79" s="420"/>
      <c r="O79" s="419"/>
      <c r="P79" s="420"/>
      <c r="Q79" s="416" t="str">
        <f t="shared" si="0"/>
        <v/>
      </c>
      <c r="R79" s="626" t="str">
        <f t="shared" si="2"/>
        <v/>
      </c>
      <c r="S79" s="626" t="str">
        <f t="shared" si="3"/>
        <v/>
      </c>
    </row>
    <row r="80" spans="2:19" x14ac:dyDescent="0.2">
      <c r="B80" s="211" t="s">
        <v>680</v>
      </c>
      <c r="C80" s="212"/>
      <c r="D80" s="209"/>
      <c r="E80" s="13">
        <v>60</v>
      </c>
      <c r="F80" s="14" t="s">
        <v>122</v>
      </c>
      <c r="G80" s="14" t="s">
        <v>123</v>
      </c>
      <c r="H80" s="418">
        <f>'Table 1'!J80</f>
        <v>2104</v>
      </c>
      <c r="I80" s="419"/>
      <c r="J80" s="420"/>
      <c r="K80" s="421" t="str">
        <f t="shared" si="1"/>
        <v/>
      </c>
      <c r="L80" s="420"/>
      <c r="M80" s="419"/>
      <c r="N80" s="420"/>
      <c r="O80" s="419"/>
      <c r="P80" s="420"/>
      <c r="Q80" s="416" t="str">
        <f t="shared" si="0"/>
        <v/>
      </c>
      <c r="R80" s="626" t="str">
        <f t="shared" si="2"/>
        <v/>
      </c>
      <c r="S80" s="626" t="str">
        <f t="shared" si="3"/>
        <v/>
      </c>
    </row>
    <row r="81" spans="2:19" x14ac:dyDescent="0.2">
      <c r="B81" s="211" t="s">
        <v>681</v>
      </c>
      <c r="C81" s="212"/>
      <c r="D81" s="209"/>
      <c r="E81" s="16">
        <v>61</v>
      </c>
      <c r="F81" s="14" t="s">
        <v>124</v>
      </c>
      <c r="G81" s="14" t="s">
        <v>125</v>
      </c>
      <c r="H81" s="418" t="str">
        <f>'Table 1'!J81</f>
        <v/>
      </c>
      <c r="I81" s="419"/>
      <c r="J81" s="420"/>
      <c r="K81" s="421" t="str">
        <f t="shared" si="1"/>
        <v/>
      </c>
      <c r="L81" s="420"/>
      <c r="M81" s="419"/>
      <c r="N81" s="420"/>
      <c r="O81" s="419"/>
      <c r="P81" s="420"/>
      <c r="Q81" s="416" t="str">
        <f t="shared" si="0"/>
        <v/>
      </c>
      <c r="R81" s="626" t="str">
        <f t="shared" si="2"/>
        <v/>
      </c>
      <c r="S81" s="626" t="str">
        <f t="shared" si="3"/>
        <v/>
      </c>
    </row>
    <row r="82" spans="2:19" x14ac:dyDescent="0.2">
      <c r="B82" s="211" t="s">
        <v>682</v>
      </c>
      <c r="C82" s="212"/>
      <c r="D82" s="209"/>
      <c r="E82" s="13">
        <v>62</v>
      </c>
      <c r="F82" s="14" t="s">
        <v>126</v>
      </c>
      <c r="G82" s="14" t="s">
        <v>127</v>
      </c>
      <c r="H82" s="418" t="str">
        <f>'Table 1'!J82</f>
        <v/>
      </c>
      <c r="I82" s="419"/>
      <c r="J82" s="420"/>
      <c r="K82" s="421" t="str">
        <f t="shared" si="1"/>
        <v/>
      </c>
      <c r="L82" s="420"/>
      <c r="M82" s="419"/>
      <c r="N82" s="420"/>
      <c r="O82" s="419"/>
      <c r="P82" s="420"/>
      <c r="Q82" s="416" t="str">
        <f t="shared" si="0"/>
        <v/>
      </c>
      <c r="R82" s="626" t="str">
        <f t="shared" si="2"/>
        <v/>
      </c>
      <c r="S82" s="626" t="str">
        <f t="shared" si="3"/>
        <v/>
      </c>
    </row>
    <row r="83" spans="2:19" x14ac:dyDescent="0.2">
      <c r="B83" s="211" t="s">
        <v>683</v>
      </c>
      <c r="C83" s="212"/>
      <c r="D83" s="209"/>
      <c r="E83" s="16">
        <v>63</v>
      </c>
      <c r="F83" s="14" t="s">
        <v>128</v>
      </c>
      <c r="G83" s="14" t="s">
        <v>129</v>
      </c>
      <c r="H83" s="418">
        <f>'Table 1'!J83</f>
        <v>59</v>
      </c>
      <c r="I83" s="419"/>
      <c r="J83" s="420"/>
      <c r="K83" s="421" t="str">
        <f t="shared" si="1"/>
        <v/>
      </c>
      <c r="L83" s="420"/>
      <c r="M83" s="419"/>
      <c r="N83" s="420"/>
      <c r="O83" s="419"/>
      <c r="P83" s="420"/>
      <c r="Q83" s="416" t="str">
        <f t="shared" si="0"/>
        <v/>
      </c>
      <c r="R83" s="626" t="str">
        <f t="shared" si="2"/>
        <v/>
      </c>
      <c r="S83" s="626" t="str">
        <f t="shared" si="3"/>
        <v/>
      </c>
    </row>
    <row r="84" spans="2:19" x14ac:dyDescent="0.2">
      <c r="B84" s="211" t="s">
        <v>684</v>
      </c>
      <c r="C84" s="212"/>
      <c r="D84" s="209"/>
      <c r="E84" s="13">
        <v>64</v>
      </c>
      <c r="F84" s="14" t="s">
        <v>130</v>
      </c>
      <c r="G84" s="14" t="s">
        <v>131</v>
      </c>
      <c r="H84" s="418">
        <f>'Table 1'!J84</f>
        <v>106</v>
      </c>
      <c r="I84" s="419"/>
      <c r="J84" s="420"/>
      <c r="K84" s="421" t="str">
        <f t="shared" si="1"/>
        <v/>
      </c>
      <c r="L84" s="420"/>
      <c r="M84" s="419"/>
      <c r="N84" s="420"/>
      <c r="O84" s="419"/>
      <c r="P84" s="420"/>
      <c r="Q84" s="416" t="str">
        <f t="shared" si="0"/>
        <v/>
      </c>
      <c r="R84" s="626" t="str">
        <f t="shared" si="2"/>
        <v/>
      </c>
      <c r="S84" s="626" t="str">
        <f t="shared" si="3"/>
        <v/>
      </c>
    </row>
    <row r="85" spans="2:19" x14ac:dyDescent="0.2">
      <c r="B85" s="211" t="s">
        <v>685</v>
      </c>
      <c r="C85" s="212"/>
      <c r="D85" s="209"/>
      <c r="E85" s="16">
        <v>65</v>
      </c>
      <c r="F85" s="14" t="s">
        <v>132</v>
      </c>
      <c r="G85" s="14" t="s">
        <v>133</v>
      </c>
      <c r="H85" s="418">
        <f>'Table 1'!J85</f>
        <v>191</v>
      </c>
      <c r="I85" s="419"/>
      <c r="J85" s="420"/>
      <c r="K85" s="421" t="str">
        <f t="shared" si="1"/>
        <v/>
      </c>
      <c r="L85" s="420"/>
      <c r="M85" s="419"/>
      <c r="N85" s="420"/>
      <c r="O85" s="419"/>
      <c r="P85" s="420"/>
      <c r="Q85" s="416" t="str">
        <f t="shared" ref="Q85:Q148" si="4">IF(AND(COUNTIF(L85:N85,"c")=1,ISNUMBER(K85)),"Res Disc",IF(AND(K85="c",ISNUMBER(L85),ISNUMBER(M85),ISNUMBER(N85)),"Res Disc",IF(AND(H85="c",ISNUMBER(I85),ISNUMBER(J85),ISNUMBER(K85),ISNUMBER(O85),ISNUMBER(P85)),"Res Disc",IF(AND(ISNUMBER(H85),(SUM(COUNTIF(I85:K85,"c"),COUNTIF(O85:P85,"c"))=1)),"Res Disc",""))))</f>
        <v/>
      </c>
      <c r="R85" s="626" t="str">
        <f t="shared" si="2"/>
        <v/>
      </c>
      <c r="S85" s="626" t="str">
        <f t="shared" si="3"/>
        <v/>
      </c>
    </row>
    <row r="86" spans="2:19" x14ac:dyDescent="0.2">
      <c r="B86" s="211" t="s">
        <v>686</v>
      </c>
      <c r="C86" s="212"/>
      <c r="D86" s="209"/>
      <c r="E86" s="13">
        <v>66</v>
      </c>
      <c r="F86" s="14" t="s">
        <v>134</v>
      </c>
      <c r="G86" s="14" t="s">
        <v>135</v>
      </c>
      <c r="H86" s="418">
        <f>'Table 1'!J86</f>
        <v>35</v>
      </c>
      <c r="I86" s="419"/>
      <c r="J86" s="420"/>
      <c r="K86" s="421" t="str">
        <f t="shared" ref="K86:K149" si="5">IF(AND(L86="",M86="",N86=""),"",IF(OR(L86="c",M86="c",N86="c"),"c",SUM(L86:N86)))</f>
        <v/>
      </c>
      <c r="L86" s="420"/>
      <c r="M86" s="419"/>
      <c r="N86" s="420"/>
      <c r="O86" s="419"/>
      <c r="P86" s="420"/>
      <c r="Q86" s="416" t="str">
        <f t="shared" si="4"/>
        <v/>
      </c>
      <c r="R86" s="626" t="str">
        <f t="shared" ref="R86:R149" si="6">IF(Q86&lt;&gt;"","",IF(SUM(COUNTIF(I86:K86,"c"),COUNTIF(O86:P86,"c"))&gt;1,"",IF(OR(AND(H86="c",OR(I86="c",J86="c",K86="c",O86="c",P86="c")),AND(H86&lt;&gt;"",I86="c",J86="c",K86="c",O86="c",P86="c"),AND(H86&lt;&gt;"",I86="",J86="",K86="",O86="",P86="")),"",IF(ABS(SUM(I86:K86,O86:P86)-SUM(H86))&gt;0.9,SUM(I86:K86,O86:P86),""))))</f>
        <v/>
      </c>
      <c r="S86" s="626" t="str">
        <f t="shared" ref="S86:S149" si="7">IF(Q86&lt;&gt;"","",IF(OR(AND(K86="c",OR(L86="c",N86="c",M86="c")),AND(K86&lt;&gt;"",L86="c",M86="c",N86="c"),AND(K86&lt;&gt;"",L86="",N86="",M86="")),"",IF(COUNTIF(L86:N86,"c")&gt;1,"",IF(ABS(SUM(L86:N86)-SUM(K86))&gt;0.9,SUM(L86:N86),""))))</f>
        <v/>
      </c>
    </row>
    <row r="87" spans="2:19" x14ac:dyDescent="0.2">
      <c r="B87" s="211" t="s">
        <v>687</v>
      </c>
      <c r="C87" s="212"/>
      <c r="D87" s="209"/>
      <c r="E87" s="16">
        <v>67</v>
      </c>
      <c r="F87" s="14" t="s">
        <v>136</v>
      </c>
      <c r="G87" s="14" t="s">
        <v>137</v>
      </c>
      <c r="H87" s="418" t="str">
        <f>'Table 1'!J87</f>
        <v/>
      </c>
      <c r="I87" s="419"/>
      <c r="J87" s="420"/>
      <c r="K87" s="421" t="str">
        <f t="shared" si="5"/>
        <v/>
      </c>
      <c r="L87" s="420"/>
      <c r="M87" s="419"/>
      <c r="N87" s="420"/>
      <c r="O87" s="419"/>
      <c r="P87" s="420"/>
      <c r="Q87" s="416" t="str">
        <f t="shared" si="4"/>
        <v/>
      </c>
      <c r="R87" s="626" t="str">
        <f t="shared" si="6"/>
        <v/>
      </c>
      <c r="S87" s="626" t="str">
        <f t="shared" si="7"/>
        <v/>
      </c>
    </row>
    <row r="88" spans="2:19" x14ac:dyDescent="0.2">
      <c r="B88" s="211" t="s">
        <v>688</v>
      </c>
      <c r="C88" s="212"/>
      <c r="D88" s="209"/>
      <c r="E88" s="13">
        <v>68</v>
      </c>
      <c r="F88" s="14" t="s">
        <v>138</v>
      </c>
      <c r="G88" s="14" t="s">
        <v>139</v>
      </c>
      <c r="H88" s="418" t="str">
        <f>'Table 1'!J88</f>
        <v/>
      </c>
      <c r="I88" s="419"/>
      <c r="J88" s="420"/>
      <c r="K88" s="421" t="str">
        <f t="shared" si="5"/>
        <v/>
      </c>
      <c r="L88" s="420"/>
      <c r="M88" s="419"/>
      <c r="N88" s="420"/>
      <c r="O88" s="419"/>
      <c r="P88" s="420"/>
      <c r="Q88" s="416" t="str">
        <f t="shared" si="4"/>
        <v/>
      </c>
      <c r="R88" s="626" t="str">
        <f t="shared" si="6"/>
        <v/>
      </c>
      <c r="S88" s="626" t="str">
        <f t="shared" si="7"/>
        <v/>
      </c>
    </row>
    <row r="89" spans="2:19" x14ac:dyDescent="0.2">
      <c r="B89" s="211" t="s">
        <v>689</v>
      </c>
      <c r="C89" s="212"/>
      <c r="D89" s="209"/>
      <c r="E89" s="16">
        <v>69</v>
      </c>
      <c r="F89" s="14" t="s">
        <v>140</v>
      </c>
      <c r="G89" s="14" t="s">
        <v>141</v>
      </c>
      <c r="H89" s="418" t="str">
        <f>'Table 1'!J89</f>
        <v/>
      </c>
      <c r="I89" s="419"/>
      <c r="J89" s="420"/>
      <c r="K89" s="421" t="str">
        <f t="shared" si="5"/>
        <v/>
      </c>
      <c r="L89" s="420"/>
      <c r="M89" s="419"/>
      <c r="N89" s="420"/>
      <c r="O89" s="419"/>
      <c r="P89" s="420"/>
      <c r="Q89" s="416" t="str">
        <f t="shared" si="4"/>
        <v/>
      </c>
      <c r="R89" s="626" t="str">
        <f t="shared" si="6"/>
        <v/>
      </c>
      <c r="S89" s="626" t="str">
        <f t="shared" si="7"/>
        <v/>
      </c>
    </row>
    <row r="90" spans="2:19" x14ac:dyDescent="0.2">
      <c r="B90" s="211" t="s">
        <v>690</v>
      </c>
      <c r="C90" s="212"/>
      <c r="D90" s="209"/>
      <c r="E90" s="13">
        <v>70</v>
      </c>
      <c r="F90" s="14" t="s">
        <v>142</v>
      </c>
      <c r="G90" s="14" t="s">
        <v>143</v>
      </c>
      <c r="H90" s="418" t="str">
        <f>'Table 1'!J90</f>
        <v/>
      </c>
      <c r="I90" s="419"/>
      <c r="J90" s="420"/>
      <c r="K90" s="421" t="str">
        <f t="shared" si="5"/>
        <v/>
      </c>
      <c r="L90" s="420"/>
      <c r="M90" s="419"/>
      <c r="N90" s="420"/>
      <c r="O90" s="419"/>
      <c r="P90" s="420"/>
      <c r="Q90" s="416" t="str">
        <f t="shared" si="4"/>
        <v/>
      </c>
      <c r="R90" s="626" t="str">
        <f t="shared" si="6"/>
        <v/>
      </c>
      <c r="S90" s="626" t="str">
        <f t="shared" si="7"/>
        <v/>
      </c>
    </row>
    <row r="91" spans="2:19" x14ac:dyDescent="0.2">
      <c r="B91" s="211" t="s">
        <v>691</v>
      </c>
      <c r="C91" s="212"/>
      <c r="D91" s="209"/>
      <c r="E91" s="16">
        <v>71</v>
      </c>
      <c r="F91" s="14" t="s">
        <v>144</v>
      </c>
      <c r="G91" s="14" t="s">
        <v>145</v>
      </c>
      <c r="H91" s="418" t="str">
        <f>'Table 1'!J91</f>
        <v/>
      </c>
      <c r="I91" s="419"/>
      <c r="J91" s="420"/>
      <c r="K91" s="421" t="str">
        <f t="shared" si="5"/>
        <v/>
      </c>
      <c r="L91" s="420"/>
      <c r="M91" s="419"/>
      <c r="N91" s="420"/>
      <c r="O91" s="419"/>
      <c r="P91" s="420"/>
      <c r="Q91" s="416" t="str">
        <f t="shared" si="4"/>
        <v/>
      </c>
      <c r="R91" s="626" t="str">
        <f t="shared" si="6"/>
        <v/>
      </c>
      <c r="S91" s="626" t="str">
        <f t="shared" si="7"/>
        <v/>
      </c>
    </row>
    <row r="92" spans="2:19" x14ac:dyDescent="0.2">
      <c r="B92" s="211" t="s">
        <v>692</v>
      </c>
      <c r="C92" s="212"/>
      <c r="D92" s="209"/>
      <c r="E92" s="13">
        <v>72</v>
      </c>
      <c r="F92" s="14" t="s">
        <v>146</v>
      </c>
      <c r="G92" s="14" t="s">
        <v>147</v>
      </c>
      <c r="H92" s="418" t="str">
        <f>'Table 1'!J92</f>
        <v/>
      </c>
      <c r="I92" s="419"/>
      <c r="J92" s="420"/>
      <c r="K92" s="421" t="str">
        <f t="shared" si="5"/>
        <v/>
      </c>
      <c r="L92" s="420"/>
      <c r="M92" s="419"/>
      <c r="N92" s="420"/>
      <c r="O92" s="419"/>
      <c r="P92" s="420"/>
      <c r="Q92" s="416" t="str">
        <f t="shared" si="4"/>
        <v/>
      </c>
      <c r="R92" s="626" t="str">
        <f t="shared" si="6"/>
        <v/>
      </c>
      <c r="S92" s="626" t="str">
        <f t="shared" si="7"/>
        <v/>
      </c>
    </row>
    <row r="93" spans="2:19" x14ac:dyDescent="0.2">
      <c r="B93" s="211" t="s">
        <v>693</v>
      </c>
      <c r="C93" s="212"/>
      <c r="D93" s="209"/>
      <c r="E93" s="16">
        <v>73</v>
      </c>
      <c r="F93" s="14" t="s">
        <v>148</v>
      </c>
      <c r="G93" s="14" t="s">
        <v>149</v>
      </c>
      <c r="H93" s="418" t="str">
        <f>'Table 1'!J93</f>
        <v/>
      </c>
      <c r="I93" s="419"/>
      <c r="J93" s="420"/>
      <c r="K93" s="421" t="str">
        <f t="shared" si="5"/>
        <v/>
      </c>
      <c r="L93" s="420"/>
      <c r="M93" s="419"/>
      <c r="N93" s="420"/>
      <c r="O93" s="419"/>
      <c r="P93" s="420"/>
      <c r="Q93" s="416" t="str">
        <f t="shared" si="4"/>
        <v/>
      </c>
      <c r="R93" s="626" t="str">
        <f t="shared" si="6"/>
        <v/>
      </c>
      <c r="S93" s="626" t="str">
        <f t="shared" si="7"/>
        <v/>
      </c>
    </row>
    <row r="94" spans="2:19" x14ac:dyDescent="0.2">
      <c r="B94" s="211" t="s">
        <v>694</v>
      </c>
      <c r="C94" s="212"/>
      <c r="D94" s="209"/>
      <c r="E94" s="13">
        <v>74</v>
      </c>
      <c r="F94" s="14" t="s">
        <v>150</v>
      </c>
      <c r="G94" s="14" t="s">
        <v>151</v>
      </c>
      <c r="H94" s="418">
        <f>'Table 1'!J94</f>
        <v>636</v>
      </c>
      <c r="I94" s="419"/>
      <c r="J94" s="420"/>
      <c r="K94" s="421" t="str">
        <f t="shared" si="5"/>
        <v/>
      </c>
      <c r="L94" s="420"/>
      <c r="M94" s="419"/>
      <c r="N94" s="420"/>
      <c r="O94" s="419"/>
      <c r="P94" s="420"/>
      <c r="Q94" s="416" t="str">
        <f t="shared" si="4"/>
        <v/>
      </c>
      <c r="R94" s="626" t="str">
        <f t="shared" si="6"/>
        <v/>
      </c>
      <c r="S94" s="626" t="str">
        <f t="shared" si="7"/>
        <v/>
      </c>
    </row>
    <row r="95" spans="2:19" x14ac:dyDescent="0.2">
      <c r="B95" s="211" t="s">
        <v>695</v>
      </c>
      <c r="C95" s="212"/>
      <c r="D95" s="209"/>
      <c r="E95" s="16">
        <v>75</v>
      </c>
      <c r="F95" s="14" t="s">
        <v>152</v>
      </c>
      <c r="G95" s="14" t="s">
        <v>153</v>
      </c>
      <c r="H95" s="418">
        <f>'Table 1'!J95</f>
        <v>32578</v>
      </c>
      <c r="I95" s="419"/>
      <c r="J95" s="420"/>
      <c r="K95" s="421" t="str">
        <f t="shared" si="5"/>
        <v/>
      </c>
      <c r="L95" s="420"/>
      <c r="M95" s="419"/>
      <c r="N95" s="420"/>
      <c r="O95" s="419"/>
      <c r="P95" s="420"/>
      <c r="Q95" s="416" t="str">
        <f t="shared" si="4"/>
        <v/>
      </c>
      <c r="R95" s="626" t="str">
        <f t="shared" si="6"/>
        <v/>
      </c>
      <c r="S95" s="626" t="str">
        <f t="shared" si="7"/>
        <v/>
      </c>
    </row>
    <row r="96" spans="2:19" x14ac:dyDescent="0.2">
      <c r="B96" s="211" t="s">
        <v>696</v>
      </c>
      <c r="C96" s="212"/>
      <c r="D96" s="209"/>
      <c r="E96" s="13">
        <v>76</v>
      </c>
      <c r="F96" s="14" t="s">
        <v>154</v>
      </c>
      <c r="G96" s="14" t="s">
        <v>155</v>
      </c>
      <c r="H96" s="418" t="str">
        <f>'Table 1'!J96</f>
        <v/>
      </c>
      <c r="I96" s="419"/>
      <c r="J96" s="420"/>
      <c r="K96" s="421" t="str">
        <f t="shared" si="5"/>
        <v/>
      </c>
      <c r="L96" s="420"/>
      <c r="M96" s="419"/>
      <c r="N96" s="420"/>
      <c r="O96" s="419"/>
      <c r="P96" s="420"/>
      <c r="Q96" s="416" t="str">
        <f t="shared" si="4"/>
        <v/>
      </c>
      <c r="R96" s="626" t="str">
        <f t="shared" si="6"/>
        <v/>
      </c>
      <c r="S96" s="626" t="str">
        <f t="shared" si="7"/>
        <v/>
      </c>
    </row>
    <row r="97" spans="2:19" x14ac:dyDescent="0.2">
      <c r="B97" s="211" t="s">
        <v>697</v>
      </c>
      <c r="C97" s="212"/>
      <c r="D97" s="209"/>
      <c r="E97" s="16">
        <v>77</v>
      </c>
      <c r="F97" s="14" t="s">
        <v>156</v>
      </c>
      <c r="G97" s="14" t="s">
        <v>157</v>
      </c>
      <c r="H97" s="418" t="str">
        <f>'Table 1'!J97</f>
        <v/>
      </c>
      <c r="I97" s="419"/>
      <c r="J97" s="420"/>
      <c r="K97" s="421" t="str">
        <f t="shared" si="5"/>
        <v/>
      </c>
      <c r="L97" s="420"/>
      <c r="M97" s="419"/>
      <c r="N97" s="420"/>
      <c r="O97" s="419"/>
      <c r="P97" s="420"/>
      <c r="Q97" s="416" t="str">
        <f t="shared" si="4"/>
        <v/>
      </c>
      <c r="R97" s="626" t="str">
        <f t="shared" si="6"/>
        <v/>
      </c>
      <c r="S97" s="626" t="str">
        <f t="shared" si="7"/>
        <v/>
      </c>
    </row>
    <row r="98" spans="2:19" x14ac:dyDescent="0.2">
      <c r="B98" s="211" t="s">
        <v>698</v>
      </c>
      <c r="C98" s="212"/>
      <c r="D98" s="209"/>
      <c r="E98" s="13">
        <v>78</v>
      </c>
      <c r="F98" s="14" t="s">
        <v>158</v>
      </c>
      <c r="G98" s="14" t="s">
        <v>159</v>
      </c>
      <c r="H98" s="418" t="str">
        <f>'Table 1'!J98</f>
        <v/>
      </c>
      <c r="I98" s="419"/>
      <c r="J98" s="420"/>
      <c r="K98" s="421" t="str">
        <f t="shared" si="5"/>
        <v/>
      </c>
      <c r="L98" s="420"/>
      <c r="M98" s="419"/>
      <c r="N98" s="420"/>
      <c r="O98" s="419"/>
      <c r="P98" s="420"/>
      <c r="Q98" s="416" t="str">
        <f t="shared" si="4"/>
        <v/>
      </c>
      <c r="R98" s="626" t="str">
        <f t="shared" si="6"/>
        <v/>
      </c>
      <c r="S98" s="626" t="str">
        <f t="shared" si="7"/>
        <v/>
      </c>
    </row>
    <row r="99" spans="2:19" x14ac:dyDescent="0.2">
      <c r="B99" s="211" t="s">
        <v>699</v>
      </c>
      <c r="C99" s="212"/>
      <c r="D99" s="209"/>
      <c r="E99" s="16">
        <v>79</v>
      </c>
      <c r="F99" s="14" t="s">
        <v>160</v>
      </c>
      <c r="G99" s="14" t="s">
        <v>161</v>
      </c>
      <c r="H99" s="418">
        <f>'Table 1'!J99</f>
        <v>20</v>
      </c>
      <c r="I99" s="419"/>
      <c r="J99" s="420"/>
      <c r="K99" s="421" t="str">
        <f t="shared" si="5"/>
        <v/>
      </c>
      <c r="L99" s="420"/>
      <c r="M99" s="419"/>
      <c r="N99" s="420"/>
      <c r="O99" s="419"/>
      <c r="P99" s="420"/>
      <c r="Q99" s="416" t="str">
        <f t="shared" si="4"/>
        <v/>
      </c>
      <c r="R99" s="626" t="str">
        <f t="shared" si="6"/>
        <v/>
      </c>
      <c r="S99" s="626" t="str">
        <f t="shared" si="7"/>
        <v/>
      </c>
    </row>
    <row r="100" spans="2:19" x14ac:dyDescent="0.2">
      <c r="B100" s="211" t="s">
        <v>700</v>
      </c>
      <c r="C100" s="212"/>
      <c r="D100" s="209"/>
      <c r="E100" s="13">
        <v>80</v>
      </c>
      <c r="F100" s="14" t="s">
        <v>162</v>
      </c>
      <c r="G100" s="14" t="s">
        <v>163</v>
      </c>
      <c r="H100" s="418" t="str">
        <f>'Table 1'!J100</f>
        <v/>
      </c>
      <c r="I100" s="419"/>
      <c r="J100" s="420"/>
      <c r="K100" s="421" t="str">
        <f t="shared" si="5"/>
        <v/>
      </c>
      <c r="L100" s="420"/>
      <c r="M100" s="419"/>
      <c r="N100" s="420"/>
      <c r="O100" s="419"/>
      <c r="P100" s="420"/>
      <c r="Q100" s="416" t="str">
        <f t="shared" si="4"/>
        <v/>
      </c>
      <c r="R100" s="626" t="str">
        <f t="shared" si="6"/>
        <v/>
      </c>
      <c r="S100" s="626" t="str">
        <f t="shared" si="7"/>
        <v/>
      </c>
    </row>
    <row r="101" spans="2:19" x14ac:dyDescent="0.2">
      <c r="B101" s="211" t="s">
        <v>701</v>
      </c>
      <c r="C101" s="212"/>
      <c r="D101" s="209"/>
      <c r="E101" s="16">
        <v>81</v>
      </c>
      <c r="F101" s="14" t="s">
        <v>164</v>
      </c>
      <c r="G101" s="14" t="s">
        <v>165</v>
      </c>
      <c r="H101" s="418">
        <f>'Table 1'!J101</f>
        <v>13</v>
      </c>
      <c r="I101" s="419"/>
      <c r="J101" s="420"/>
      <c r="K101" s="421" t="str">
        <f t="shared" si="5"/>
        <v/>
      </c>
      <c r="L101" s="420"/>
      <c r="M101" s="419"/>
      <c r="N101" s="420"/>
      <c r="O101" s="419"/>
      <c r="P101" s="420"/>
      <c r="Q101" s="416" t="str">
        <f t="shared" si="4"/>
        <v/>
      </c>
      <c r="R101" s="626" t="str">
        <f t="shared" si="6"/>
        <v/>
      </c>
      <c r="S101" s="626" t="str">
        <f t="shared" si="7"/>
        <v/>
      </c>
    </row>
    <row r="102" spans="2:19" x14ac:dyDescent="0.2">
      <c r="B102" s="211" t="s">
        <v>702</v>
      </c>
      <c r="C102" s="212"/>
      <c r="D102" s="209"/>
      <c r="E102" s="13">
        <v>82</v>
      </c>
      <c r="F102" s="14" t="s">
        <v>166</v>
      </c>
      <c r="G102" s="14" t="s">
        <v>167</v>
      </c>
      <c r="H102" s="418">
        <f>'Table 1'!J102</f>
        <v>12368</v>
      </c>
      <c r="I102" s="419"/>
      <c r="J102" s="420"/>
      <c r="K102" s="421" t="str">
        <f t="shared" si="5"/>
        <v/>
      </c>
      <c r="L102" s="420"/>
      <c r="M102" s="419"/>
      <c r="N102" s="420"/>
      <c r="O102" s="419"/>
      <c r="P102" s="420"/>
      <c r="Q102" s="416" t="str">
        <f t="shared" si="4"/>
        <v/>
      </c>
      <c r="R102" s="626" t="str">
        <f t="shared" si="6"/>
        <v/>
      </c>
      <c r="S102" s="626" t="str">
        <f t="shared" si="7"/>
        <v/>
      </c>
    </row>
    <row r="103" spans="2:19" x14ac:dyDescent="0.2">
      <c r="B103" s="211" t="s">
        <v>703</v>
      </c>
      <c r="C103" s="212"/>
      <c r="D103" s="209"/>
      <c r="E103" s="16">
        <v>83</v>
      </c>
      <c r="F103" s="14" t="s">
        <v>168</v>
      </c>
      <c r="G103" s="14" t="s">
        <v>169</v>
      </c>
      <c r="H103" s="418">
        <f>'Table 1'!J103</f>
        <v>61</v>
      </c>
      <c r="I103" s="419"/>
      <c r="J103" s="420"/>
      <c r="K103" s="421" t="str">
        <f t="shared" si="5"/>
        <v/>
      </c>
      <c r="L103" s="420"/>
      <c r="M103" s="419"/>
      <c r="N103" s="420"/>
      <c r="O103" s="419"/>
      <c r="P103" s="420"/>
      <c r="Q103" s="416" t="str">
        <f t="shared" si="4"/>
        <v/>
      </c>
      <c r="R103" s="626" t="str">
        <f t="shared" si="6"/>
        <v/>
      </c>
      <c r="S103" s="626" t="str">
        <f t="shared" si="7"/>
        <v/>
      </c>
    </row>
    <row r="104" spans="2:19" x14ac:dyDescent="0.2">
      <c r="B104" s="211" t="s">
        <v>704</v>
      </c>
      <c r="C104" s="212"/>
      <c r="D104" s="209"/>
      <c r="E104" s="13">
        <v>84</v>
      </c>
      <c r="F104" s="14" t="s">
        <v>170</v>
      </c>
      <c r="G104" s="14" t="s">
        <v>171</v>
      </c>
      <c r="H104" s="418">
        <f>'Table 1'!J104</f>
        <v>1</v>
      </c>
      <c r="I104" s="419"/>
      <c r="J104" s="420"/>
      <c r="K104" s="421" t="str">
        <f t="shared" si="5"/>
        <v/>
      </c>
      <c r="L104" s="420"/>
      <c r="M104" s="419"/>
      <c r="N104" s="420"/>
      <c r="O104" s="419"/>
      <c r="P104" s="420"/>
      <c r="Q104" s="416" t="str">
        <f t="shared" si="4"/>
        <v/>
      </c>
      <c r="R104" s="626" t="str">
        <f t="shared" si="6"/>
        <v/>
      </c>
      <c r="S104" s="626" t="str">
        <f t="shared" si="7"/>
        <v/>
      </c>
    </row>
    <row r="105" spans="2:19" x14ac:dyDescent="0.2">
      <c r="B105" s="211" t="s">
        <v>705</v>
      </c>
      <c r="C105" s="212"/>
      <c r="D105" s="209"/>
      <c r="E105" s="16">
        <v>85</v>
      </c>
      <c r="F105" s="14" t="s">
        <v>172</v>
      </c>
      <c r="G105" s="14" t="s">
        <v>173</v>
      </c>
      <c r="H105" s="418">
        <f>'Table 1'!J105</f>
        <v>1740</v>
      </c>
      <c r="I105" s="419"/>
      <c r="J105" s="420"/>
      <c r="K105" s="421" t="str">
        <f t="shared" si="5"/>
        <v/>
      </c>
      <c r="L105" s="420"/>
      <c r="M105" s="419"/>
      <c r="N105" s="420"/>
      <c r="O105" s="419"/>
      <c r="P105" s="420"/>
      <c r="Q105" s="416" t="str">
        <f t="shared" si="4"/>
        <v/>
      </c>
      <c r="R105" s="626" t="str">
        <f t="shared" si="6"/>
        <v/>
      </c>
      <c r="S105" s="626" t="str">
        <f t="shared" si="7"/>
        <v/>
      </c>
    </row>
    <row r="106" spans="2:19" x14ac:dyDescent="0.2">
      <c r="B106" s="211" t="s">
        <v>706</v>
      </c>
      <c r="C106" s="212"/>
      <c r="D106" s="209"/>
      <c r="E106" s="13">
        <v>86</v>
      </c>
      <c r="F106" s="14" t="s">
        <v>174</v>
      </c>
      <c r="G106" s="14" t="s">
        <v>175</v>
      </c>
      <c r="H106" s="418" t="str">
        <f>'Table 1'!J106</f>
        <v/>
      </c>
      <c r="I106" s="419"/>
      <c r="J106" s="420"/>
      <c r="K106" s="421" t="str">
        <f t="shared" si="5"/>
        <v/>
      </c>
      <c r="L106" s="420"/>
      <c r="M106" s="419"/>
      <c r="N106" s="420"/>
      <c r="O106" s="419"/>
      <c r="P106" s="420"/>
      <c r="Q106" s="416" t="str">
        <f t="shared" si="4"/>
        <v/>
      </c>
      <c r="R106" s="626" t="str">
        <f t="shared" si="6"/>
        <v/>
      </c>
      <c r="S106" s="626" t="str">
        <f t="shared" si="7"/>
        <v/>
      </c>
    </row>
    <row r="107" spans="2:19" x14ac:dyDescent="0.2">
      <c r="B107" s="211" t="s">
        <v>707</v>
      </c>
      <c r="C107" s="212"/>
      <c r="D107" s="209"/>
      <c r="E107" s="16">
        <v>87</v>
      </c>
      <c r="F107" s="14" t="s">
        <v>176</v>
      </c>
      <c r="G107" s="14" t="s">
        <v>177</v>
      </c>
      <c r="H107" s="418" t="str">
        <f>'Table 1'!J107</f>
        <v/>
      </c>
      <c r="I107" s="419"/>
      <c r="J107" s="420"/>
      <c r="K107" s="421" t="str">
        <f t="shared" si="5"/>
        <v/>
      </c>
      <c r="L107" s="420"/>
      <c r="M107" s="419"/>
      <c r="N107" s="420"/>
      <c r="O107" s="419"/>
      <c r="P107" s="420"/>
      <c r="Q107" s="416" t="str">
        <f t="shared" si="4"/>
        <v/>
      </c>
      <c r="R107" s="626" t="str">
        <f t="shared" si="6"/>
        <v/>
      </c>
      <c r="S107" s="626" t="str">
        <f t="shared" si="7"/>
        <v/>
      </c>
    </row>
    <row r="108" spans="2:19" x14ac:dyDescent="0.2">
      <c r="B108" s="211" t="s">
        <v>708</v>
      </c>
      <c r="C108" s="212"/>
      <c r="D108" s="209"/>
      <c r="E108" s="13">
        <v>88</v>
      </c>
      <c r="F108" s="14" t="s">
        <v>178</v>
      </c>
      <c r="G108" s="14" t="s">
        <v>179</v>
      </c>
      <c r="H108" s="418" t="str">
        <f>'Table 1'!J108</f>
        <v/>
      </c>
      <c r="I108" s="419"/>
      <c r="J108" s="420"/>
      <c r="K108" s="421" t="str">
        <f t="shared" si="5"/>
        <v/>
      </c>
      <c r="L108" s="420"/>
      <c r="M108" s="419"/>
      <c r="N108" s="420"/>
      <c r="O108" s="419"/>
      <c r="P108" s="420"/>
      <c r="Q108" s="416" t="str">
        <f t="shared" si="4"/>
        <v/>
      </c>
      <c r="R108" s="626" t="str">
        <f t="shared" si="6"/>
        <v/>
      </c>
      <c r="S108" s="626" t="str">
        <f t="shared" si="7"/>
        <v/>
      </c>
    </row>
    <row r="109" spans="2:19" x14ac:dyDescent="0.2">
      <c r="B109" s="211" t="s">
        <v>709</v>
      </c>
      <c r="C109" s="212"/>
      <c r="D109" s="209"/>
      <c r="E109" s="16">
        <v>89</v>
      </c>
      <c r="F109" s="14" t="s">
        <v>180</v>
      </c>
      <c r="G109" s="14" t="s">
        <v>181</v>
      </c>
      <c r="H109" s="418" t="str">
        <f>'Table 1'!J109</f>
        <v/>
      </c>
      <c r="I109" s="419"/>
      <c r="J109" s="420"/>
      <c r="K109" s="421" t="str">
        <f t="shared" si="5"/>
        <v/>
      </c>
      <c r="L109" s="420"/>
      <c r="M109" s="419"/>
      <c r="N109" s="420"/>
      <c r="O109" s="419"/>
      <c r="P109" s="420"/>
      <c r="Q109" s="416" t="str">
        <f t="shared" si="4"/>
        <v/>
      </c>
      <c r="R109" s="626" t="str">
        <f t="shared" si="6"/>
        <v/>
      </c>
      <c r="S109" s="626" t="str">
        <f t="shared" si="7"/>
        <v/>
      </c>
    </row>
    <row r="110" spans="2:19" x14ac:dyDescent="0.2">
      <c r="B110" s="211" t="s">
        <v>710</v>
      </c>
      <c r="C110" s="212"/>
      <c r="D110" s="209"/>
      <c r="E110" s="13">
        <v>90</v>
      </c>
      <c r="F110" s="14" t="s">
        <v>182</v>
      </c>
      <c r="G110" s="14" t="s">
        <v>183</v>
      </c>
      <c r="H110" s="418">
        <f>'Table 1'!J110</f>
        <v>4</v>
      </c>
      <c r="I110" s="419"/>
      <c r="J110" s="420"/>
      <c r="K110" s="421" t="str">
        <f t="shared" si="5"/>
        <v/>
      </c>
      <c r="L110" s="420"/>
      <c r="M110" s="419"/>
      <c r="N110" s="420"/>
      <c r="O110" s="419"/>
      <c r="P110" s="420"/>
      <c r="Q110" s="416" t="str">
        <f t="shared" si="4"/>
        <v/>
      </c>
      <c r="R110" s="626" t="str">
        <f t="shared" si="6"/>
        <v/>
      </c>
      <c r="S110" s="626" t="str">
        <f t="shared" si="7"/>
        <v/>
      </c>
    </row>
    <row r="111" spans="2:19" x14ac:dyDescent="0.2">
      <c r="B111" s="211" t="s">
        <v>711</v>
      </c>
      <c r="C111" s="212"/>
      <c r="D111" s="209"/>
      <c r="E111" s="16">
        <v>91</v>
      </c>
      <c r="F111" s="14" t="s">
        <v>184</v>
      </c>
      <c r="G111" s="14" t="s">
        <v>185</v>
      </c>
      <c r="H111" s="418">
        <f>'Table 1'!J111</f>
        <v>1373</v>
      </c>
      <c r="I111" s="419"/>
      <c r="J111" s="420"/>
      <c r="K111" s="421" t="str">
        <f t="shared" si="5"/>
        <v/>
      </c>
      <c r="L111" s="420"/>
      <c r="M111" s="419"/>
      <c r="N111" s="420"/>
      <c r="O111" s="419"/>
      <c r="P111" s="420"/>
      <c r="Q111" s="416" t="str">
        <f t="shared" si="4"/>
        <v/>
      </c>
      <c r="R111" s="626" t="str">
        <f t="shared" si="6"/>
        <v/>
      </c>
      <c r="S111" s="626" t="str">
        <f t="shared" si="7"/>
        <v/>
      </c>
    </row>
    <row r="112" spans="2:19" x14ac:dyDescent="0.2">
      <c r="B112" s="211" t="s">
        <v>712</v>
      </c>
      <c r="C112" s="212"/>
      <c r="D112" s="209"/>
      <c r="E112" s="13">
        <v>92</v>
      </c>
      <c r="F112" s="14" t="s">
        <v>186</v>
      </c>
      <c r="G112" s="14" t="s">
        <v>187</v>
      </c>
      <c r="H112" s="418" t="str">
        <f>'Table 1'!J112</f>
        <v/>
      </c>
      <c r="I112" s="419"/>
      <c r="J112" s="420"/>
      <c r="K112" s="421" t="str">
        <f t="shared" si="5"/>
        <v/>
      </c>
      <c r="L112" s="420"/>
      <c r="M112" s="419"/>
      <c r="N112" s="420"/>
      <c r="O112" s="419"/>
      <c r="P112" s="420"/>
      <c r="Q112" s="416" t="str">
        <f t="shared" si="4"/>
        <v/>
      </c>
      <c r="R112" s="626" t="str">
        <f t="shared" si="6"/>
        <v/>
      </c>
      <c r="S112" s="626" t="str">
        <f t="shared" si="7"/>
        <v/>
      </c>
    </row>
    <row r="113" spans="2:19" x14ac:dyDescent="0.2">
      <c r="B113" s="211" t="s">
        <v>713</v>
      </c>
      <c r="C113" s="212"/>
      <c r="D113" s="209"/>
      <c r="E113" s="16">
        <v>93</v>
      </c>
      <c r="F113" s="14" t="s">
        <v>188</v>
      </c>
      <c r="G113" s="14" t="s">
        <v>189</v>
      </c>
      <c r="H113" s="418" t="str">
        <f>'Table 1'!J113</f>
        <v/>
      </c>
      <c r="I113" s="419"/>
      <c r="J113" s="420"/>
      <c r="K113" s="421" t="str">
        <f t="shared" si="5"/>
        <v/>
      </c>
      <c r="L113" s="420"/>
      <c r="M113" s="419"/>
      <c r="N113" s="420"/>
      <c r="O113" s="419"/>
      <c r="P113" s="420"/>
      <c r="Q113" s="416" t="str">
        <f t="shared" si="4"/>
        <v/>
      </c>
      <c r="R113" s="626" t="str">
        <f t="shared" si="6"/>
        <v/>
      </c>
      <c r="S113" s="626" t="str">
        <f t="shared" si="7"/>
        <v/>
      </c>
    </row>
    <row r="114" spans="2:19" x14ac:dyDescent="0.2">
      <c r="B114" s="211" t="s">
        <v>714</v>
      </c>
      <c r="C114" s="212"/>
      <c r="D114" s="209"/>
      <c r="E114" s="13">
        <v>94</v>
      </c>
      <c r="F114" s="14" t="s">
        <v>190</v>
      </c>
      <c r="G114" s="14" t="s">
        <v>191</v>
      </c>
      <c r="H114" s="418" t="str">
        <f>'Table 1'!J114</f>
        <v/>
      </c>
      <c r="I114" s="419"/>
      <c r="J114" s="420"/>
      <c r="K114" s="421" t="str">
        <f t="shared" si="5"/>
        <v/>
      </c>
      <c r="L114" s="420"/>
      <c r="M114" s="419"/>
      <c r="N114" s="420"/>
      <c r="O114" s="419"/>
      <c r="P114" s="420"/>
      <c r="Q114" s="416" t="str">
        <f t="shared" si="4"/>
        <v/>
      </c>
      <c r="R114" s="626" t="str">
        <f t="shared" si="6"/>
        <v/>
      </c>
      <c r="S114" s="626" t="str">
        <f t="shared" si="7"/>
        <v/>
      </c>
    </row>
    <row r="115" spans="2:19" x14ac:dyDescent="0.2">
      <c r="B115" s="211" t="s">
        <v>715</v>
      </c>
      <c r="C115" s="212"/>
      <c r="D115" s="209"/>
      <c r="E115" s="16">
        <v>95</v>
      </c>
      <c r="F115" s="14" t="s">
        <v>192</v>
      </c>
      <c r="G115" s="14" t="s">
        <v>193</v>
      </c>
      <c r="H115" s="418" t="str">
        <f>'Table 1'!J115</f>
        <v/>
      </c>
      <c r="I115" s="419"/>
      <c r="J115" s="420"/>
      <c r="K115" s="421" t="str">
        <f t="shared" si="5"/>
        <v/>
      </c>
      <c r="L115" s="420"/>
      <c r="M115" s="419"/>
      <c r="N115" s="420"/>
      <c r="O115" s="419"/>
      <c r="P115" s="420"/>
      <c r="Q115" s="416" t="str">
        <f t="shared" si="4"/>
        <v/>
      </c>
      <c r="R115" s="626" t="str">
        <f t="shared" si="6"/>
        <v/>
      </c>
      <c r="S115" s="626" t="str">
        <f t="shared" si="7"/>
        <v/>
      </c>
    </row>
    <row r="116" spans="2:19" x14ac:dyDescent="0.2">
      <c r="B116" s="211" t="s">
        <v>716</v>
      </c>
      <c r="C116" s="212"/>
      <c r="D116" s="209"/>
      <c r="E116" s="13">
        <v>96</v>
      </c>
      <c r="F116" s="14" t="s">
        <v>194</v>
      </c>
      <c r="G116" s="14" t="s">
        <v>195</v>
      </c>
      <c r="H116" s="418">
        <f>'Table 1'!J116</f>
        <v>7</v>
      </c>
      <c r="I116" s="419"/>
      <c r="J116" s="420"/>
      <c r="K116" s="421" t="str">
        <f t="shared" si="5"/>
        <v/>
      </c>
      <c r="L116" s="420"/>
      <c r="M116" s="419"/>
      <c r="N116" s="420"/>
      <c r="O116" s="419"/>
      <c r="P116" s="420"/>
      <c r="Q116" s="416" t="str">
        <f t="shared" si="4"/>
        <v/>
      </c>
      <c r="R116" s="626" t="str">
        <f t="shared" si="6"/>
        <v/>
      </c>
      <c r="S116" s="626" t="str">
        <f t="shared" si="7"/>
        <v/>
      </c>
    </row>
    <row r="117" spans="2:19" x14ac:dyDescent="0.2">
      <c r="B117" s="211" t="s">
        <v>718</v>
      </c>
      <c r="C117" s="212"/>
      <c r="D117" s="209"/>
      <c r="E117" s="16">
        <v>97</v>
      </c>
      <c r="F117" s="14" t="s">
        <v>197</v>
      </c>
      <c r="G117" s="14" t="s">
        <v>198</v>
      </c>
      <c r="H117" s="418">
        <f>'Table 1'!J117</f>
        <v>1655</v>
      </c>
      <c r="I117" s="419"/>
      <c r="J117" s="420"/>
      <c r="K117" s="421" t="str">
        <f t="shared" si="5"/>
        <v/>
      </c>
      <c r="L117" s="420"/>
      <c r="M117" s="419"/>
      <c r="N117" s="420"/>
      <c r="O117" s="419"/>
      <c r="P117" s="420"/>
      <c r="Q117" s="416" t="str">
        <f t="shared" si="4"/>
        <v/>
      </c>
      <c r="R117" s="626" t="str">
        <f t="shared" si="6"/>
        <v/>
      </c>
      <c r="S117" s="626" t="str">
        <f t="shared" si="7"/>
        <v/>
      </c>
    </row>
    <row r="118" spans="2:19" x14ac:dyDescent="0.2">
      <c r="B118" s="211" t="s">
        <v>719</v>
      </c>
      <c r="C118" s="212"/>
      <c r="D118" s="209"/>
      <c r="E118" s="13">
        <v>98</v>
      </c>
      <c r="F118" s="14" t="s">
        <v>199</v>
      </c>
      <c r="G118" s="14" t="s">
        <v>200</v>
      </c>
      <c r="H118" s="418">
        <f>'Table 1'!J118</f>
        <v>5</v>
      </c>
      <c r="I118" s="419"/>
      <c r="J118" s="420"/>
      <c r="K118" s="421" t="str">
        <f t="shared" si="5"/>
        <v/>
      </c>
      <c r="L118" s="420"/>
      <c r="M118" s="419"/>
      <c r="N118" s="420"/>
      <c r="O118" s="419"/>
      <c r="P118" s="420"/>
      <c r="Q118" s="416" t="str">
        <f t="shared" si="4"/>
        <v/>
      </c>
      <c r="R118" s="626" t="str">
        <f t="shared" si="6"/>
        <v/>
      </c>
      <c r="S118" s="626" t="str">
        <f t="shared" si="7"/>
        <v/>
      </c>
    </row>
    <row r="119" spans="2:19" x14ac:dyDescent="0.2">
      <c r="B119" s="211" t="s">
        <v>720</v>
      </c>
      <c r="C119" s="212"/>
      <c r="D119" s="209"/>
      <c r="E119" s="16">
        <v>99</v>
      </c>
      <c r="F119" s="14" t="s">
        <v>201</v>
      </c>
      <c r="G119" s="14" t="s">
        <v>202</v>
      </c>
      <c r="H119" s="418">
        <f>'Table 1'!J119</f>
        <v>2091</v>
      </c>
      <c r="I119" s="419"/>
      <c r="J119" s="420"/>
      <c r="K119" s="421" t="str">
        <f t="shared" si="5"/>
        <v/>
      </c>
      <c r="L119" s="420"/>
      <c r="M119" s="419"/>
      <c r="N119" s="420"/>
      <c r="O119" s="419"/>
      <c r="P119" s="420"/>
      <c r="Q119" s="416" t="str">
        <f t="shared" si="4"/>
        <v/>
      </c>
      <c r="R119" s="626" t="str">
        <f t="shared" si="6"/>
        <v/>
      </c>
      <c r="S119" s="626" t="str">
        <f t="shared" si="7"/>
        <v/>
      </c>
    </row>
    <row r="120" spans="2:19" x14ac:dyDescent="0.2">
      <c r="B120" s="211" t="s">
        <v>721</v>
      </c>
      <c r="C120" s="212"/>
      <c r="D120" s="209"/>
      <c r="E120" s="13">
        <v>100</v>
      </c>
      <c r="F120" s="14" t="s">
        <v>203</v>
      </c>
      <c r="G120" s="14" t="s">
        <v>204</v>
      </c>
      <c r="H120" s="418">
        <f>'Table 1'!J120</f>
        <v>1626</v>
      </c>
      <c r="I120" s="419"/>
      <c r="J120" s="420"/>
      <c r="K120" s="421" t="str">
        <f t="shared" si="5"/>
        <v/>
      </c>
      <c r="L120" s="420"/>
      <c r="M120" s="419"/>
      <c r="N120" s="420"/>
      <c r="O120" s="419"/>
      <c r="P120" s="420"/>
      <c r="Q120" s="416" t="str">
        <f t="shared" si="4"/>
        <v/>
      </c>
      <c r="R120" s="626" t="str">
        <f t="shared" si="6"/>
        <v/>
      </c>
      <c r="S120" s="626" t="str">
        <f t="shared" si="7"/>
        <v/>
      </c>
    </row>
    <row r="121" spans="2:19" x14ac:dyDescent="0.2">
      <c r="B121" s="211" t="s">
        <v>722</v>
      </c>
      <c r="C121" s="212"/>
      <c r="D121" s="209"/>
      <c r="E121" s="16">
        <v>101</v>
      </c>
      <c r="F121" s="14" t="s">
        <v>205</v>
      </c>
      <c r="G121" s="14" t="s">
        <v>206</v>
      </c>
      <c r="H121" s="418">
        <f>'Table 1'!J121</f>
        <v>1</v>
      </c>
      <c r="I121" s="419"/>
      <c r="J121" s="420"/>
      <c r="K121" s="421" t="str">
        <f t="shared" si="5"/>
        <v/>
      </c>
      <c r="L121" s="420"/>
      <c r="M121" s="419"/>
      <c r="N121" s="420"/>
      <c r="O121" s="419"/>
      <c r="P121" s="420"/>
      <c r="Q121" s="416" t="str">
        <f t="shared" si="4"/>
        <v/>
      </c>
      <c r="R121" s="626" t="str">
        <f t="shared" si="6"/>
        <v/>
      </c>
      <c r="S121" s="626" t="str">
        <f t="shared" si="7"/>
        <v/>
      </c>
    </row>
    <row r="122" spans="2:19" x14ac:dyDescent="0.2">
      <c r="B122" s="211" t="s">
        <v>723</v>
      </c>
      <c r="C122" s="212"/>
      <c r="D122" s="209"/>
      <c r="E122" s="13">
        <v>102</v>
      </c>
      <c r="F122" s="14" t="s">
        <v>207</v>
      </c>
      <c r="G122" s="14" t="s">
        <v>208</v>
      </c>
      <c r="H122" s="418">
        <f>'Table 1'!J122</f>
        <v>20</v>
      </c>
      <c r="I122" s="419"/>
      <c r="J122" s="420"/>
      <c r="K122" s="421" t="str">
        <f t="shared" si="5"/>
        <v/>
      </c>
      <c r="L122" s="420"/>
      <c r="M122" s="419"/>
      <c r="N122" s="420"/>
      <c r="O122" s="419"/>
      <c r="P122" s="420"/>
      <c r="Q122" s="416" t="str">
        <f t="shared" si="4"/>
        <v/>
      </c>
      <c r="R122" s="626" t="str">
        <f t="shared" si="6"/>
        <v/>
      </c>
      <c r="S122" s="626" t="str">
        <f t="shared" si="7"/>
        <v/>
      </c>
    </row>
    <row r="123" spans="2:19" x14ac:dyDescent="0.2">
      <c r="B123" s="211" t="s">
        <v>724</v>
      </c>
      <c r="C123" s="212"/>
      <c r="D123" s="209"/>
      <c r="E123" s="16">
        <v>103</v>
      </c>
      <c r="F123" s="14" t="s">
        <v>209</v>
      </c>
      <c r="G123" s="14" t="s">
        <v>210</v>
      </c>
      <c r="H123" s="418">
        <f>'Table 1'!J123</f>
        <v>2727</v>
      </c>
      <c r="I123" s="419"/>
      <c r="J123" s="420"/>
      <c r="K123" s="421" t="str">
        <f t="shared" si="5"/>
        <v/>
      </c>
      <c r="L123" s="420"/>
      <c r="M123" s="419"/>
      <c r="N123" s="420"/>
      <c r="O123" s="419"/>
      <c r="P123" s="420"/>
      <c r="Q123" s="416" t="str">
        <f t="shared" si="4"/>
        <v/>
      </c>
      <c r="R123" s="626" t="str">
        <f t="shared" si="6"/>
        <v/>
      </c>
      <c r="S123" s="626" t="str">
        <f t="shared" si="7"/>
        <v/>
      </c>
    </row>
    <row r="124" spans="2:19" x14ac:dyDescent="0.2">
      <c r="B124" s="211" t="s">
        <v>725</v>
      </c>
      <c r="C124" s="212"/>
      <c r="D124" s="209"/>
      <c r="E124" s="13">
        <v>104</v>
      </c>
      <c r="F124" s="14" t="s">
        <v>211</v>
      </c>
      <c r="G124" s="14" t="s">
        <v>212</v>
      </c>
      <c r="H124" s="418">
        <f>'Table 1'!J124</f>
        <v>9</v>
      </c>
      <c r="I124" s="419"/>
      <c r="J124" s="420"/>
      <c r="K124" s="421" t="str">
        <f t="shared" si="5"/>
        <v/>
      </c>
      <c r="L124" s="420"/>
      <c r="M124" s="419"/>
      <c r="N124" s="420"/>
      <c r="O124" s="419"/>
      <c r="P124" s="420"/>
      <c r="Q124" s="416" t="str">
        <f t="shared" si="4"/>
        <v/>
      </c>
      <c r="R124" s="626" t="str">
        <f t="shared" si="6"/>
        <v/>
      </c>
      <c r="S124" s="626" t="str">
        <f t="shared" si="7"/>
        <v/>
      </c>
    </row>
    <row r="125" spans="2:19" x14ac:dyDescent="0.2">
      <c r="B125" s="211" t="s">
        <v>726</v>
      </c>
      <c r="C125" s="212"/>
      <c r="D125" s="209"/>
      <c r="E125" s="16">
        <v>105</v>
      </c>
      <c r="F125" s="14" t="s">
        <v>213</v>
      </c>
      <c r="G125" s="14" t="s">
        <v>214</v>
      </c>
      <c r="H125" s="418">
        <f>'Table 1'!J125</f>
        <v>82</v>
      </c>
      <c r="I125" s="419"/>
      <c r="J125" s="420"/>
      <c r="K125" s="421" t="str">
        <f t="shared" si="5"/>
        <v/>
      </c>
      <c r="L125" s="420"/>
      <c r="M125" s="419"/>
      <c r="N125" s="420"/>
      <c r="O125" s="419"/>
      <c r="P125" s="420"/>
      <c r="Q125" s="416" t="str">
        <f t="shared" si="4"/>
        <v/>
      </c>
      <c r="R125" s="626" t="str">
        <f t="shared" si="6"/>
        <v/>
      </c>
      <c r="S125" s="626" t="str">
        <f t="shared" si="7"/>
        <v/>
      </c>
    </row>
    <row r="126" spans="2:19" x14ac:dyDescent="0.2">
      <c r="B126" s="211" t="s">
        <v>727</v>
      </c>
      <c r="C126" s="212"/>
      <c r="D126" s="209"/>
      <c r="E126" s="13">
        <v>106</v>
      </c>
      <c r="F126" s="14" t="s">
        <v>215</v>
      </c>
      <c r="G126" s="14" t="s">
        <v>216</v>
      </c>
      <c r="H126" s="418">
        <f>'Table 1'!J126</f>
        <v>22015</v>
      </c>
      <c r="I126" s="419"/>
      <c r="J126" s="420"/>
      <c r="K126" s="421" t="str">
        <f t="shared" si="5"/>
        <v/>
      </c>
      <c r="L126" s="420"/>
      <c r="M126" s="419"/>
      <c r="N126" s="420"/>
      <c r="O126" s="419"/>
      <c r="P126" s="420"/>
      <c r="Q126" s="416" t="str">
        <f t="shared" si="4"/>
        <v/>
      </c>
      <c r="R126" s="626" t="str">
        <f t="shared" si="6"/>
        <v/>
      </c>
      <c r="S126" s="626" t="str">
        <f t="shared" si="7"/>
        <v/>
      </c>
    </row>
    <row r="127" spans="2:19" x14ac:dyDescent="0.2">
      <c r="B127" s="211" t="s">
        <v>728</v>
      </c>
      <c r="C127" s="212"/>
      <c r="D127" s="209"/>
      <c r="E127" s="16">
        <v>107</v>
      </c>
      <c r="F127" s="14" t="s">
        <v>217</v>
      </c>
      <c r="G127" s="14" t="s">
        <v>218</v>
      </c>
      <c r="H127" s="418">
        <f>'Table 1'!J127</f>
        <v>52</v>
      </c>
      <c r="I127" s="419"/>
      <c r="J127" s="420"/>
      <c r="K127" s="421" t="str">
        <f t="shared" si="5"/>
        <v/>
      </c>
      <c r="L127" s="420"/>
      <c r="M127" s="419"/>
      <c r="N127" s="420"/>
      <c r="O127" s="419"/>
      <c r="P127" s="420"/>
      <c r="Q127" s="416" t="str">
        <f t="shared" si="4"/>
        <v/>
      </c>
      <c r="R127" s="626" t="str">
        <f t="shared" si="6"/>
        <v/>
      </c>
      <c r="S127" s="626" t="str">
        <f t="shared" si="7"/>
        <v/>
      </c>
    </row>
    <row r="128" spans="2:19" x14ac:dyDescent="0.2">
      <c r="B128" s="211" t="s">
        <v>729</v>
      </c>
      <c r="C128" s="212"/>
      <c r="D128" s="209"/>
      <c r="E128" s="13">
        <v>108</v>
      </c>
      <c r="F128" s="14" t="s">
        <v>219</v>
      </c>
      <c r="G128" s="14" t="s">
        <v>220</v>
      </c>
      <c r="H128" s="418">
        <f>'Table 1'!J128</f>
        <v>15185</v>
      </c>
      <c r="I128" s="419"/>
      <c r="J128" s="420"/>
      <c r="K128" s="421" t="str">
        <f t="shared" si="5"/>
        <v/>
      </c>
      <c r="L128" s="420"/>
      <c r="M128" s="419"/>
      <c r="N128" s="420"/>
      <c r="O128" s="419"/>
      <c r="P128" s="420"/>
      <c r="Q128" s="416" t="str">
        <f t="shared" si="4"/>
        <v/>
      </c>
      <c r="R128" s="626" t="str">
        <f t="shared" si="6"/>
        <v/>
      </c>
      <c r="S128" s="626" t="str">
        <f t="shared" si="7"/>
        <v/>
      </c>
    </row>
    <row r="129" spans="2:19" x14ac:dyDescent="0.2">
      <c r="B129" s="211" t="s">
        <v>730</v>
      </c>
      <c r="C129" s="212"/>
      <c r="D129" s="209"/>
      <c r="E129" s="16">
        <v>109</v>
      </c>
      <c r="F129" s="14" t="s">
        <v>221</v>
      </c>
      <c r="G129" s="14" t="s">
        <v>222</v>
      </c>
      <c r="H129" s="418">
        <f>'Table 1'!J129</f>
        <v>86</v>
      </c>
      <c r="I129" s="419"/>
      <c r="J129" s="420"/>
      <c r="K129" s="421" t="str">
        <f t="shared" si="5"/>
        <v/>
      </c>
      <c r="L129" s="420"/>
      <c r="M129" s="419"/>
      <c r="N129" s="420"/>
      <c r="O129" s="419"/>
      <c r="P129" s="420"/>
      <c r="Q129" s="416" t="str">
        <f t="shared" si="4"/>
        <v/>
      </c>
      <c r="R129" s="626" t="str">
        <f t="shared" si="6"/>
        <v/>
      </c>
      <c r="S129" s="626" t="str">
        <f t="shared" si="7"/>
        <v/>
      </c>
    </row>
    <row r="130" spans="2:19" x14ac:dyDescent="0.2">
      <c r="B130" s="211" t="s">
        <v>731</v>
      </c>
      <c r="C130" s="212"/>
      <c r="D130" s="209"/>
      <c r="E130" s="13">
        <v>110</v>
      </c>
      <c r="F130" s="14" t="s">
        <v>223</v>
      </c>
      <c r="G130" s="14" t="s">
        <v>224</v>
      </c>
      <c r="H130" s="418">
        <f>'Table 1'!J130</f>
        <v>10</v>
      </c>
      <c r="I130" s="419"/>
      <c r="J130" s="420"/>
      <c r="K130" s="421" t="str">
        <f t="shared" si="5"/>
        <v/>
      </c>
      <c r="L130" s="420"/>
      <c r="M130" s="419"/>
      <c r="N130" s="420"/>
      <c r="O130" s="419"/>
      <c r="P130" s="420"/>
      <c r="Q130" s="416" t="str">
        <f t="shared" si="4"/>
        <v/>
      </c>
      <c r="R130" s="626" t="str">
        <f t="shared" si="6"/>
        <v/>
      </c>
      <c r="S130" s="626" t="str">
        <f t="shared" si="7"/>
        <v/>
      </c>
    </row>
    <row r="131" spans="2:19" x14ac:dyDescent="0.2">
      <c r="B131" s="211" t="s">
        <v>732</v>
      </c>
      <c r="C131" s="212"/>
      <c r="D131" s="209"/>
      <c r="E131" s="16">
        <v>111</v>
      </c>
      <c r="F131" s="14" t="s">
        <v>225</v>
      </c>
      <c r="G131" s="14" t="s">
        <v>226</v>
      </c>
      <c r="H131" s="418">
        <f>'Table 1'!J131</f>
        <v>32</v>
      </c>
      <c r="I131" s="419"/>
      <c r="J131" s="420"/>
      <c r="K131" s="421" t="str">
        <f t="shared" si="5"/>
        <v/>
      </c>
      <c r="L131" s="420"/>
      <c r="M131" s="419"/>
      <c r="N131" s="420"/>
      <c r="O131" s="419"/>
      <c r="P131" s="420"/>
      <c r="Q131" s="416" t="str">
        <f t="shared" si="4"/>
        <v/>
      </c>
      <c r="R131" s="626" t="str">
        <f t="shared" si="6"/>
        <v/>
      </c>
      <c r="S131" s="626" t="str">
        <f t="shared" si="7"/>
        <v/>
      </c>
    </row>
    <row r="132" spans="2:19" x14ac:dyDescent="0.2">
      <c r="B132" s="211" t="s">
        <v>733</v>
      </c>
      <c r="C132" s="212"/>
      <c r="D132" s="209"/>
      <c r="E132" s="13">
        <v>112</v>
      </c>
      <c r="F132" s="14" t="s">
        <v>227</v>
      </c>
      <c r="G132" s="14" t="s">
        <v>228</v>
      </c>
      <c r="H132" s="418">
        <f>'Table 1'!J132</f>
        <v>1</v>
      </c>
      <c r="I132" s="419"/>
      <c r="J132" s="420"/>
      <c r="K132" s="421" t="str">
        <f t="shared" si="5"/>
        <v/>
      </c>
      <c r="L132" s="420"/>
      <c r="M132" s="419"/>
      <c r="N132" s="420"/>
      <c r="O132" s="419"/>
      <c r="P132" s="420"/>
      <c r="Q132" s="416" t="str">
        <f t="shared" si="4"/>
        <v/>
      </c>
      <c r="R132" s="626" t="str">
        <f t="shared" si="6"/>
        <v/>
      </c>
      <c r="S132" s="626" t="str">
        <f t="shared" si="7"/>
        <v/>
      </c>
    </row>
    <row r="133" spans="2:19" x14ac:dyDescent="0.2">
      <c r="B133" s="211" t="s">
        <v>734</v>
      </c>
      <c r="C133" s="212"/>
      <c r="D133" s="209"/>
      <c r="E133" s="16">
        <v>113</v>
      </c>
      <c r="F133" s="14" t="s">
        <v>229</v>
      </c>
      <c r="G133" s="14" t="s">
        <v>230</v>
      </c>
      <c r="H133" s="418" t="str">
        <f>'Table 1'!J133</f>
        <v/>
      </c>
      <c r="I133" s="419"/>
      <c r="J133" s="420"/>
      <c r="K133" s="421" t="str">
        <f t="shared" si="5"/>
        <v/>
      </c>
      <c r="L133" s="420"/>
      <c r="M133" s="419"/>
      <c r="N133" s="420"/>
      <c r="O133" s="419"/>
      <c r="P133" s="420"/>
      <c r="Q133" s="416" t="str">
        <f t="shared" si="4"/>
        <v/>
      </c>
      <c r="R133" s="626" t="str">
        <f t="shared" si="6"/>
        <v/>
      </c>
      <c r="S133" s="626" t="str">
        <f t="shared" si="7"/>
        <v/>
      </c>
    </row>
    <row r="134" spans="2:19" x14ac:dyDescent="0.2">
      <c r="B134" s="211" t="s">
        <v>735</v>
      </c>
      <c r="C134" s="212"/>
      <c r="D134" s="209"/>
      <c r="E134" s="13">
        <v>114</v>
      </c>
      <c r="F134" s="14" t="s">
        <v>231</v>
      </c>
      <c r="G134" s="14" t="s">
        <v>966</v>
      </c>
      <c r="H134" s="418" t="str">
        <f>'Table 1'!J134</f>
        <v/>
      </c>
      <c r="I134" s="419"/>
      <c r="J134" s="420"/>
      <c r="K134" s="421" t="str">
        <f t="shared" si="5"/>
        <v/>
      </c>
      <c r="L134" s="420"/>
      <c r="M134" s="419"/>
      <c r="N134" s="420"/>
      <c r="O134" s="419"/>
      <c r="P134" s="420"/>
      <c r="Q134" s="416" t="str">
        <f t="shared" si="4"/>
        <v/>
      </c>
      <c r="R134" s="626" t="str">
        <f t="shared" si="6"/>
        <v/>
      </c>
      <c r="S134" s="626" t="str">
        <f t="shared" si="7"/>
        <v/>
      </c>
    </row>
    <row r="135" spans="2:19" x14ac:dyDescent="0.2">
      <c r="B135" s="211" t="s">
        <v>736</v>
      </c>
      <c r="C135" s="212"/>
      <c r="D135" s="209"/>
      <c r="E135" s="16">
        <v>115</v>
      </c>
      <c r="F135" s="14" t="s">
        <v>232</v>
      </c>
      <c r="G135" s="14" t="s">
        <v>967</v>
      </c>
      <c r="H135" s="418">
        <f>'Table 1'!J135</f>
        <v>2546</v>
      </c>
      <c r="I135" s="419"/>
      <c r="J135" s="420"/>
      <c r="K135" s="421" t="str">
        <f t="shared" si="5"/>
        <v/>
      </c>
      <c r="L135" s="420"/>
      <c r="M135" s="419"/>
      <c r="N135" s="420"/>
      <c r="O135" s="419"/>
      <c r="P135" s="420"/>
      <c r="Q135" s="416" t="str">
        <f t="shared" si="4"/>
        <v/>
      </c>
      <c r="R135" s="626" t="str">
        <f t="shared" si="6"/>
        <v/>
      </c>
      <c r="S135" s="626" t="str">
        <f t="shared" si="7"/>
        <v/>
      </c>
    </row>
    <row r="136" spans="2:19" x14ac:dyDescent="0.2">
      <c r="B136" s="211" t="s">
        <v>737</v>
      </c>
      <c r="C136" s="212"/>
      <c r="D136" s="209"/>
      <c r="E136" s="13">
        <v>116</v>
      </c>
      <c r="F136" s="14" t="s">
        <v>959</v>
      </c>
      <c r="G136" s="14" t="s">
        <v>516</v>
      </c>
      <c r="H136" s="418" t="str">
        <f>'Table 1'!J136</f>
        <v/>
      </c>
      <c r="I136" s="419"/>
      <c r="J136" s="420"/>
      <c r="K136" s="421" t="str">
        <f t="shared" si="5"/>
        <v/>
      </c>
      <c r="L136" s="420"/>
      <c r="M136" s="419"/>
      <c r="N136" s="420"/>
      <c r="O136" s="419"/>
      <c r="P136" s="420"/>
      <c r="Q136" s="416" t="str">
        <f t="shared" si="4"/>
        <v/>
      </c>
      <c r="R136" s="626" t="str">
        <f t="shared" si="6"/>
        <v/>
      </c>
      <c r="S136" s="626" t="str">
        <f t="shared" si="7"/>
        <v/>
      </c>
    </row>
    <row r="137" spans="2:19" x14ac:dyDescent="0.2">
      <c r="B137" s="211" t="s">
        <v>738</v>
      </c>
      <c r="C137" s="212"/>
      <c r="D137" s="209"/>
      <c r="E137" s="16">
        <v>117</v>
      </c>
      <c r="F137" s="14" t="s">
        <v>233</v>
      </c>
      <c r="G137" s="14" t="s">
        <v>234</v>
      </c>
      <c r="H137" s="418">
        <f>'Table 1'!J137</f>
        <v>21</v>
      </c>
      <c r="I137" s="419"/>
      <c r="J137" s="420"/>
      <c r="K137" s="421" t="str">
        <f t="shared" si="5"/>
        <v/>
      </c>
      <c r="L137" s="420"/>
      <c r="M137" s="419"/>
      <c r="N137" s="420"/>
      <c r="O137" s="419"/>
      <c r="P137" s="420"/>
      <c r="Q137" s="416" t="str">
        <f t="shared" si="4"/>
        <v/>
      </c>
      <c r="R137" s="626" t="str">
        <f t="shared" si="6"/>
        <v/>
      </c>
      <c r="S137" s="626" t="str">
        <f t="shared" si="7"/>
        <v/>
      </c>
    </row>
    <row r="138" spans="2:19" x14ac:dyDescent="0.2">
      <c r="B138" s="211" t="s">
        <v>739</v>
      </c>
      <c r="C138" s="212"/>
      <c r="D138" s="209"/>
      <c r="E138" s="13">
        <v>118</v>
      </c>
      <c r="F138" s="14" t="s">
        <v>235</v>
      </c>
      <c r="G138" s="14" t="s">
        <v>236</v>
      </c>
      <c r="H138" s="418" t="str">
        <f>'Table 1'!J138</f>
        <v/>
      </c>
      <c r="I138" s="419"/>
      <c r="J138" s="420"/>
      <c r="K138" s="421" t="str">
        <f t="shared" si="5"/>
        <v/>
      </c>
      <c r="L138" s="420"/>
      <c r="M138" s="419"/>
      <c r="N138" s="420"/>
      <c r="O138" s="419"/>
      <c r="P138" s="420"/>
      <c r="Q138" s="416" t="str">
        <f t="shared" si="4"/>
        <v/>
      </c>
      <c r="R138" s="626" t="str">
        <f t="shared" si="6"/>
        <v/>
      </c>
      <c r="S138" s="626" t="str">
        <f t="shared" si="7"/>
        <v/>
      </c>
    </row>
    <row r="139" spans="2:19" x14ac:dyDescent="0.2">
      <c r="B139" s="211" t="s">
        <v>740</v>
      </c>
      <c r="C139" s="212"/>
      <c r="D139" s="209"/>
      <c r="E139" s="16">
        <v>119</v>
      </c>
      <c r="F139" s="14" t="s">
        <v>237</v>
      </c>
      <c r="G139" s="14" t="s">
        <v>238</v>
      </c>
      <c r="H139" s="418" t="str">
        <f>'Table 1'!J139</f>
        <v/>
      </c>
      <c r="I139" s="419"/>
      <c r="J139" s="420"/>
      <c r="K139" s="421" t="str">
        <f t="shared" si="5"/>
        <v/>
      </c>
      <c r="L139" s="420"/>
      <c r="M139" s="419"/>
      <c r="N139" s="420"/>
      <c r="O139" s="419"/>
      <c r="P139" s="420"/>
      <c r="Q139" s="416" t="str">
        <f t="shared" si="4"/>
        <v/>
      </c>
      <c r="R139" s="626" t="str">
        <f t="shared" si="6"/>
        <v/>
      </c>
      <c r="S139" s="626" t="str">
        <f t="shared" si="7"/>
        <v/>
      </c>
    </row>
    <row r="140" spans="2:19" x14ac:dyDescent="0.2">
      <c r="B140" s="211" t="s">
        <v>741</v>
      </c>
      <c r="C140" s="212"/>
      <c r="D140" s="209"/>
      <c r="E140" s="13">
        <v>120</v>
      </c>
      <c r="F140" s="14" t="s">
        <v>239</v>
      </c>
      <c r="G140" s="14" t="s">
        <v>240</v>
      </c>
      <c r="H140" s="418">
        <f>'Table 1'!J140</f>
        <v>1</v>
      </c>
      <c r="I140" s="419"/>
      <c r="J140" s="420"/>
      <c r="K140" s="421" t="str">
        <f t="shared" si="5"/>
        <v/>
      </c>
      <c r="L140" s="420"/>
      <c r="M140" s="419"/>
      <c r="N140" s="420"/>
      <c r="O140" s="419"/>
      <c r="P140" s="420"/>
      <c r="Q140" s="416" t="str">
        <f t="shared" si="4"/>
        <v/>
      </c>
      <c r="R140" s="626" t="str">
        <f t="shared" si="6"/>
        <v/>
      </c>
      <c r="S140" s="626" t="str">
        <f t="shared" si="7"/>
        <v/>
      </c>
    </row>
    <row r="141" spans="2:19" x14ac:dyDescent="0.2">
      <c r="B141" s="211" t="s">
        <v>742</v>
      </c>
      <c r="C141" s="212"/>
      <c r="D141" s="209"/>
      <c r="E141" s="16">
        <v>121</v>
      </c>
      <c r="F141" s="14" t="s">
        <v>241</v>
      </c>
      <c r="G141" s="14" t="s">
        <v>242</v>
      </c>
      <c r="H141" s="418">
        <f>'Table 1'!J141</f>
        <v>372</v>
      </c>
      <c r="I141" s="419"/>
      <c r="J141" s="420"/>
      <c r="K141" s="421" t="str">
        <f t="shared" si="5"/>
        <v/>
      </c>
      <c r="L141" s="420"/>
      <c r="M141" s="419"/>
      <c r="N141" s="420"/>
      <c r="O141" s="419"/>
      <c r="P141" s="420"/>
      <c r="Q141" s="416" t="str">
        <f t="shared" si="4"/>
        <v/>
      </c>
      <c r="R141" s="626" t="str">
        <f t="shared" si="6"/>
        <v/>
      </c>
      <c r="S141" s="626" t="str">
        <f t="shared" si="7"/>
        <v/>
      </c>
    </row>
    <row r="142" spans="2:19" x14ac:dyDescent="0.2">
      <c r="B142" s="211" t="s">
        <v>743</v>
      </c>
      <c r="C142" s="212"/>
      <c r="D142" s="209"/>
      <c r="E142" s="13">
        <v>122</v>
      </c>
      <c r="F142" s="14" t="s">
        <v>243</v>
      </c>
      <c r="G142" s="14" t="s">
        <v>244</v>
      </c>
      <c r="H142" s="418" t="str">
        <f>'Table 1'!J142</f>
        <v/>
      </c>
      <c r="I142" s="419"/>
      <c r="J142" s="420"/>
      <c r="K142" s="421" t="str">
        <f t="shared" si="5"/>
        <v/>
      </c>
      <c r="L142" s="420"/>
      <c r="M142" s="419"/>
      <c r="N142" s="420"/>
      <c r="O142" s="419"/>
      <c r="P142" s="420"/>
      <c r="Q142" s="416" t="str">
        <f t="shared" si="4"/>
        <v/>
      </c>
      <c r="R142" s="626" t="str">
        <f t="shared" si="6"/>
        <v/>
      </c>
      <c r="S142" s="626" t="str">
        <f t="shared" si="7"/>
        <v/>
      </c>
    </row>
    <row r="143" spans="2:19" x14ac:dyDescent="0.2">
      <c r="B143" s="211" t="s">
        <v>744</v>
      </c>
      <c r="C143" s="212"/>
      <c r="D143" s="209"/>
      <c r="E143" s="16">
        <v>123</v>
      </c>
      <c r="F143" s="14" t="s">
        <v>245</v>
      </c>
      <c r="G143" s="14" t="s">
        <v>246</v>
      </c>
      <c r="H143" s="418" t="str">
        <f>'Table 1'!J143</f>
        <v/>
      </c>
      <c r="I143" s="419"/>
      <c r="J143" s="420"/>
      <c r="K143" s="421" t="str">
        <f t="shared" si="5"/>
        <v/>
      </c>
      <c r="L143" s="420"/>
      <c r="M143" s="419"/>
      <c r="N143" s="420"/>
      <c r="O143" s="419"/>
      <c r="P143" s="420"/>
      <c r="Q143" s="416" t="str">
        <f t="shared" si="4"/>
        <v/>
      </c>
      <c r="R143" s="626" t="str">
        <f t="shared" si="6"/>
        <v/>
      </c>
      <c r="S143" s="626" t="str">
        <f t="shared" si="7"/>
        <v/>
      </c>
    </row>
    <row r="144" spans="2:19" x14ac:dyDescent="0.2">
      <c r="B144" s="211" t="s">
        <v>745</v>
      </c>
      <c r="C144" s="212"/>
      <c r="D144" s="209"/>
      <c r="E144" s="13">
        <v>124</v>
      </c>
      <c r="F144" s="14" t="s">
        <v>247</v>
      </c>
      <c r="G144" s="14" t="s">
        <v>248</v>
      </c>
      <c r="H144" s="418" t="str">
        <f>'Table 1'!J144</f>
        <v/>
      </c>
      <c r="I144" s="419"/>
      <c r="J144" s="420"/>
      <c r="K144" s="421" t="str">
        <f t="shared" si="5"/>
        <v/>
      </c>
      <c r="L144" s="420"/>
      <c r="M144" s="419"/>
      <c r="N144" s="420"/>
      <c r="O144" s="419"/>
      <c r="P144" s="420"/>
      <c r="Q144" s="416" t="str">
        <f t="shared" si="4"/>
        <v/>
      </c>
      <c r="R144" s="626" t="str">
        <f t="shared" si="6"/>
        <v/>
      </c>
      <c r="S144" s="626" t="str">
        <f t="shared" si="7"/>
        <v/>
      </c>
    </row>
    <row r="145" spans="2:19" x14ac:dyDescent="0.2">
      <c r="B145" s="211" t="s">
        <v>746</v>
      </c>
      <c r="C145" s="212"/>
      <c r="D145" s="209"/>
      <c r="E145" s="16">
        <v>125</v>
      </c>
      <c r="F145" s="14" t="s">
        <v>249</v>
      </c>
      <c r="G145" s="14" t="s">
        <v>250</v>
      </c>
      <c r="H145" s="418" t="str">
        <f>'Table 1'!J145</f>
        <v/>
      </c>
      <c r="I145" s="419"/>
      <c r="J145" s="420"/>
      <c r="K145" s="421" t="str">
        <f t="shared" si="5"/>
        <v/>
      </c>
      <c r="L145" s="420"/>
      <c r="M145" s="419"/>
      <c r="N145" s="420"/>
      <c r="O145" s="419"/>
      <c r="P145" s="420"/>
      <c r="Q145" s="416" t="str">
        <f t="shared" si="4"/>
        <v/>
      </c>
      <c r="R145" s="626" t="str">
        <f t="shared" si="6"/>
        <v/>
      </c>
      <c r="S145" s="626" t="str">
        <f t="shared" si="7"/>
        <v/>
      </c>
    </row>
    <row r="146" spans="2:19" x14ac:dyDescent="0.2">
      <c r="B146" s="211" t="s">
        <v>747</v>
      </c>
      <c r="C146" s="212"/>
      <c r="D146" s="209"/>
      <c r="E146" s="13">
        <v>126</v>
      </c>
      <c r="F146" s="14" t="s">
        <v>251</v>
      </c>
      <c r="G146" s="14" t="s">
        <v>252</v>
      </c>
      <c r="H146" s="418">
        <f>'Table 1'!J146</f>
        <v>1</v>
      </c>
      <c r="I146" s="419"/>
      <c r="J146" s="420"/>
      <c r="K146" s="421" t="str">
        <f t="shared" si="5"/>
        <v/>
      </c>
      <c r="L146" s="420"/>
      <c r="M146" s="419"/>
      <c r="N146" s="420"/>
      <c r="O146" s="419"/>
      <c r="P146" s="420"/>
      <c r="Q146" s="416" t="str">
        <f t="shared" si="4"/>
        <v/>
      </c>
      <c r="R146" s="626" t="str">
        <f t="shared" si="6"/>
        <v/>
      </c>
      <c r="S146" s="626" t="str">
        <f t="shared" si="7"/>
        <v/>
      </c>
    </row>
    <row r="147" spans="2:19" x14ac:dyDescent="0.2">
      <c r="B147" s="211" t="s">
        <v>748</v>
      </c>
      <c r="C147" s="212"/>
      <c r="D147" s="209"/>
      <c r="E147" s="16">
        <v>127</v>
      </c>
      <c r="F147" s="14" t="s">
        <v>253</v>
      </c>
      <c r="G147" s="14" t="s">
        <v>254</v>
      </c>
      <c r="H147" s="418">
        <f>'Table 1'!J147</f>
        <v>7034</v>
      </c>
      <c r="I147" s="419"/>
      <c r="J147" s="420"/>
      <c r="K147" s="421" t="str">
        <f t="shared" si="5"/>
        <v/>
      </c>
      <c r="L147" s="420"/>
      <c r="M147" s="419"/>
      <c r="N147" s="420"/>
      <c r="O147" s="419"/>
      <c r="P147" s="420"/>
      <c r="Q147" s="416" t="str">
        <f t="shared" si="4"/>
        <v/>
      </c>
      <c r="R147" s="626" t="str">
        <f t="shared" si="6"/>
        <v/>
      </c>
      <c r="S147" s="626" t="str">
        <f t="shared" si="7"/>
        <v/>
      </c>
    </row>
    <row r="148" spans="2:19" x14ac:dyDescent="0.2">
      <c r="B148" s="211" t="s">
        <v>750</v>
      </c>
      <c r="C148" s="212"/>
      <c r="D148" s="209"/>
      <c r="E148" s="13">
        <v>128</v>
      </c>
      <c r="F148" s="14" t="s">
        <v>256</v>
      </c>
      <c r="G148" s="14" t="s">
        <v>257</v>
      </c>
      <c r="H148" s="418">
        <f>'Table 1'!J148</f>
        <v>3</v>
      </c>
      <c r="I148" s="419"/>
      <c r="J148" s="420"/>
      <c r="K148" s="421" t="str">
        <f t="shared" si="5"/>
        <v/>
      </c>
      <c r="L148" s="420"/>
      <c r="M148" s="419"/>
      <c r="N148" s="420"/>
      <c r="O148" s="419"/>
      <c r="P148" s="420"/>
      <c r="Q148" s="416" t="str">
        <f t="shared" si="4"/>
        <v/>
      </c>
      <c r="R148" s="626" t="str">
        <f t="shared" si="6"/>
        <v/>
      </c>
      <c r="S148" s="626" t="str">
        <f t="shared" si="7"/>
        <v/>
      </c>
    </row>
    <row r="149" spans="2:19" x14ac:dyDescent="0.2">
      <c r="B149" s="211" t="s">
        <v>751</v>
      </c>
      <c r="C149" s="212"/>
      <c r="D149" s="209"/>
      <c r="E149" s="16">
        <v>129</v>
      </c>
      <c r="F149" s="14" t="s">
        <v>258</v>
      </c>
      <c r="G149" s="14" t="s">
        <v>259</v>
      </c>
      <c r="H149" s="418">
        <f>'Table 1'!J149</f>
        <v>13</v>
      </c>
      <c r="I149" s="419"/>
      <c r="J149" s="420"/>
      <c r="K149" s="421" t="str">
        <f t="shared" si="5"/>
        <v/>
      </c>
      <c r="L149" s="420"/>
      <c r="M149" s="419"/>
      <c r="N149" s="420"/>
      <c r="O149" s="419"/>
      <c r="P149" s="420"/>
      <c r="Q149" s="416" t="str">
        <f t="shared" ref="Q149:Q212" si="8">IF(AND(COUNTIF(L149:N149,"c")=1,ISNUMBER(K149)),"Res Disc",IF(AND(K149="c",ISNUMBER(L149),ISNUMBER(M149),ISNUMBER(N149)),"Res Disc",IF(AND(H149="c",ISNUMBER(I149),ISNUMBER(J149),ISNUMBER(K149),ISNUMBER(O149),ISNUMBER(P149)),"Res Disc",IF(AND(ISNUMBER(H149),(SUM(COUNTIF(I149:K149,"c"),COUNTIF(O149:P149,"c"))=1)),"Res Disc",""))))</f>
        <v/>
      </c>
      <c r="R149" s="626" t="str">
        <f t="shared" si="6"/>
        <v/>
      </c>
      <c r="S149" s="626" t="str">
        <f t="shared" si="7"/>
        <v/>
      </c>
    </row>
    <row r="150" spans="2:19" x14ac:dyDescent="0.2">
      <c r="B150" s="211" t="s">
        <v>752</v>
      </c>
      <c r="C150" s="212"/>
      <c r="D150" s="209"/>
      <c r="E150" s="13">
        <v>130</v>
      </c>
      <c r="F150" s="14" t="s">
        <v>260</v>
      </c>
      <c r="G150" s="14" t="s">
        <v>261</v>
      </c>
      <c r="H150" s="418" t="str">
        <f>'Table 1'!J150</f>
        <v/>
      </c>
      <c r="I150" s="419"/>
      <c r="J150" s="420"/>
      <c r="K150" s="421" t="str">
        <f t="shared" ref="K150:K213" si="9">IF(AND(L150="",M150="",N150=""),"",IF(OR(L150="c",M150="c",N150="c"),"c",SUM(L150:N150)))</f>
        <v/>
      </c>
      <c r="L150" s="420"/>
      <c r="M150" s="419"/>
      <c r="N150" s="420"/>
      <c r="O150" s="419"/>
      <c r="P150" s="420"/>
      <c r="Q150" s="416" t="str">
        <f t="shared" si="8"/>
        <v/>
      </c>
      <c r="R150" s="626" t="str">
        <f t="shared" ref="R150:R213" si="10">IF(Q150&lt;&gt;"","",IF(SUM(COUNTIF(I150:K150,"c"),COUNTIF(O150:P150,"c"))&gt;1,"",IF(OR(AND(H150="c",OR(I150="c",J150="c",K150="c",O150="c",P150="c")),AND(H150&lt;&gt;"",I150="c",J150="c",K150="c",O150="c",P150="c"),AND(H150&lt;&gt;"",I150="",J150="",K150="",O150="",P150="")),"",IF(ABS(SUM(I150:K150,O150:P150)-SUM(H150))&gt;0.9,SUM(I150:K150,O150:P150),""))))</f>
        <v/>
      </c>
      <c r="S150" s="626" t="str">
        <f t="shared" ref="S150:S213" si="11">IF(Q150&lt;&gt;"","",IF(OR(AND(K150="c",OR(L150="c",N150="c",M150="c")),AND(K150&lt;&gt;"",L150="c",M150="c",N150="c"),AND(K150&lt;&gt;"",L150="",N150="",M150="")),"",IF(COUNTIF(L150:N150,"c")&gt;1,"",IF(ABS(SUM(L150:N150)-SUM(K150))&gt;0.9,SUM(L150:N150),""))))</f>
        <v/>
      </c>
    </row>
    <row r="151" spans="2:19" x14ac:dyDescent="0.2">
      <c r="B151" s="211" t="s">
        <v>753</v>
      </c>
      <c r="C151" s="212"/>
      <c r="D151" s="209"/>
      <c r="E151" s="16">
        <v>131</v>
      </c>
      <c r="F151" s="14" t="s">
        <v>262</v>
      </c>
      <c r="G151" s="14" t="s">
        <v>263</v>
      </c>
      <c r="H151" s="418">
        <f>'Table 1'!J151</f>
        <v>1063</v>
      </c>
      <c r="I151" s="419"/>
      <c r="J151" s="420"/>
      <c r="K151" s="421" t="str">
        <f t="shared" si="9"/>
        <v/>
      </c>
      <c r="L151" s="420"/>
      <c r="M151" s="419"/>
      <c r="N151" s="420"/>
      <c r="O151" s="419"/>
      <c r="P151" s="420"/>
      <c r="Q151" s="416" t="str">
        <f t="shared" si="8"/>
        <v/>
      </c>
      <c r="R151" s="626" t="str">
        <f t="shared" si="10"/>
        <v/>
      </c>
      <c r="S151" s="626" t="str">
        <f t="shared" si="11"/>
        <v/>
      </c>
    </row>
    <row r="152" spans="2:19" x14ac:dyDescent="0.2">
      <c r="B152" s="211" t="s">
        <v>754</v>
      </c>
      <c r="C152" s="212"/>
      <c r="D152" s="209"/>
      <c r="E152" s="13">
        <v>132</v>
      </c>
      <c r="F152" s="14" t="s">
        <v>264</v>
      </c>
      <c r="G152" s="14" t="s">
        <v>265</v>
      </c>
      <c r="H152" s="418" t="str">
        <f>'Table 1'!J152</f>
        <v/>
      </c>
      <c r="I152" s="419"/>
      <c r="J152" s="420"/>
      <c r="K152" s="421" t="str">
        <f t="shared" si="9"/>
        <v/>
      </c>
      <c r="L152" s="420"/>
      <c r="M152" s="419"/>
      <c r="N152" s="420"/>
      <c r="O152" s="419"/>
      <c r="P152" s="420"/>
      <c r="Q152" s="416" t="str">
        <f t="shared" si="8"/>
        <v/>
      </c>
      <c r="R152" s="626" t="str">
        <f t="shared" si="10"/>
        <v/>
      </c>
      <c r="S152" s="626" t="str">
        <f t="shared" si="11"/>
        <v/>
      </c>
    </row>
    <row r="153" spans="2:19" x14ac:dyDescent="0.2">
      <c r="B153" s="211" t="s">
        <v>755</v>
      </c>
      <c r="C153" s="212"/>
      <c r="D153" s="209"/>
      <c r="E153" s="16">
        <v>133</v>
      </c>
      <c r="F153" s="14" t="s">
        <v>266</v>
      </c>
      <c r="G153" s="14" t="s">
        <v>267</v>
      </c>
      <c r="H153" s="418" t="str">
        <f>'Table 1'!J153</f>
        <v/>
      </c>
      <c r="I153" s="419"/>
      <c r="J153" s="420"/>
      <c r="K153" s="421" t="str">
        <f t="shared" si="9"/>
        <v/>
      </c>
      <c r="L153" s="420"/>
      <c r="M153" s="419"/>
      <c r="N153" s="420"/>
      <c r="O153" s="419"/>
      <c r="P153" s="420"/>
      <c r="Q153" s="416" t="str">
        <f t="shared" si="8"/>
        <v/>
      </c>
      <c r="R153" s="626" t="str">
        <f t="shared" si="10"/>
        <v/>
      </c>
      <c r="S153" s="626" t="str">
        <f t="shared" si="11"/>
        <v/>
      </c>
    </row>
    <row r="154" spans="2:19" x14ac:dyDescent="0.2">
      <c r="B154" s="211" t="s">
        <v>756</v>
      </c>
      <c r="C154" s="212"/>
      <c r="D154" s="209"/>
      <c r="E154" s="13">
        <v>134</v>
      </c>
      <c r="F154" s="14" t="s">
        <v>268</v>
      </c>
      <c r="G154" s="14" t="s">
        <v>269</v>
      </c>
      <c r="H154" s="418">
        <f>'Table 1'!J154</f>
        <v>7</v>
      </c>
      <c r="I154" s="419"/>
      <c r="J154" s="420"/>
      <c r="K154" s="421" t="str">
        <f t="shared" si="9"/>
        <v/>
      </c>
      <c r="L154" s="420"/>
      <c r="M154" s="419"/>
      <c r="N154" s="420"/>
      <c r="O154" s="419"/>
      <c r="P154" s="420"/>
      <c r="Q154" s="416" t="str">
        <f t="shared" si="8"/>
        <v/>
      </c>
      <c r="R154" s="626" t="str">
        <f t="shared" si="10"/>
        <v/>
      </c>
      <c r="S154" s="626" t="str">
        <f t="shared" si="11"/>
        <v/>
      </c>
    </row>
    <row r="155" spans="2:19" x14ac:dyDescent="0.2">
      <c r="B155" s="211" t="s">
        <v>757</v>
      </c>
      <c r="C155" s="212"/>
      <c r="D155" s="209"/>
      <c r="E155" s="16">
        <v>135</v>
      </c>
      <c r="F155" s="14" t="s">
        <v>270</v>
      </c>
      <c r="G155" s="14" t="s">
        <v>271</v>
      </c>
      <c r="H155" s="418" t="str">
        <f>'Table 1'!J155</f>
        <v/>
      </c>
      <c r="I155" s="419"/>
      <c r="J155" s="420"/>
      <c r="K155" s="421" t="str">
        <f t="shared" si="9"/>
        <v/>
      </c>
      <c r="L155" s="420"/>
      <c r="M155" s="419"/>
      <c r="N155" s="420"/>
      <c r="O155" s="419"/>
      <c r="P155" s="420"/>
      <c r="Q155" s="416" t="str">
        <f t="shared" si="8"/>
        <v/>
      </c>
      <c r="R155" s="626" t="str">
        <f t="shared" si="10"/>
        <v/>
      </c>
      <c r="S155" s="626" t="str">
        <f t="shared" si="11"/>
        <v/>
      </c>
    </row>
    <row r="156" spans="2:19" x14ac:dyDescent="0.2">
      <c r="B156" s="211" t="s">
        <v>758</v>
      </c>
      <c r="C156" s="212"/>
      <c r="D156" s="209"/>
      <c r="E156" s="13">
        <v>136</v>
      </c>
      <c r="F156" s="14" t="s">
        <v>272</v>
      </c>
      <c r="G156" s="14" t="s">
        <v>273</v>
      </c>
      <c r="H156" s="418" t="str">
        <f>'Table 1'!J156</f>
        <v/>
      </c>
      <c r="I156" s="419"/>
      <c r="J156" s="420"/>
      <c r="K156" s="421" t="str">
        <f t="shared" si="9"/>
        <v/>
      </c>
      <c r="L156" s="420"/>
      <c r="M156" s="419"/>
      <c r="N156" s="420"/>
      <c r="O156" s="419"/>
      <c r="P156" s="420"/>
      <c r="Q156" s="416" t="str">
        <f t="shared" si="8"/>
        <v/>
      </c>
      <c r="R156" s="626" t="str">
        <f t="shared" si="10"/>
        <v/>
      </c>
      <c r="S156" s="626" t="str">
        <f t="shared" si="11"/>
        <v/>
      </c>
    </row>
    <row r="157" spans="2:19" x14ac:dyDescent="0.2">
      <c r="B157" s="211" t="s">
        <v>759</v>
      </c>
      <c r="C157" s="212"/>
      <c r="D157" s="209"/>
      <c r="E157" s="16">
        <v>137</v>
      </c>
      <c r="F157" s="14" t="s">
        <v>274</v>
      </c>
      <c r="G157" s="14" t="s">
        <v>275</v>
      </c>
      <c r="H157" s="418">
        <f>'Table 1'!J157</f>
        <v>5</v>
      </c>
      <c r="I157" s="419"/>
      <c r="J157" s="420"/>
      <c r="K157" s="421" t="str">
        <f t="shared" si="9"/>
        <v/>
      </c>
      <c r="L157" s="420"/>
      <c r="M157" s="419"/>
      <c r="N157" s="420"/>
      <c r="O157" s="419"/>
      <c r="P157" s="420"/>
      <c r="Q157" s="416" t="str">
        <f t="shared" si="8"/>
        <v/>
      </c>
      <c r="R157" s="626" t="str">
        <f t="shared" si="10"/>
        <v/>
      </c>
      <c r="S157" s="626" t="str">
        <f t="shared" si="11"/>
        <v/>
      </c>
    </row>
    <row r="158" spans="2:19" x14ac:dyDescent="0.2">
      <c r="B158" s="211" t="s">
        <v>760</v>
      </c>
      <c r="C158" s="212"/>
      <c r="D158" s="209"/>
      <c r="E158" s="13">
        <v>138</v>
      </c>
      <c r="F158" s="14" t="s">
        <v>276</v>
      </c>
      <c r="G158" s="14" t="s">
        <v>277</v>
      </c>
      <c r="H158" s="418">
        <f>'Table 1'!J158</f>
        <v>9</v>
      </c>
      <c r="I158" s="419"/>
      <c r="J158" s="420"/>
      <c r="K158" s="421" t="str">
        <f t="shared" si="9"/>
        <v/>
      </c>
      <c r="L158" s="420"/>
      <c r="M158" s="419"/>
      <c r="N158" s="420"/>
      <c r="O158" s="419"/>
      <c r="P158" s="420"/>
      <c r="Q158" s="416" t="str">
        <f t="shared" si="8"/>
        <v/>
      </c>
      <c r="R158" s="626" t="str">
        <f t="shared" si="10"/>
        <v/>
      </c>
      <c r="S158" s="626" t="str">
        <f t="shared" si="11"/>
        <v/>
      </c>
    </row>
    <row r="159" spans="2:19" x14ac:dyDescent="0.2">
      <c r="B159" s="211" t="s">
        <v>761</v>
      </c>
      <c r="C159" s="212"/>
      <c r="D159" s="209"/>
      <c r="E159" s="16">
        <v>139</v>
      </c>
      <c r="F159" s="14" t="s">
        <v>278</v>
      </c>
      <c r="G159" s="14" t="s">
        <v>279</v>
      </c>
      <c r="H159" s="418" t="str">
        <f>'Table 1'!J159</f>
        <v/>
      </c>
      <c r="I159" s="419"/>
      <c r="J159" s="420"/>
      <c r="K159" s="421" t="str">
        <f t="shared" si="9"/>
        <v/>
      </c>
      <c r="L159" s="420"/>
      <c r="M159" s="419"/>
      <c r="N159" s="420"/>
      <c r="O159" s="419"/>
      <c r="P159" s="420"/>
      <c r="Q159" s="416" t="str">
        <f t="shared" si="8"/>
        <v/>
      </c>
      <c r="R159" s="626" t="str">
        <f t="shared" si="10"/>
        <v/>
      </c>
      <c r="S159" s="626" t="str">
        <f t="shared" si="11"/>
        <v/>
      </c>
    </row>
    <row r="160" spans="2:19" x14ac:dyDescent="0.2">
      <c r="B160" s="211" t="s">
        <v>762</v>
      </c>
      <c r="C160" s="212"/>
      <c r="D160" s="209"/>
      <c r="E160" s="13">
        <v>140</v>
      </c>
      <c r="F160" s="14" t="s">
        <v>280</v>
      </c>
      <c r="G160" s="14" t="s">
        <v>281</v>
      </c>
      <c r="H160" s="418">
        <f>'Table 1'!J160</f>
        <v>3007</v>
      </c>
      <c r="I160" s="419"/>
      <c r="J160" s="420"/>
      <c r="K160" s="421" t="str">
        <f t="shared" si="9"/>
        <v/>
      </c>
      <c r="L160" s="420"/>
      <c r="M160" s="419"/>
      <c r="N160" s="420"/>
      <c r="O160" s="419"/>
      <c r="P160" s="420"/>
      <c r="Q160" s="416" t="str">
        <f t="shared" si="8"/>
        <v/>
      </c>
      <c r="R160" s="626" t="str">
        <f t="shared" si="10"/>
        <v/>
      </c>
      <c r="S160" s="626" t="str">
        <f t="shared" si="11"/>
        <v/>
      </c>
    </row>
    <row r="161" spans="2:19" x14ac:dyDescent="0.2">
      <c r="B161" s="211" t="s">
        <v>763</v>
      </c>
      <c r="C161" s="212"/>
      <c r="D161" s="209"/>
      <c r="E161" s="16">
        <v>141</v>
      </c>
      <c r="F161" s="14" t="s">
        <v>282</v>
      </c>
      <c r="G161" s="14" t="s">
        <v>283</v>
      </c>
      <c r="H161" s="418" t="str">
        <f>'Table 1'!J161</f>
        <v/>
      </c>
      <c r="I161" s="419"/>
      <c r="J161" s="420"/>
      <c r="K161" s="421" t="str">
        <f t="shared" si="9"/>
        <v/>
      </c>
      <c r="L161" s="420"/>
      <c r="M161" s="419"/>
      <c r="N161" s="420"/>
      <c r="O161" s="419"/>
      <c r="P161" s="420"/>
      <c r="Q161" s="416" t="str">
        <f t="shared" si="8"/>
        <v/>
      </c>
      <c r="R161" s="626" t="str">
        <f t="shared" si="10"/>
        <v/>
      </c>
      <c r="S161" s="626" t="str">
        <f t="shared" si="11"/>
        <v/>
      </c>
    </row>
    <row r="162" spans="2:19" x14ac:dyDescent="0.2">
      <c r="B162" s="211" t="s">
        <v>764</v>
      </c>
      <c r="C162" s="212"/>
      <c r="D162" s="209"/>
      <c r="E162" s="13">
        <v>142</v>
      </c>
      <c r="F162" s="14" t="s">
        <v>284</v>
      </c>
      <c r="G162" s="14" t="s">
        <v>285</v>
      </c>
      <c r="H162" s="418" t="str">
        <f>'Table 1'!J162</f>
        <v/>
      </c>
      <c r="I162" s="419"/>
      <c r="J162" s="420"/>
      <c r="K162" s="421" t="str">
        <f t="shared" si="9"/>
        <v/>
      </c>
      <c r="L162" s="420"/>
      <c r="M162" s="419"/>
      <c r="N162" s="420"/>
      <c r="O162" s="419"/>
      <c r="P162" s="420"/>
      <c r="Q162" s="416" t="str">
        <f t="shared" si="8"/>
        <v/>
      </c>
      <c r="R162" s="626" t="str">
        <f t="shared" si="10"/>
        <v/>
      </c>
      <c r="S162" s="626" t="str">
        <f t="shared" si="11"/>
        <v/>
      </c>
    </row>
    <row r="163" spans="2:19" x14ac:dyDescent="0.2">
      <c r="B163" s="211" t="s">
        <v>765</v>
      </c>
      <c r="C163" s="212"/>
      <c r="D163" s="209"/>
      <c r="E163" s="16">
        <v>143</v>
      </c>
      <c r="F163" s="14" t="s">
        <v>286</v>
      </c>
      <c r="G163" s="14" t="s">
        <v>287</v>
      </c>
      <c r="H163" s="418" t="str">
        <f>'Table 1'!J163</f>
        <v/>
      </c>
      <c r="I163" s="419"/>
      <c r="J163" s="420"/>
      <c r="K163" s="421" t="str">
        <f t="shared" si="9"/>
        <v/>
      </c>
      <c r="L163" s="420"/>
      <c r="M163" s="419"/>
      <c r="N163" s="420"/>
      <c r="O163" s="419"/>
      <c r="P163" s="420"/>
      <c r="Q163" s="416" t="str">
        <f t="shared" si="8"/>
        <v/>
      </c>
      <c r="R163" s="626" t="str">
        <f t="shared" si="10"/>
        <v/>
      </c>
      <c r="S163" s="626" t="str">
        <f t="shared" si="11"/>
        <v/>
      </c>
    </row>
    <row r="164" spans="2:19" x14ac:dyDescent="0.2">
      <c r="B164" s="211" t="s">
        <v>766</v>
      </c>
      <c r="C164" s="212"/>
      <c r="D164" s="209"/>
      <c r="E164" s="13">
        <v>144</v>
      </c>
      <c r="F164" s="14" t="s">
        <v>288</v>
      </c>
      <c r="G164" s="14" t="s">
        <v>289</v>
      </c>
      <c r="H164" s="418">
        <f>'Table 1'!J164</f>
        <v>86</v>
      </c>
      <c r="I164" s="419"/>
      <c r="J164" s="420"/>
      <c r="K164" s="421" t="str">
        <f t="shared" si="9"/>
        <v/>
      </c>
      <c r="L164" s="420"/>
      <c r="M164" s="419"/>
      <c r="N164" s="420"/>
      <c r="O164" s="419"/>
      <c r="P164" s="420"/>
      <c r="Q164" s="416" t="str">
        <f t="shared" si="8"/>
        <v/>
      </c>
      <c r="R164" s="626" t="str">
        <f t="shared" si="10"/>
        <v/>
      </c>
      <c r="S164" s="626" t="str">
        <f t="shared" si="11"/>
        <v/>
      </c>
    </row>
    <row r="165" spans="2:19" x14ac:dyDescent="0.2">
      <c r="B165" s="211" t="s">
        <v>767</v>
      </c>
      <c r="C165" s="212"/>
      <c r="D165" s="209"/>
      <c r="E165" s="16">
        <v>145</v>
      </c>
      <c r="F165" s="14" t="s">
        <v>290</v>
      </c>
      <c r="G165" s="15" t="s">
        <v>291</v>
      </c>
      <c r="H165" s="418" t="str">
        <f>'Table 1'!J165</f>
        <v/>
      </c>
      <c r="I165" s="419"/>
      <c r="J165" s="420"/>
      <c r="K165" s="421" t="str">
        <f t="shared" si="9"/>
        <v/>
      </c>
      <c r="L165" s="420"/>
      <c r="M165" s="419"/>
      <c r="N165" s="420"/>
      <c r="O165" s="419"/>
      <c r="P165" s="420"/>
      <c r="Q165" s="416" t="str">
        <f t="shared" si="8"/>
        <v/>
      </c>
      <c r="R165" s="626" t="str">
        <f t="shared" si="10"/>
        <v/>
      </c>
      <c r="S165" s="626" t="str">
        <f t="shared" si="11"/>
        <v/>
      </c>
    </row>
    <row r="166" spans="2:19" x14ac:dyDescent="0.2">
      <c r="B166" s="211" t="s">
        <v>768</v>
      </c>
      <c r="C166" s="212"/>
      <c r="D166" s="209"/>
      <c r="E166" s="13">
        <v>146</v>
      </c>
      <c r="F166" s="14" t="s">
        <v>292</v>
      </c>
      <c r="G166" s="14" t="s">
        <v>293</v>
      </c>
      <c r="H166" s="418" t="str">
        <f>'Table 1'!J166</f>
        <v/>
      </c>
      <c r="I166" s="419"/>
      <c r="J166" s="420"/>
      <c r="K166" s="421" t="str">
        <f t="shared" si="9"/>
        <v/>
      </c>
      <c r="L166" s="420"/>
      <c r="M166" s="419"/>
      <c r="N166" s="420"/>
      <c r="O166" s="419"/>
      <c r="P166" s="420"/>
      <c r="Q166" s="416" t="str">
        <f t="shared" si="8"/>
        <v/>
      </c>
      <c r="R166" s="626" t="str">
        <f t="shared" si="10"/>
        <v/>
      </c>
      <c r="S166" s="626" t="str">
        <f t="shared" si="11"/>
        <v/>
      </c>
    </row>
    <row r="167" spans="2:19" x14ac:dyDescent="0.2">
      <c r="B167" s="211" t="s">
        <v>769</v>
      </c>
      <c r="C167" s="212"/>
      <c r="D167" s="209"/>
      <c r="E167" s="16">
        <v>147</v>
      </c>
      <c r="F167" s="14" t="s">
        <v>294</v>
      </c>
      <c r="G167" s="14" t="s">
        <v>295</v>
      </c>
      <c r="H167" s="418">
        <f>'Table 1'!J167</f>
        <v>9</v>
      </c>
      <c r="I167" s="419"/>
      <c r="J167" s="420"/>
      <c r="K167" s="421" t="str">
        <f t="shared" si="9"/>
        <v/>
      </c>
      <c r="L167" s="420"/>
      <c r="M167" s="419"/>
      <c r="N167" s="420"/>
      <c r="O167" s="419"/>
      <c r="P167" s="420"/>
      <c r="Q167" s="416" t="str">
        <f t="shared" si="8"/>
        <v/>
      </c>
      <c r="R167" s="626" t="str">
        <f t="shared" si="10"/>
        <v/>
      </c>
      <c r="S167" s="626" t="str">
        <f t="shared" si="11"/>
        <v/>
      </c>
    </row>
    <row r="168" spans="2:19" x14ac:dyDescent="0.2">
      <c r="B168" s="211" t="s">
        <v>770</v>
      </c>
      <c r="C168" s="212"/>
      <c r="D168" s="209"/>
      <c r="E168" s="13">
        <v>148</v>
      </c>
      <c r="F168" s="14" t="s">
        <v>296</v>
      </c>
      <c r="G168" s="14" t="s">
        <v>297</v>
      </c>
      <c r="H168" s="418">
        <f>'Table 1'!J168</f>
        <v>48</v>
      </c>
      <c r="I168" s="419"/>
      <c r="J168" s="420"/>
      <c r="K168" s="421" t="str">
        <f t="shared" si="9"/>
        <v/>
      </c>
      <c r="L168" s="420"/>
      <c r="M168" s="419"/>
      <c r="N168" s="420"/>
      <c r="O168" s="419"/>
      <c r="P168" s="420"/>
      <c r="Q168" s="416" t="str">
        <f t="shared" si="8"/>
        <v/>
      </c>
      <c r="R168" s="626" t="str">
        <f t="shared" si="10"/>
        <v/>
      </c>
      <c r="S168" s="626" t="str">
        <f t="shared" si="11"/>
        <v/>
      </c>
    </row>
    <row r="169" spans="2:19" x14ac:dyDescent="0.2">
      <c r="B169" s="211" t="s">
        <v>771</v>
      </c>
      <c r="C169" s="212"/>
      <c r="D169" s="209"/>
      <c r="E169" s="16">
        <v>149</v>
      </c>
      <c r="F169" s="14" t="s">
        <v>298</v>
      </c>
      <c r="G169" s="14" t="s">
        <v>299</v>
      </c>
      <c r="H169" s="418" t="str">
        <f>'Table 1'!J169</f>
        <v/>
      </c>
      <c r="I169" s="419"/>
      <c r="J169" s="420"/>
      <c r="K169" s="421" t="str">
        <f t="shared" si="9"/>
        <v/>
      </c>
      <c r="L169" s="420"/>
      <c r="M169" s="419"/>
      <c r="N169" s="420"/>
      <c r="O169" s="419"/>
      <c r="P169" s="420"/>
      <c r="Q169" s="416" t="str">
        <f t="shared" si="8"/>
        <v/>
      </c>
      <c r="R169" s="626" t="str">
        <f t="shared" si="10"/>
        <v/>
      </c>
      <c r="S169" s="626" t="str">
        <f t="shared" si="11"/>
        <v/>
      </c>
    </row>
    <row r="170" spans="2:19" x14ac:dyDescent="0.2">
      <c r="B170" s="211" t="s">
        <v>772</v>
      </c>
      <c r="C170" s="212"/>
      <c r="D170" s="209"/>
      <c r="E170" s="13">
        <v>150</v>
      </c>
      <c r="F170" s="14" t="s">
        <v>300</v>
      </c>
      <c r="G170" s="14" t="s">
        <v>301</v>
      </c>
      <c r="H170" s="418" t="str">
        <f>'Table 1'!J170</f>
        <v/>
      </c>
      <c r="I170" s="419"/>
      <c r="J170" s="420"/>
      <c r="K170" s="421" t="str">
        <f t="shared" si="9"/>
        <v/>
      </c>
      <c r="L170" s="420"/>
      <c r="M170" s="419"/>
      <c r="N170" s="420"/>
      <c r="O170" s="419"/>
      <c r="P170" s="420"/>
      <c r="Q170" s="416" t="str">
        <f t="shared" si="8"/>
        <v/>
      </c>
      <c r="R170" s="626" t="str">
        <f t="shared" si="10"/>
        <v/>
      </c>
      <c r="S170" s="626" t="str">
        <f t="shared" si="11"/>
        <v/>
      </c>
    </row>
    <row r="171" spans="2:19" x14ac:dyDescent="0.2">
      <c r="B171" s="211" t="s">
        <v>773</v>
      </c>
      <c r="C171" s="212"/>
      <c r="D171" s="209"/>
      <c r="E171" s="16">
        <v>151</v>
      </c>
      <c r="F171" s="14" t="s">
        <v>302</v>
      </c>
      <c r="G171" s="14" t="s">
        <v>303</v>
      </c>
      <c r="H171" s="418" t="str">
        <f>'Table 1'!J171</f>
        <v/>
      </c>
      <c r="I171" s="419"/>
      <c r="J171" s="420"/>
      <c r="K171" s="421" t="str">
        <f t="shared" si="9"/>
        <v/>
      </c>
      <c r="L171" s="420"/>
      <c r="M171" s="419"/>
      <c r="N171" s="420"/>
      <c r="O171" s="419"/>
      <c r="P171" s="420"/>
      <c r="Q171" s="416" t="str">
        <f t="shared" si="8"/>
        <v/>
      </c>
      <c r="R171" s="626" t="str">
        <f t="shared" si="10"/>
        <v/>
      </c>
      <c r="S171" s="626" t="str">
        <f t="shared" si="11"/>
        <v/>
      </c>
    </row>
    <row r="172" spans="2:19" x14ac:dyDescent="0.2">
      <c r="B172" s="211" t="s">
        <v>774</v>
      </c>
      <c r="C172" s="212"/>
      <c r="D172" s="209"/>
      <c r="E172" s="13">
        <v>152</v>
      </c>
      <c r="F172" s="14" t="s">
        <v>304</v>
      </c>
      <c r="G172" s="14" t="s">
        <v>305</v>
      </c>
      <c r="H172" s="418" t="str">
        <f>'Table 1'!J172</f>
        <v/>
      </c>
      <c r="I172" s="419"/>
      <c r="J172" s="420"/>
      <c r="K172" s="421" t="str">
        <f t="shared" si="9"/>
        <v/>
      </c>
      <c r="L172" s="420"/>
      <c r="M172" s="419"/>
      <c r="N172" s="420"/>
      <c r="O172" s="419"/>
      <c r="P172" s="420"/>
      <c r="Q172" s="416" t="str">
        <f t="shared" si="8"/>
        <v/>
      </c>
      <c r="R172" s="626" t="str">
        <f t="shared" si="10"/>
        <v/>
      </c>
      <c r="S172" s="626" t="str">
        <f t="shared" si="11"/>
        <v/>
      </c>
    </row>
    <row r="173" spans="2:19" x14ac:dyDescent="0.2">
      <c r="B173" s="211" t="s">
        <v>775</v>
      </c>
      <c r="C173" s="212"/>
      <c r="D173" s="209"/>
      <c r="E173" s="16">
        <v>153</v>
      </c>
      <c r="F173" s="14" t="s">
        <v>306</v>
      </c>
      <c r="G173" s="14" t="s">
        <v>307</v>
      </c>
      <c r="H173" s="418">
        <f>'Table 1'!J173</f>
        <v>22099</v>
      </c>
      <c r="I173" s="419"/>
      <c r="J173" s="420"/>
      <c r="K173" s="421" t="str">
        <f t="shared" si="9"/>
        <v/>
      </c>
      <c r="L173" s="420"/>
      <c r="M173" s="419"/>
      <c r="N173" s="420"/>
      <c r="O173" s="419"/>
      <c r="P173" s="420"/>
      <c r="Q173" s="416" t="str">
        <f t="shared" si="8"/>
        <v/>
      </c>
      <c r="R173" s="626" t="str">
        <f t="shared" si="10"/>
        <v/>
      </c>
      <c r="S173" s="626" t="str">
        <f t="shared" si="11"/>
        <v/>
      </c>
    </row>
    <row r="174" spans="2:19" x14ac:dyDescent="0.2">
      <c r="B174" s="211" t="s">
        <v>776</v>
      </c>
      <c r="C174" s="212"/>
      <c r="D174" s="209"/>
      <c r="E174" s="13">
        <v>154</v>
      </c>
      <c r="F174" s="14" t="s">
        <v>308</v>
      </c>
      <c r="G174" s="14" t="s">
        <v>309</v>
      </c>
      <c r="H174" s="418" t="str">
        <f>'Table 1'!J174</f>
        <v/>
      </c>
      <c r="I174" s="419"/>
      <c r="J174" s="420"/>
      <c r="K174" s="421" t="str">
        <f t="shared" si="9"/>
        <v/>
      </c>
      <c r="L174" s="420"/>
      <c r="M174" s="419"/>
      <c r="N174" s="420"/>
      <c r="O174" s="419"/>
      <c r="P174" s="420"/>
      <c r="Q174" s="416" t="str">
        <f t="shared" si="8"/>
        <v/>
      </c>
      <c r="R174" s="626" t="str">
        <f t="shared" si="10"/>
        <v/>
      </c>
      <c r="S174" s="626" t="str">
        <f t="shared" si="11"/>
        <v/>
      </c>
    </row>
    <row r="175" spans="2:19" x14ac:dyDescent="0.2">
      <c r="B175" s="211" t="s">
        <v>777</v>
      </c>
      <c r="C175" s="212"/>
      <c r="D175" s="209"/>
      <c r="E175" s="16">
        <v>155</v>
      </c>
      <c r="F175" s="14" t="s">
        <v>310</v>
      </c>
      <c r="G175" s="14" t="s">
        <v>311</v>
      </c>
      <c r="H175" s="418">
        <f>'Table 1'!J175</f>
        <v>841</v>
      </c>
      <c r="I175" s="419"/>
      <c r="J175" s="420"/>
      <c r="K175" s="421" t="str">
        <f t="shared" si="9"/>
        <v/>
      </c>
      <c r="L175" s="420"/>
      <c r="M175" s="419"/>
      <c r="N175" s="420"/>
      <c r="O175" s="419"/>
      <c r="P175" s="420"/>
      <c r="Q175" s="416" t="str">
        <f t="shared" si="8"/>
        <v/>
      </c>
      <c r="R175" s="626" t="str">
        <f t="shared" si="10"/>
        <v/>
      </c>
      <c r="S175" s="626" t="str">
        <f t="shared" si="11"/>
        <v/>
      </c>
    </row>
    <row r="176" spans="2:19" x14ac:dyDescent="0.2">
      <c r="B176" s="211" t="s">
        <v>778</v>
      </c>
      <c r="C176" s="212"/>
      <c r="D176" s="209"/>
      <c r="E176" s="13">
        <v>156</v>
      </c>
      <c r="F176" s="14" t="s">
        <v>312</v>
      </c>
      <c r="G176" s="14" t="s">
        <v>313</v>
      </c>
      <c r="H176" s="418" t="str">
        <f>'Table 1'!J176</f>
        <v/>
      </c>
      <c r="I176" s="419"/>
      <c r="J176" s="420"/>
      <c r="K176" s="421" t="str">
        <f t="shared" si="9"/>
        <v/>
      </c>
      <c r="L176" s="420"/>
      <c r="M176" s="419"/>
      <c r="N176" s="420"/>
      <c r="O176" s="419"/>
      <c r="P176" s="420"/>
      <c r="Q176" s="416" t="str">
        <f t="shared" si="8"/>
        <v/>
      </c>
      <c r="R176" s="626" t="str">
        <f t="shared" si="10"/>
        <v/>
      </c>
      <c r="S176" s="626" t="str">
        <f t="shared" si="11"/>
        <v/>
      </c>
    </row>
    <row r="177" spans="2:19" x14ac:dyDescent="0.2">
      <c r="B177" s="211" t="s">
        <v>779</v>
      </c>
      <c r="C177" s="212"/>
      <c r="D177" s="209"/>
      <c r="E177" s="16">
        <v>157</v>
      </c>
      <c r="F177" s="14" t="s">
        <v>314</v>
      </c>
      <c r="G177" s="14" t="s">
        <v>315</v>
      </c>
      <c r="H177" s="418">
        <f>'Table 1'!J177</f>
        <v>5</v>
      </c>
      <c r="I177" s="419"/>
      <c r="J177" s="420"/>
      <c r="K177" s="421" t="str">
        <f t="shared" si="9"/>
        <v/>
      </c>
      <c r="L177" s="420"/>
      <c r="M177" s="419"/>
      <c r="N177" s="420"/>
      <c r="O177" s="419"/>
      <c r="P177" s="420"/>
      <c r="Q177" s="416" t="str">
        <f t="shared" si="8"/>
        <v/>
      </c>
      <c r="R177" s="626" t="str">
        <f t="shared" si="10"/>
        <v/>
      </c>
      <c r="S177" s="626" t="str">
        <f t="shared" si="11"/>
        <v/>
      </c>
    </row>
    <row r="178" spans="2:19" x14ac:dyDescent="0.2">
      <c r="B178" s="211" t="s">
        <v>780</v>
      </c>
      <c r="C178" s="212"/>
      <c r="D178" s="209"/>
      <c r="E178" s="13">
        <v>158</v>
      </c>
      <c r="F178" s="14" t="s">
        <v>316</v>
      </c>
      <c r="G178" s="14" t="s">
        <v>317</v>
      </c>
      <c r="H178" s="418">
        <f>'Table 1'!J178</f>
        <v>256</v>
      </c>
      <c r="I178" s="419"/>
      <c r="J178" s="420"/>
      <c r="K178" s="421" t="str">
        <f t="shared" si="9"/>
        <v/>
      </c>
      <c r="L178" s="420"/>
      <c r="M178" s="419"/>
      <c r="N178" s="420"/>
      <c r="O178" s="419"/>
      <c r="P178" s="420"/>
      <c r="Q178" s="416" t="str">
        <f t="shared" si="8"/>
        <v/>
      </c>
      <c r="R178" s="626" t="str">
        <f t="shared" si="10"/>
        <v/>
      </c>
      <c r="S178" s="626" t="str">
        <f t="shared" si="11"/>
        <v/>
      </c>
    </row>
    <row r="179" spans="2:19" x14ac:dyDescent="0.2">
      <c r="B179" s="211" t="s">
        <v>781</v>
      </c>
      <c r="C179" s="212"/>
      <c r="D179" s="209"/>
      <c r="E179" s="16">
        <v>159</v>
      </c>
      <c r="F179" s="14" t="s">
        <v>318</v>
      </c>
      <c r="G179" s="14" t="s">
        <v>319</v>
      </c>
      <c r="H179" s="418" t="str">
        <f>'Table 1'!J179</f>
        <v/>
      </c>
      <c r="I179" s="419"/>
      <c r="J179" s="420"/>
      <c r="K179" s="421" t="str">
        <f t="shared" si="9"/>
        <v/>
      </c>
      <c r="L179" s="420"/>
      <c r="M179" s="419"/>
      <c r="N179" s="420"/>
      <c r="O179" s="419"/>
      <c r="P179" s="420"/>
      <c r="Q179" s="416" t="str">
        <f t="shared" si="8"/>
        <v/>
      </c>
      <c r="R179" s="626" t="str">
        <f t="shared" si="10"/>
        <v/>
      </c>
      <c r="S179" s="626" t="str">
        <f t="shared" si="11"/>
        <v/>
      </c>
    </row>
    <row r="180" spans="2:19" x14ac:dyDescent="0.2">
      <c r="B180" s="211" t="s">
        <v>782</v>
      </c>
      <c r="C180" s="212"/>
      <c r="D180" s="209"/>
      <c r="E180" s="13">
        <v>160</v>
      </c>
      <c r="F180" s="14" t="s">
        <v>320</v>
      </c>
      <c r="G180" s="14" t="s">
        <v>321</v>
      </c>
      <c r="H180" s="418" t="str">
        <f>'Table 1'!J180</f>
        <v/>
      </c>
      <c r="I180" s="419"/>
      <c r="J180" s="420"/>
      <c r="K180" s="421" t="str">
        <f t="shared" si="9"/>
        <v/>
      </c>
      <c r="L180" s="420"/>
      <c r="M180" s="419"/>
      <c r="N180" s="420"/>
      <c r="O180" s="419"/>
      <c r="P180" s="420"/>
      <c r="Q180" s="416" t="str">
        <f t="shared" si="8"/>
        <v/>
      </c>
      <c r="R180" s="626" t="str">
        <f t="shared" si="10"/>
        <v/>
      </c>
      <c r="S180" s="626" t="str">
        <f t="shared" si="11"/>
        <v/>
      </c>
    </row>
    <row r="181" spans="2:19" x14ac:dyDescent="0.2">
      <c r="B181" s="211" t="s">
        <v>783</v>
      </c>
      <c r="C181" s="212"/>
      <c r="D181" s="209"/>
      <c r="E181" s="16">
        <v>161</v>
      </c>
      <c r="F181" s="14" t="s">
        <v>322</v>
      </c>
      <c r="G181" s="14" t="s">
        <v>323</v>
      </c>
      <c r="H181" s="418">
        <f>'Table 1'!J181</f>
        <v>1573</v>
      </c>
      <c r="I181" s="419"/>
      <c r="J181" s="420"/>
      <c r="K181" s="421" t="str">
        <f t="shared" si="9"/>
        <v/>
      </c>
      <c r="L181" s="420"/>
      <c r="M181" s="419"/>
      <c r="N181" s="420"/>
      <c r="O181" s="419"/>
      <c r="P181" s="420"/>
      <c r="Q181" s="416" t="str">
        <f t="shared" si="8"/>
        <v/>
      </c>
      <c r="R181" s="626" t="str">
        <f t="shared" si="10"/>
        <v/>
      </c>
      <c r="S181" s="626" t="str">
        <f t="shared" si="11"/>
        <v/>
      </c>
    </row>
    <row r="182" spans="2:19" x14ac:dyDescent="0.2">
      <c r="B182" s="211" t="s">
        <v>784</v>
      </c>
      <c r="C182" s="212"/>
      <c r="D182" s="209"/>
      <c r="E182" s="13">
        <v>162</v>
      </c>
      <c r="F182" s="14" t="s">
        <v>324</v>
      </c>
      <c r="G182" s="14" t="s">
        <v>325</v>
      </c>
      <c r="H182" s="418">
        <f>'Table 1'!J182</f>
        <v>36</v>
      </c>
      <c r="I182" s="419"/>
      <c r="J182" s="420"/>
      <c r="K182" s="421" t="str">
        <f t="shared" si="9"/>
        <v/>
      </c>
      <c r="L182" s="420"/>
      <c r="M182" s="419"/>
      <c r="N182" s="420"/>
      <c r="O182" s="419"/>
      <c r="P182" s="420"/>
      <c r="Q182" s="416" t="str">
        <f t="shared" si="8"/>
        <v/>
      </c>
      <c r="R182" s="626" t="str">
        <f t="shared" si="10"/>
        <v/>
      </c>
      <c r="S182" s="626" t="str">
        <f t="shared" si="11"/>
        <v/>
      </c>
    </row>
    <row r="183" spans="2:19" x14ac:dyDescent="0.2">
      <c r="B183" s="211" t="s">
        <v>785</v>
      </c>
      <c r="C183" s="212"/>
      <c r="D183" s="209"/>
      <c r="E183" s="16">
        <v>163</v>
      </c>
      <c r="F183" s="14" t="s">
        <v>326</v>
      </c>
      <c r="G183" s="14" t="s">
        <v>327</v>
      </c>
      <c r="H183" s="418">
        <f>'Table 1'!J183</f>
        <v>17</v>
      </c>
      <c r="I183" s="419"/>
      <c r="J183" s="420"/>
      <c r="K183" s="421" t="str">
        <f t="shared" si="9"/>
        <v/>
      </c>
      <c r="L183" s="420"/>
      <c r="M183" s="419"/>
      <c r="N183" s="420"/>
      <c r="O183" s="419"/>
      <c r="P183" s="420"/>
      <c r="Q183" s="416" t="str">
        <f t="shared" si="8"/>
        <v/>
      </c>
      <c r="R183" s="626" t="str">
        <f t="shared" si="10"/>
        <v/>
      </c>
      <c r="S183" s="626" t="str">
        <f t="shared" si="11"/>
        <v/>
      </c>
    </row>
    <row r="184" spans="2:19" x14ac:dyDescent="0.2">
      <c r="B184" s="211" t="s">
        <v>786</v>
      </c>
      <c r="C184" s="212"/>
      <c r="D184" s="209"/>
      <c r="E184" s="13">
        <v>164</v>
      </c>
      <c r="F184" s="14" t="s">
        <v>328</v>
      </c>
      <c r="G184" s="14" t="s">
        <v>329</v>
      </c>
      <c r="H184" s="418" t="str">
        <f>'Table 1'!J184</f>
        <v/>
      </c>
      <c r="I184" s="419"/>
      <c r="J184" s="420"/>
      <c r="K184" s="421" t="str">
        <f t="shared" si="9"/>
        <v/>
      </c>
      <c r="L184" s="420"/>
      <c r="M184" s="419"/>
      <c r="N184" s="420"/>
      <c r="O184" s="419"/>
      <c r="P184" s="420"/>
      <c r="Q184" s="416" t="str">
        <f t="shared" si="8"/>
        <v/>
      </c>
      <c r="R184" s="626" t="str">
        <f t="shared" si="10"/>
        <v/>
      </c>
      <c r="S184" s="626" t="str">
        <f t="shared" si="11"/>
        <v/>
      </c>
    </row>
    <row r="185" spans="2:19" x14ac:dyDescent="0.2">
      <c r="B185" s="211" t="s">
        <v>787</v>
      </c>
      <c r="C185" s="212"/>
      <c r="D185" s="209"/>
      <c r="E185" s="16">
        <v>165</v>
      </c>
      <c r="F185" s="14" t="s">
        <v>330</v>
      </c>
      <c r="G185" s="14" t="s">
        <v>331</v>
      </c>
      <c r="H185" s="418">
        <f>'Table 1'!J185</f>
        <v>145</v>
      </c>
      <c r="I185" s="419"/>
      <c r="J185" s="420"/>
      <c r="K185" s="421" t="str">
        <f t="shared" si="9"/>
        <v/>
      </c>
      <c r="L185" s="420"/>
      <c r="M185" s="419"/>
      <c r="N185" s="420"/>
      <c r="O185" s="419"/>
      <c r="P185" s="420"/>
      <c r="Q185" s="416" t="str">
        <f t="shared" si="8"/>
        <v/>
      </c>
      <c r="R185" s="626" t="str">
        <f t="shared" si="10"/>
        <v/>
      </c>
      <c r="S185" s="626" t="str">
        <f t="shared" si="11"/>
        <v/>
      </c>
    </row>
    <row r="186" spans="2:19" x14ac:dyDescent="0.2">
      <c r="B186" s="211" t="s">
        <v>788</v>
      </c>
      <c r="C186" s="212"/>
      <c r="D186" s="209"/>
      <c r="E186" s="13">
        <v>166</v>
      </c>
      <c r="F186" s="14" t="s">
        <v>332</v>
      </c>
      <c r="G186" s="14" t="s">
        <v>333</v>
      </c>
      <c r="H186" s="418" t="str">
        <f>'Table 1'!J186</f>
        <v/>
      </c>
      <c r="I186" s="419"/>
      <c r="J186" s="420"/>
      <c r="K186" s="421" t="str">
        <f t="shared" si="9"/>
        <v/>
      </c>
      <c r="L186" s="420"/>
      <c r="M186" s="419"/>
      <c r="N186" s="420"/>
      <c r="O186" s="419"/>
      <c r="P186" s="420"/>
      <c r="Q186" s="416" t="str">
        <f t="shared" si="8"/>
        <v/>
      </c>
      <c r="R186" s="626" t="str">
        <f t="shared" si="10"/>
        <v/>
      </c>
      <c r="S186" s="626" t="str">
        <f t="shared" si="11"/>
        <v/>
      </c>
    </row>
    <row r="187" spans="2:19" x14ac:dyDescent="0.2">
      <c r="B187" s="211" t="s">
        <v>789</v>
      </c>
      <c r="C187" s="212"/>
      <c r="D187" s="209"/>
      <c r="E187" s="16">
        <v>167</v>
      </c>
      <c r="F187" s="14" t="s">
        <v>334</v>
      </c>
      <c r="G187" s="14" t="s">
        <v>335</v>
      </c>
      <c r="H187" s="418">
        <f>'Table 1'!J187</f>
        <v>10</v>
      </c>
      <c r="I187" s="419"/>
      <c r="J187" s="420"/>
      <c r="K187" s="421" t="str">
        <f t="shared" si="9"/>
        <v/>
      </c>
      <c r="L187" s="420"/>
      <c r="M187" s="419"/>
      <c r="N187" s="420"/>
      <c r="O187" s="419"/>
      <c r="P187" s="420"/>
      <c r="Q187" s="416" t="str">
        <f t="shared" si="8"/>
        <v/>
      </c>
      <c r="R187" s="626" t="str">
        <f t="shared" si="10"/>
        <v/>
      </c>
      <c r="S187" s="626" t="str">
        <f t="shared" si="11"/>
        <v/>
      </c>
    </row>
    <row r="188" spans="2:19" x14ac:dyDescent="0.2">
      <c r="B188" s="211" t="s">
        <v>790</v>
      </c>
      <c r="C188" s="212"/>
      <c r="D188" s="209"/>
      <c r="E188" s="13">
        <v>168</v>
      </c>
      <c r="F188" s="14" t="s">
        <v>336</v>
      </c>
      <c r="G188" s="14" t="s">
        <v>337</v>
      </c>
      <c r="H188" s="418">
        <f>'Table 1'!J188</f>
        <v>1033</v>
      </c>
      <c r="I188" s="419"/>
      <c r="J188" s="420"/>
      <c r="K188" s="421" t="str">
        <f t="shared" si="9"/>
        <v/>
      </c>
      <c r="L188" s="420"/>
      <c r="M188" s="419"/>
      <c r="N188" s="420"/>
      <c r="O188" s="419"/>
      <c r="P188" s="420"/>
      <c r="Q188" s="416" t="str">
        <f t="shared" si="8"/>
        <v/>
      </c>
      <c r="R188" s="626" t="str">
        <f t="shared" si="10"/>
        <v/>
      </c>
      <c r="S188" s="626" t="str">
        <f t="shared" si="11"/>
        <v/>
      </c>
    </row>
    <row r="189" spans="2:19" x14ac:dyDescent="0.2">
      <c r="B189" s="211" t="s">
        <v>791</v>
      </c>
      <c r="C189" s="212"/>
      <c r="D189" s="209"/>
      <c r="E189" s="16">
        <v>169</v>
      </c>
      <c r="F189" s="14" t="s">
        <v>338</v>
      </c>
      <c r="G189" s="14" t="s">
        <v>339</v>
      </c>
      <c r="H189" s="418">
        <f>'Table 1'!J189</f>
        <v>341</v>
      </c>
      <c r="I189" s="419"/>
      <c r="J189" s="420"/>
      <c r="K189" s="421" t="str">
        <f t="shared" si="9"/>
        <v/>
      </c>
      <c r="L189" s="420"/>
      <c r="M189" s="419"/>
      <c r="N189" s="420"/>
      <c r="O189" s="419"/>
      <c r="P189" s="420"/>
      <c r="Q189" s="416" t="str">
        <f t="shared" si="8"/>
        <v/>
      </c>
      <c r="R189" s="626" t="str">
        <f t="shared" si="10"/>
        <v/>
      </c>
      <c r="S189" s="626" t="str">
        <f t="shared" si="11"/>
        <v/>
      </c>
    </row>
    <row r="190" spans="2:19" x14ac:dyDescent="0.2">
      <c r="B190" s="211" t="s">
        <v>792</v>
      </c>
      <c r="C190" s="212"/>
      <c r="D190" s="209"/>
      <c r="E190" s="13">
        <v>170</v>
      </c>
      <c r="F190" s="14" t="s">
        <v>340</v>
      </c>
      <c r="G190" s="14" t="s">
        <v>341</v>
      </c>
      <c r="H190" s="418" t="str">
        <f>'Table 1'!J190</f>
        <v/>
      </c>
      <c r="I190" s="419"/>
      <c r="J190" s="420"/>
      <c r="K190" s="421" t="str">
        <f t="shared" si="9"/>
        <v/>
      </c>
      <c r="L190" s="420"/>
      <c r="M190" s="419"/>
      <c r="N190" s="420"/>
      <c r="O190" s="419"/>
      <c r="P190" s="420"/>
      <c r="Q190" s="416" t="str">
        <f t="shared" si="8"/>
        <v/>
      </c>
      <c r="R190" s="626" t="str">
        <f t="shared" si="10"/>
        <v/>
      </c>
      <c r="S190" s="626" t="str">
        <f t="shared" si="11"/>
        <v/>
      </c>
    </row>
    <row r="191" spans="2:19" x14ac:dyDescent="0.2">
      <c r="B191" s="211" t="s">
        <v>793</v>
      </c>
      <c r="C191" s="212"/>
      <c r="D191" s="209"/>
      <c r="E191" s="16">
        <v>171</v>
      </c>
      <c r="F191" s="14" t="s">
        <v>342</v>
      </c>
      <c r="G191" s="14" t="s">
        <v>343</v>
      </c>
      <c r="H191" s="418">
        <f>'Table 1'!J191</f>
        <v>111</v>
      </c>
      <c r="I191" s="419"/>
      <c r="J191" s="420"/>
      <c r="K191" s="421" t="str">
        <f t="shared" si="9"/>
        <v/>
      </c>
      <c r="L191" s="420"/>
      <c r="M191" s="419"/>
      <c r="N191" s="420"/>
      <c r="O191" s="419"/>
      <c r="P191" s="420"/>
      <c r="Q191" s="416" t="str">
        <f t="shared" si="8"/>
        <v/>
      </c>
      <c r="R191" s="626" t="str">
        <f t="shared" si="10"/>
        <v/>
      </c>
      <c r="S191" s="626" t="str">
        <f t="shared" si="11"/>
        <v/>
      </c>
    </row>
    <row r="192" spans="2:19" x14ac:dyDescent="0.2">
      <c r="B192" s="211" t="s">
        <v>794</v>
      </c>
      <c r="C192" s="212"/>
      <c r="D192" s="209"/>
      <c r="E192" s="13">
        <v>172</v>
      </c>
      <c r="F192" s="14" t="s">
        <v>344</v>
      </c>
      <c r="G192" s="14" t="s">
        <v>345</v>
      </c>
      <c r="H192" s="418">
        <f>'Table 1'!J192</f>
        <v>1711</v>
      </c>
      <c r="I192" s="419"/>
      <c r="J192" s="420"/>
      <c r="K192" s="421" t="str">
        <f t="shared" si="9"/>
        <v/>
      </c>
      <c r="L192" s="420"/>
      <c r="M192" s="419"/>
      <c r="N192" s="420"/>
      <c r="O192" s="419"/>
      <c r="P192" s="420"/>
      <c r="Q192" s="416" t="str">
        <f t="shared" si="8"/>
        <v/>
      </c>
      <c r="R192" s="626" t="str">
        <f t="shared" si="10"/>
        <v/>
      </c>
      <c r="S192" s="626" t="str">
        <f t="shared" si="11"/>
        <v/>
      </c>
    </row>
    <row r="193" spans="2:19" x14ac:dyDescent="0.2">
      <c r="B193" s="211" t="s">
        <v>795</v>
      </c>
      <c r="C193" s="212"/>
      <c r="D193" s="209"/>
      <c r="E193" s="16">
        <v>173</v>
      </c>
      <c r="F193" s="14" t="s">
        <v>346</v>
      </c>
      <c r="G193" s="14" t="s">
        <v>347</v>
      </c>
      <c r="H193" s="418">
        <f>'Table 1'!J193</f>
        <v>215</v>
      </c>
      <c r="I193" s="419"/>
      <c r="J193" s="420"/>
      <c r="K193" s="421" t="str">
        <f t="shared" si="9"/>
        <v/>
      </c>
      <c r="L193" s="420"/>
      <c r="M193" s="419"/>
      <c r="N193" s="420"/>
      <c r="O193" s="419"/>
      <c r="P193" s="420"/>
      <c r="Q193" s="416" t="str">
        <f t="shared" si="8"/>
        <v/>
      </c>
      <c r="R193" s="626" t="str">
        <f t="shared" si="10"/>
        <v/>
      </c>
      <c r="S193" s="626" t="str">
        <f t="shared" si="11"/>
        <v/>
      </c>
    </row>
    <row r="194" spans="2:19" x14ac:dyDescent="0.2">
      <c r="B194" s="211" t="s">
        <v>796</v>
      </c>
      <c r="C194" s="212"/>
      <c r="D194" s="209"/>
      <c r="E194" s="13">
        <v>174</v>
      </c>
      <c r="F194" s="14" t="s">
        <v>348</v>
      </c>
      <c r="G194" s="14" t="s">
        <v>349</v>
      </c>
      <c r="H194" s="418">
        <f>'Table 1'!J194</f>
        <v>970</v>
      </c>
      <c r="I194" s="419"/>
      <c r="J194" s="420"/>
      <c r="K194" s="421" t="str">
        <f t="shared" si="9"/>
        <v/>
      </c>
      <c r="L194" s="420"/>
      <c r="M194" s="419"/>
      <c r="N194" s="420"/>
      <c r="O194" s="419"/>
      <c r="P194" s="420"/>
      <c r="Q194" s="416" t="str">
        <f t="shared" si="8"/>
        <v/>
      </c>
      <c r="R194" s="626" t="str">
        <f t="shared" si="10"/>
        <v/>
      </c>
      <c r="S194" s="626" t="str">
        <f t="shared" si="11"/>
        <v/>
      </c>
    </row>
    <row r="195" spans="2:19" x14ac:dyDescent="0.2">
      <c r="B195" s="211" t="s">
        <v>797</v>
      </c>
      <c r="C195" s="212"/>
      <c r="D195" s="209"/>
      <c r="E195" s="16">
        <v>175</v>
      </c>
      <c r="F195" s="14" t="s">
        <v>350</v>
      </c>
      <c r="G195" s="14" t="s">
        <v>351</v>
      </c>
      <c r="H195" s="418" t="str">
        <f>'Table 1'!J195</f>
        <v/>
      </c>
      <c r="I195" s="419"/>
      <c r="J195" s="420"/>
      <c r="K195" s="421" t="str">
        <f t="shared" si="9"/>
        <v/>
      </c>
      <c r="L195" s="420"/>
      <c r="M195" s="419"/>
      <c r="N195" s="420"/>
      <c r="O195" s="419"/>
      <c r="P195" s="420"/>
      <c r="Q195" s="416" t="str">
        <f t="shared" si="8"/>
        <v/>
      </c>
      <c r="R195" s="626" t="str">
        <f t="shared" si="10"/>
        <v/>
      </c>
      <c r="S195" s="626" t="str">
        <f t="shared" si="11"/>
        <v/>
      </c>
    </row>
    <row r="196" spans="2:19" x14ac:dyDescent="0.2">
      <c r="B196" s="211" t="s">
        <v>798</v>
      </c>
      <c r="C196" s="212"/>
      <c r="D196" s="209"/>
      <c r="E196" s="13">
        <v>176</v>
      </c>
      <c r="F196" s="14" t="s">
        <v>352</v>
      </c>
      <c r="G196" s="14" t="s">
        <v>353</v>
      </c>
      <c r="H196" s="418">
        <f>'Table 1'!J196</f>
        <v>30</v>
      </c>
      <c r="I196" s="419"/>
      <c r="J196" s="420"/>
      <c r="K196" s="421" t="str">
        <f t="shared" si="9"/>
        <v/>
      </c>
      <c r="L196" s="420"/>
      <c r="M196" s="419"/>
      <c r="N196" s="420"/>
      <c r="O196" s="419"/>
      <c r="P196" s="420"/>
      <c r="Q196" s="416" t="str">
        <f t="shared" si="8"/>
        <v/>
      </c>
      <c r="R196" s="626" t="str">
        <f t="shared" si="10"/>
        <v/>
      </c>
      <c r="S196" s="626" t="str">
        <f t="shared" si="11"/>
        <v/>
      </c>
    </row>
    <row r="197" spans="2:19" x14ac:dyDescent="0.2">
      <c r="B197" s="211" t="s">
        <v>799</v>
      </c>
      <c r="C197" s="212"/>
      <c r="D197" s="209"/>
      <c r="E197" s="16">
        <v>177</v>
      </c>
      <c r="F197" s="14" t="s">
        <v>354</v>
      </c>
      <c r="G197" s="14" t="s">
        <v>355</v>
      </c>
      <c r="H197" s="418">
        <f>'Table 1'!J197</f>
        <v>1047</v>
      </c>
      <c r="I197" s="419"/>
      <c r="J197" s="420"/>
      <c r="K197" s="421" t="str">
        <f t="shared" si="9"/>
        <v/>
      </c>
      <c r="L197" s="420"/>
      <c r="M197" s="419"/>
      <c r="N197" s="420"/>
      <c r="O197" s="419"/>
      <c r="P197" s="420"/>
      <c r="Q197" s="416" t="str">
        <f t="shared" si="8"/>
        <v/>
      </c>
      <c r="R197" s="626" t="str">
        <f t="shared" si="10"/>
        <v/>
      </c>
      <c r="S197" s="626" t="str">
        <f t="shared" si="11"/>
        <v/>
      </c>
    </row>
    <row r="198" spans="2:19" x14ac:dyDescent="0.2">
      <c r="B198" s="211" t="s">
        <v>800</v>
      </c>
      <c r="C198" s="212"/>
      <c r="D198" s="209"/>
      <c r="E198" s="13">
        <v>178</v>
      </c>
      <c r="F198" s="14" t="s">
        <v>356</v>
      </c>
      <c r="G198" s="14" t="s">
        <v>357</v>
      </c>
      <c r="H198" s="418" t="str">
        <f>'Table 1'!J198</f>
        <v/>
      </c>
      <c r="I198" s="419"/>
      <c r="J198" s="420"/>
      <c r="K198" s="421" t="str">
        <f t="shared" si="9"/>
        <v/>
      </c>
      <c r="L198" s="420"/>
      <c r="M198" s="419"/>
      <c r="N198" s="420"/>
      <c r="O198" s="419"/>
      <c r="P198" s="420"/>
      <c r="Q198" s="416" t="str">
        <f t="shared" si="8"/>
        <v/>
      </c>
      <c r="R198" s="626" t="str">
        <f t="shared" si="10"/>
        <v/>
      </c>
      <c r="S198" s="626" t="str">
        <f t="shared" si="11"/>
        <v/>
      </c>
    </row>
    <row r="199" spans="2:19" x14ac:dyDescent="0.2">
      <c r="B199" s="211" t="s">
        <v>806</v>
      </c>
      <c r="C199" s="212"/>
      <c r="D199" s="209"/>
      <c r="E199" s="16">
        <v>179</v>
      </c>
      <c r="F199" s="14" t="s">
        <v>368</v>
      </c>
      <c r="G199" s="14" t="s">
        <v>369</v>
      </c>
      <c r="H199" s="418">
        <f>'Table 1'!J199</f>
        <v>7</v>
      </c>
      <c r="I199" s="419"/>
      <c r="J199" s="420"/>
      <c r="K199" s="421" t="str">
        <f t="shared" si="9"/>
        <v/>
      </c>
      <c r="L199" s="420"/>
      <c r="M199" s="419"/>
      <c r="N199" s="420"/>
      <c r="O199" s="419"/>
      <c r="P199" s="420"/>
      <c r="Q199" s="416" t="str">
        <f t="shared" si="8"/>
        <v/>
      </c>
      <c r="R199" s="626" t="str">
        <f t="shared" si="10"/>
        <v/>
      </c>
      <c r="S199" s="626" t="str">
        <f t="shared" si="11"/>
        <v/>
      </c>
    </row>
    <row r="200" spans="2:19" x14ac:dyDescent="0.2">
      <c r="B200" s="211" t="s">
        <v>807</v>
      </c>
      <c r="C200" s="212"/>
      <c r="D200" s="209"/>
      <c r="E200" s="13">
        <v>180</v>
      </c>
      <c r="F200" s="14" t="s">
        <v>370</v>
      </c>
      <c r="G200" s="14" t="s">
        <v>371</v>
      </c>
      <c r="H200" s="418" t="str">
        <f>'Table 1'!J200</f>
        <v/>
      </c>
      <c r="I200" s="419"/>
      <c r="J200" s="420"/>
      <c r="K200" s="421" t="str">
        <f t="shared" si="9"/>
        <v/>
      </c>
      <c r="L200" s="420"/>
      <c r="M200" s="419"/>
      <c r="N200" s="420"/>
      <c r="O200" s="419"/>
      <c r="P200" s="420"/>
      <c r="Q200" s="416" t="str">
        <f t="shared" si="8"/>
        <v/>
      </c>
      <c r="R200" s="626" t="str">
        <f t="shared" si="10"/>
        <v/>
      </c>
      <c r="S200" s="626" t="str">
        <f t="shared" si="11"/>
        <v/>
      </c>
    </row>
    <row r="201" spans="2:19" x14ac:dyDescent="0.2">
      <c r="B201" s="211" t="s">
        <v>808</v>
      </c>
      <c r="C201" s="212"/>
      <c r="D201" s="209"/>
      <c r="E201" s="16">
        <v>181</v>
      </c>
      <c r="F201" s="14" t="s">
        <v>372</v>
      </c>
      <c r="G201" s="14" t="s">
        <v>373</v>
      </c>
      <c r="H201" s="418" t="str">
        <f>'Table 1'!J201</f>
        <v/>
      </c>
      <c r="I201" s="419"/>
      <c r="J201" s="420"/>
      <c r="K201" s="421" t="str">
        <f t="shared" si="9"/>
        <v/>
      </c>
      <c r="L201" s="420"/>
      <c r="M201" s="419"/>
      <c r="N201" s="420"/>
      <c r="O201" s="419"/>
      <c r="P201" s="420"/>
      <c r="Q201" s="416" t="str">
        <f t="shared" si="8"/>
        <v/>
      </c>
      <c r="R201" s="626" t="str">
        <f t="shared" si="10"/>
        <v/>
      </c>
      <c r="S201" s="626" t="str">
        <f t="shared" si="11"/>
        <v/>
      </c>
    </row>
    <row r="202" spans="2:19" x14ac:dyDescent="0.2">
      <c r="B202" s="211" t="s">
        <v>809</v>
      </c>
      <c r="C202" s="212"/>
      <c r="D202" s="209"/>
      <c r="E202" s="13">
        <v>182</v>
      </c>
      <c r="F202" s="14" t="s">
        <v>374</v>
      </c>
      <c r="G202" s="14" t="s">
        <v>375</v>
      </c>
      <c r="H202" s="418">
        <f>'Table 1'!J202</f>
        <v>40</v>
      </c>
      <c r="I202" s="419"/>
      <c r="J202" s="420"/>
      <c r="K202" s="421" t="str">
        <f t="shared" si="9"/>
        <v/>
      </c>
      <c r="L202" s="420"/>
      <c r="M202" s="419"/>
      <c r="N202" s="420"/>
      <c r="O202" s="419"/>
      <c r="P202" s="420"/>
      <c r="Q202" s="416" t="str">
        <f t="shared" si="8"/>
        <v/>
      </c>
      <c r="R202" s="626" t="str">
        <f t="shared" si="10"/>
        <v/>
      </c>
      <c r="S202" s="626" t="str">
        <f t="shared" si="11"/>
        <v/>
      </c>
    </row>
    <row r="203" spans="2:19" x14ac:dyDescent="0.2">
      <c r="B203" s="211" t="s">
        <v>810</v>
      </c>
      <c r="C203" s="212"/>
      <c r="D203" s="209"/>
      <c r="E203" s="16">
        <v>183</v>
      </c>
      <c r="F203" s="14" t="s">
        <v>376</v>
      </c>
      <c r="G203" s="14" t="s">
        <v>377</v>
      </c>
      <c r="H203" s="418">
        <f>'Table 1'!J203</f>
        <v>3</v>
      </c>
      <c r="I203" s="419"/>
      <c r="J203" s="420"/>
      <c r="K203" s="421" t="str">
        <f t="shared" si="9"/>
        <v/>
      </c>
      <c r="L203" s="420"/>
      <c r="M203" s="419"/>
      <c r="N203" s="420"/>
      <c r="O203" s="419"/>
      <c r="P203" s="420"/>
      <c r="Q203" s="416" t="str">
        <f t="shared" si="8"/>
        <v/>
      </c>
      <c r="R203" s="626" t="str">
        <f t="shared" si="10"/>
        <v/>
      </c>
      <c r="S203" s="626" t="str">
        <f t="shared" si="11"/>
        <v/>
      </c>
    </row>
    <row r="204" spans="2:19" x14ac:dyDescent="0.2">
      <c r="B204" s="211" t="s">
        <v>811</v>
      </c>
      <c r="C204" s="212"/>
      <c r="D204" s="209"/>
      <c r="E204" s="13">
        <v>184</v>
      </c>
      <c r="F204" s="14" t="s">
        <v>378</v>
      </c>
      <c r="G204" s="15" t="s">
        <v>379</v>
      </c>
      <c r="H204" s="418">
        <f>'Table 1'!J204</f>
        <v>21</v>
      </c>
      <c r="I204" s="419"/>
      <c r="J204" s="420"/>
      <c r="K204" s="421" t="str">
        <f t="shared" si="9"/>
        <v/>
      </c>
      <c r="L204" s="420"/>
      <c r="M204" s="419"/>
      <c r="N204" s="420"/>
      <c r="O204" s="419"/>
      <c r="P204" s="420"/>
      <c r="Q204" s="416" t="str">
        <f t="shared" si="8"/>
        <v/>
      </c>
      <c r="R204" s="626" t="str">
        <f t="shared" si="10"/>
        <v/>
      </c>
      <c r="S204" s="626" t="str">
        <f t="shared" si="11"/>
        <v/>
      </c>
    </row>
    <row r="205" spans="2:19" x14ac:dyDescent="0.2">
      <c r="B205" s="211" t="s">
        <v>812</v>
      </c>
      <c r="C205" s="212"/>
      <c r="D205" s="209"/>
      <c r="E205" s="16">
        <v>185</v>
      </c>
      <c r="F205" s="14" t="s">
        <v>380</v>
      </c>
      <c r="G205" s="14" t="s">
        <v>381</v>
      </c>
      <c r="H205" s="418">
        <f>'Table 1'!J205</f>
        <v>2</v>
      </c>
      <c r="I205" s="419"/>
      <c r="J205" s="420"/>
      <c r="K205" s="421" t="str">
        <f t="shared" si="9"/>
        <v/>
      </c>
      <c r="L205" s="420"/>
      <c r="M205" s="419"/>
      <c r="N205" s="420"/>
      <c r="O205" s="419"/>
      <c r="P205" s="420"/>
      <c r="Q205" s="416" t="str">
        <f t="shared" si="8"/>
        <v/>
      </c>
      <c r="R205" s="626" t="str">
        <f t="shared" si="10"/>
        <v/>
      </c>
      <c r="S205" s="626" t="str">
        <f t="shared" si="11"/>
        <v/>
      </c>
    </row>
    <row r="206" spans="2:19" x14ac:dyDescent="0.2">
      <c r="B206" s="211" t="s">
        <v>813</v>
      </c>
      <c r="C206" s="212"/>
      <c r="D206" s="209"/>
      <c r="E206" s="13">
        <v>186</v>
      </c>
      <c r="F206" s="14" t="s">
        <v>382</v>
      </c>
      <c r="G206" s="14" t="s">
        <v>383</v>
      </c>
      <c r="H206" s="418" t="str">
        <f>'Table 1'!J206</f>
        <v/>
      </c>
      <c r="I206" s="419"/>
      <c r="J206" s="420"/>
      <c r="K206" s="421" t="str">
        <f t="shared" si="9"/>
        <v/>
      </c>
      <c r="L206" s="420"/>
      <c r="M206" s="419"/>
      <c r="N206" s="420"/>
      <c r="O206" s="419"/>
      <c r="P206" s="420"/>
      <c r="Q206" s="416" t="str">
        <f t="shared" si="8"/>
        <v/>
      </c>
      <c r="R206" s="626" t="str">
        <f t="shared" si="10"/>
        <v/>
      </c>
      <c r="S206" s="626" t="str">
        <f t="shared" si="11"/>
        <v/>
      </c>
    </row>
    <row r="207" spans="2:19" x14ac:dyDescent="0.2">
      <c r="B207" s="211" t="s">
        <v>814</v>
      </c>
      <c r="C207" s="212"/>
      <c r="D207" s="209"/>
      <c r="E207" s="16">
        <v>187</v>
      </c>
      <c r="F207" s="14" t="s">
        <v>384</v>
      </c>
      <c r="G207" s="14" t="s">
        <v>385</v>
      </c>
      <c r="H207" s="418">
        <f>'Table 1'!J207</f>
        <v>1940</v>
      </c>
      <c r="I207" s="419"/>
      <c r="J207" s="420"/>
      <c r="K207" s="421" t="str">
        <f t="shared" si="9"/>
        <v/>
      </c>
      <c r="L207" s="420"/>
      <c r="M207" s="419"/>
      <c r="N207" s="420"/>
      <c r="O207" s="419"/>
      <c r="P207" s="420"/>
      <c r="Q207" s="416" t="str">
        <f t="shared" si="8"/>
        <v/>
      </c>
      <c r="R207" s="626" t="str">
        <f t="shared" si="10"/>
        <v/>
      </c>
      <c r="S207" s="626" t="str">
        <f t="shared" si="11"/>
        <v/>
      </c>
    </row>
    <row r="208" spans="2:19" x14ac:dyDescent="0.2">
      <c r="B208" s="211" t="s">
        <v>815</v>
      </c>
      <c r="C208" s="212"/>
      <c r="D208" s="209"/>
      <c r="E208" s="13">
        <v>188</v>
      </c>
      <c r="F208" s="33" t="s">
        <v>512</v>
      </c>
      <c r="G208" s="33" t="s">
        <v>513</v>
      </c>
      <c r="H208" s="418" t="str">
        <f>'Table 1'!J208</f>
        <v/>
      </c>
      <c r="I208" s="419"/>
      <c r="J208" s="420"/>
      <c r="K208" s="421" t="str">
        <f t="shared" si="9"/>
        <v/>
      </c>
      <c r="L208" s="420"/>
      <c r="M208" s="419"/>
      <c r="N208" s="420"/>
      <c r="O208" s="419"/>
      <c r="P208" s="420"/>
      <c r="Q208" s="416" t="str">
        <f t="shared" si="8"/>
        <v/>
      </c>
      <c r="R208" s="626" t="str">
        <f t="shared" si="10"/>
        <v/>
      </c>
      <c r="S208" s="626" t="str">
        <f t="shared" si="11"/>
        <v/>
      </c>
    </row>
    <row r="209" spans="2:19" x14ac:dyDescent="0.2">
      <c r="B209" s="211" t="s">
        <v>816</v>
      </c>
      <c r="C209" s="212"/>
      <c r="D209" s="209"/>
      <c r="E209" s="16">
        <v>189</v>
      </c>
      <c r="F209" s="14" t="s">
        <v>386</v>
      </c>
      <c r="G209" s="14" t="s">
        <v>387</v>
      </c>
      <c r="H209" s="418">
        <f>'Table 1'!J209</f>
        <v>7</v>
      </c>
      <c r="I209" s="419"/>
      <c r="J209" s="420"/>
      <c r="K209" s="421" t="str">
        <f t="shared" si="9"/>
        <v/>
      </c>
      <c r="L209" s="420"/>
      <c r="M209" s="419"/>
      <c r="N209" s="420"/>
      <c r="O209" s="419"/>
      <c r="P209" s="420"/>
      <c r="Q209" s="416" t="str">
        <f t="shared" si="8"/>
        <v/>
      </c>
      <c r="R209" s="626" t="str">
        <f t="shared" si="10"/>
        <v/>
      </c>
      <c r="S209" s="626" t="str">
        <f t="shared" si="11"/>
        <v/>
      </c>
    </row>
    <row r="210" spans="2:19" x14ac:dyDescent="0.2">
      <c r="B210" s="211" t="s">
        <v>817</v>
      </c>
      <c r="C210" s="212"/>
      <c r="D210" s="209"/>
      <c r="E210" s="13">
        <v>190</v>
      </c>
      <c r="F210" s="14" t="s">
        <v>388</v>
      </c>
      <c r="G210" s="14" t="s">
        <v>389</v>
      </c>
      <c r="H210" s="418">
        <f>'Table 1'!J210</f>
        <v>2</v>
      </c>
      <c r="I210" s="419"/>
      <c r="J210" s="420"/>
      <c r="K210" s="421" t="str">
        <f t="shared" si="9"/>
        <v/>
      </c>
      <c r="L210" s="420"/>
      <c r="M210" s="419"/>
      <c r="N210" s="420"/>
      <c r="O210" s="419"/>
      <c r="P210" s="420"/>
      <c r="Q210" s="416" t="str">
        <f t="shared" si="8"/>
        <v/>
      </c>
      <c r="R210" s="626" t="str">
        <f t="shared" si="10"/>
        <v/>
      </c>
      <c r="S210" s="626" t="str">
        <f t="shared" si="11"/>
        <v/>
      </c>
    </row>
    <row r="211" spans="2:19" x14ac:dyDescent="0.2">
      <c r="B211" s="211" t="s">
        <v>818</v>
      </c>
      <c r="C211" s="212"/>
      <c r="D211" s="209"/>
      <c r="E211" s="16">
        <v>191</v>
      </c>
      <c r="F211" s="14" t="s">
        <v>390</v>
      </c>
      <c r="G211" s="14" t="s">
        <v>391</v>
      </c>
      <c r="H211" s="418" t="str">
        <f>'Table 1'!J211</f>
        <v/>
      </c>
      <c r="I211" s="419"/>
      <c r="J211" s="420"/>
      <c r="K211" s="421" t="str">
        <f t="shared" si="9"/>
        <v/>
      </c>
      <c r="L211" s="420"/>
      <c r="M211" s="419"/>
      <c r="N211" s="420"/>
      <c r="O211" s="419"/>
      <c r="P211" s="420"/>
      <c r="Q211" s="416" t="str">
        <f t="shared" si="8"/>
        <v/>
      </c>
      <c r="R211" s="626" t="str">
        <f t="shared" si="10"/>
        <v/>
      </c>
      <c r="S211" s="626" t="str">
        <f t="shared" si="11"/>
        <v/>
      </c>
    </row>
    <row r="212" spans="2:19" x14ac:dyDescent="0.2">
      <c r="B212" s="211" t="s">
        <v>819</v>
      </c>
      <c r="C212" s="212"/>
      <c r="D212" s="209"/>
      <c r="E212" s="13">
        <v>192</v>
      </c>
      <c r="F212" s="14" t="s">
        <v>392</v>
      </c>
      <c r="G212" s="14" t="s">
        <v>393</v>
      </c>
      <c r="H212" s="418" t="str">
        <f>'Table 1'!J212</f>
        <v/>
      </c>
      <c r="I212" s="419"/>
      <c r="J212" s="420"/>
      <c r="K212" s="421" t="str">
        <f t="shared" si="9"/>
        <v/>
      </c>
      <c r="L212" s="420"/>
      <c r="M212" s="419"/>
      <c r="N212" s="420"/>
      <c r="O212" s="419"/>
      <c r="P212" s="420"/>
      <c r="Q212" s="416" t="str">
        <f t="shared" si="8"/>
        <v/>
      </c>
      <c r="R212" s="626" t="str">
        <f t="shared" si="10"/>
        <v/>
      </c>
      <c r="S212" s="626" t="str">
        <f t="shared" si="11"/>
        <v/>
      </c>
    </row>
    <row r="213" spans="2:19" x14ac:dyDescent="0.2">
      <c r="B213" s="211" t="s">
        <v>820</v>
      </c>
      <c r="C213" s="212"/>
      <c r="D213" s="209"/>
      <c r="E213" s="16">
        <v>193</v>
      </c>
      <c r="F213" s="14" t="s">
        <v>394</v>
      </c>
      <c r="G213" s="14" t="s">
        <v>395</v>
      </c>
      <c r="H213" s="418">
        <f>'Table 1'!J213</f>
        <v>1968</v>
      </c>
      <c r="I213" s="419"/>
      <c r="J213" s="420"/>
      <c r="K213" s="421" t="str">
        <f t="shared" si="9"/>
        <v/>
      </c>
      <c r="L213" s="420"/>
      <c r="M213" s="419"/>
      <c r="N213" s="420"/>
      <c r="O213" s="419"/>
      <c r="P213" s="420"/>
      <c r="Q213" s="416" t="str">
        <f t="shared" ref="Q213:Q264" si="12">IF(AND(COUNTIF(L213:N213,"c")=1,ISNUMBER(K213)),"Res Disc",IF(AND(K213="c",ISNUMBER(L213),ISNUMBER(M213),ISNUMBER(N213)),"Res Disc",IF(AND(H213="c",ISNUMBER(I213),ISNUMBER(J213),ISNUMBER(K213),ISNUMBER(O213),ISNUMBER(P213)),"Res Disc",IF(AND(ISNUMBER(H213),(SUM(COUNTIF(I213:K213,"c"),COUNTIF(O213:P213,"c"))=1)),"Res Disc",""))))</f>
        <v/>
      </c>
      <c r="R213" s="626" t="str">
        <f t="shared" si="10"/>
        <v/>
      </c>
      <c r="S213" s="626" t="str">
        <f t="shared" si="11"/>
        <v/>
      </c>
    </row>
    <row r="214" spans="2:19" x14ac:dyDescent="0.2">
      <c r="B214" s="211" t="s">
        <v>821</v>
      </c>
      <c r="C214" s="212"/>
      <c r="D214" s="209"/>
      <c r="E214" s="13">
        <v>194</v>
      </c>
      <c r="F214" s="14" t="s">
        <v>546</v>
      </c>
      <c r="G214" s="160" t="s">
        <v>547</v>
      </c>
      <c r="H214" s="418" t="str">
        <f>'Table 1'!J214</f>
        <v/>
      </c>
      <c r="I214" s="419"/>
      <c r="J214" s="420"/>
      <c r="K214" s="421" t="str">
        <f t="shared" ref="K214:K264" si="13">IF(AND(L214="",M214="",N214=""),"",IF(OR(L214="c",M214="c",N214="c"),"c",SUM(L214:N214)))</f>
        <v/>
      </c>
      <c r="L214" s="420"/>
      <c r="M214" s="419"/>
      <c r="N214" s="420"/>
      <c r="O214" s="419"/>
      <c r="P214" s="420"/>
      <c r="Q214" s="416" t="str">
        <f t="shared" si="12"/>
        <v/>
      </c>
      <c r="R214" s="626" t="str">
        <f t="shared" ref="R214:R261" si="14">IF(Q214&lt;&gt;"","",IF(SUM(COUNTIF(I214:K214,"c"),COUNTIF(O214:P214,"c"))&gt;1,"",IF(OR(AND(H214="c",OR(I214="c",J214="c",K214="c",O214="c",P214="c")),AND(H214&lt;&gt;"",I214="c",J214="c",K214="c",O214="c",P214="c"),AND(H214&lt;&gt;"",I214="",J214="",K214="",O214="",P214="")),"",IF(ABS(SUM(I214:K214,O214:P214)-SUM(H214))&gt;0.9,SUM(I214:K214,O214:P214),""))))</f>
        <v/>
      </c>
      <c r="S214" s="626" t="str">
        <f t="shared" ref="S214:S264" si="15">IF(Q214&lt;&gt;"","",IF(OR(AND(K214="c",OR(L214="c",N214="c",M214="c")),AND(K214&lt;&gt;"",L214="c",M214="c",N214="c"),AND(K214&lt;&gt;"",L214="",N214="",M214="")),"",IF(COUNTIF(L214:N214,"c")&gt;1,"",IF(ABS(SUM(L214:N214)-SUM(K214))&gt;0.9,SUM(L214:N214),""))))</f>
        <v/>
      </c>
    </row>
    <row r="215" spans="2:19" x14ac:dyDescent="0.2">
      <c r="B215" s="211" t="s">
        <v>822</v>
      </c>
      <c r="C215" s="212"/>
      <c r="D215" s="209"/>
      <c r="E215" s="16">
        <v>195</v>
      </c>
      <c r="F215" s="14" t="s">
        <v>396</v>
      </c>
      <c r="G215" s="14" t="s">
        <v>397</v>
      </c>
      <c r="H215" s="418">
        <f>'Table 1'!J215</f>
        <v>6421</v>
      </c>
      <c r="I215" s="419"/>
      <c r="J215" s="420"/>
      <c r="K215" s="421" t="str">
        <f t="shared" si="13"/>
        <v/>
      </c>
      <c r="L215" s="420"/>
      <c r="M215" s="419"/>
      <c r="N215" s="420"/>
      <c r="O215" s="419"/>
      <c r="P215" s="420"/>
      <c r="Q215" s="416" t="str">
        <f t="shared" si="12"/>
        <v/>
      </c>
      <c r="R215" s="626" t="str">
        <f t="shared" si="14"/>
        <v/>
      </c>
      <c r="S215" s="626" t="str">
        <f t="shared" si="15"/>
        <v/>
      </c>
    </row>
    <row r="216" spans="2:19" x14ac:dyDescent="0.2">
      <c r="B216" s="211" t="s">
        <v>823</v>
      </c>
      <c r="C216" s="212"/>
      <c r="D216" s="209"/>
      <c r="E216" s="13">
        <v>196</v>
      </c>
      <c r="F216" s="14" t="s">
        <v>398</v>
      </c>
      <c r="G216" s="14" t="s">
        <v>399</v>
      </c>
      <c r="H216" s="418">
        <f>'Table 1'!J216</f>
        <v>46</v>
      </c>
      <c r="I216" s="419"/>
      <c r="J216" s="420"/>
      <c r="K216" s="421" t="str">
        <f t="shared" si="13"/>
        <v/>
      </c>
      <c r="L216" s="420"/>
      <c r="M216" s="419"/>
      <c r="N216" s="420"/>
      <c r="O216" s="419"/>
      <c r="P216" s="420"/>
      <c r="Q216" s="416" t="str">
        <f t="shared" si="12"/>
        <v/>
      </c>
      <c r="R216" s="626" t="str">
        <f t="shared" si="14"/>
        <v/>
      </c>
      <c r="S216" s="626" t="str">
        <f t="shared" si="15"/>
        <v/>
      </c>
    </row>
    <row r="217" spans="2:19" x14ac:dyDescent="0.2">
      <c r="B217" s="211" t="s">
        <v>801</v>
      </c>
      <c r="C217" s="212"/>
      <c r="D217" s="209"/>
      <c r="E217" s="16">
        <v>197</v>
      </c>
      <c r="F217" s="14" t="s">
        <v>358</v>
      </c>
      <c r="G217" s="14" t="s">
        <v>359</v>
      </c>
      <c r="H217" s="418" t="str">
        <f>'Table 1'!J217</f>
        <v/>
      </c>
      <c r="I217" s="419"/>
      <c r="J217" s="420"/>
      <c r="K217" s="421" t="str">
        <f t="shared" si="13"/>
        <v/>
      </c>
      <c r="L217" s="420"/>
      <c r="M217" s="419"/>
      <c r="N217" s="420"/>
      <c r="O217" s="419"/>
      <c r="P217" s="420"/>
      <c r="Q217" s="416" t="str">
        <f t="shared" si="12"/>
        <v/>
      </c>
      <c r="R217" s="626" t="str">
        <f t="shared" si="14"/>
        <v/>
      </c>
      <c r="S217" s="626" t="str">
        <f t="shared" si="15"/>
        <v/>
      </c>
    </row>
    <row r="218" spans="2:19" x14ac:dyDescent="0.2">
      <c r="B218" s="211" t="s">
        <v>802</v>
      </c>
      <c r="C218" s="212"/>
      <c r="D218" s="209"/>
      <c r="E218" s="13">
        <v>198</v>
      </c>
      <c r="F218" s="14" t="s">
        <v>360</v>
      </c>
      <c r="G218" s="14" t="s">
        <v>361</v>
      </c>
      <c r="H218" s="418" t="str">
        <f>'Table 1'!J218</f>
        <v/>
      </c>
      <c r="I218" s="419"/>
      <c r="J218" s="420"/>
      <c r="K218" s="421" t="str">
        <f t="shared" si="13"/>
        <v/>
      </c>
      <c r="L218" s="420"/>
      <c r="M218" s="419"/>
      <c r="N218" s="420"/>
      <c r="O218" s="419"/>
      <c r="P218" s="420"/>
      <c r="Q218" s="416" t="str">
        <f t="shared" si="12"/>
        <v/>
      </c>
      <c r="R218" s="626" t="str">
        <f t="shared" si="14"/>
        <v/>
      </c>
      <c r="S218" s="626" t="str">
        <f t="shared" si="15"/>
        <v/>
      </c>
    </row>
    <row r="219" spans="2:19" x14ac:dyDescent="0.2">
      <c r="B219" s="211" t="s">
        <v>803</v>
      </c>
      <c r="C219" s="212"/>
      <c r="D219" s="209"/>
      <c r="E219" s="16">
        <v>199</v>
      </c>
      <c r="F219" s="14" t="s">
        <v>362</v>
      </c>
      <c r="G219" s="14" t="s">
        <v>363</v>
      </c>
      <c r="H219" s="418">
        <f>'Table 1'!J219</f>
        <v>4</v>
      </c>
      <c r="I219" s="419"/>
      <c r="J219" s="420"/>
      <c r="K219" s="421" t="str">
        <f t="shared" si="13"/>
        <v/>
      </c>
      <c r="L219" s="420"/>
      <c r="M219" s="419"/>
      <c r="N219" s="420"/>
      <c r="O219" s="419"/>
      <c r="P219" s="420"/>
      <c r="Q219" s="416" t="str">
        <f t="shared" si="12"/>
        <v/>
      </c>
      <c r="R219" s="626" t="str">
        <f t="shared" si="14"/>
        <v/>
      </c>
      <c r="S219" s="626" t="str">
        <f t="shared" si="15"/>
        <v/>
      </c>
    </row>
    <row r="220" spans="2:19" x14ac:dyDescent="0.2">
      <c r="B220" s="211" t="s">
        <v>804</v>
      </c>
      <c r="C220" s="212"/>
      <c r="D220" s="209"/>
      <c r="E220" s="13">
        <v>200</v>
      </c>
      <c r="F220" s="14" t="s">
        <v>364</v>
      </c>
      <c r="G220" s="14" t="s">
        <v>365</v>
      </c>
      <c r="H220" s="418" t="str">
        <f>'Table 1'!J220</f>
        <v/>
      </c>
      <c r="I220" s="419"/>
      <c r="J220" s="420"/>
      <c r="K220" s="421" t="str">
        <f t="shared" si="13"/>
        <v/>
      </c>
      <c r="L220" s="420"/>
      <c r="M220" s="419"/>
      <c r="N220" s="420"/>
      <c r="O220" s="419"/>
      <c r="P220" s="420"/>
      <c r="Q220" s="416" t="str">
        <f t="shared" si="12"/>
        <v/>
      </c>
      <c r="R220" s="626" t="str">
        <f t="shared" si="14"/>
        <v/>
      </c>
      <c r="S220" s="626" t="str">
        <f t="shared" si="15"/>
        <v/>
      </c>
    </row>
    <row r="221" spans="2:19" x14ac:dyDescent="0.2">
      <c r="B221" s="211" t="s">
        <v>805</v>
      </c>
      <c r="C221" s="212"/>
      <c r="D221" s="209"/>
      <c r="E221" s="16">
        <v>201</v>
      </c>
      <c r="F221" s="14" t="s">
        <v>366</v>
      </c>
      <c r="G221" s="14" t="s">
        <v>367</v>
      </c>
      <c r="H221" s="418" t="str">
        <f>'Table 1'!J221</f>
        <v/>
      </c>
      <c r="I221" s="423"/>
      <c r="J221" s="420"/>
      <c r="K221" s="421" t="str">
        <f t="shared" si="13"/>
        <v/>
      </c>
      <c r="L221" s="420"/>
      <c r="M221" s="420"/>
      <c r="N221" s="420"/>
      <c r="O221" s="424"/>
      <c r="P221" s="420"/>
      <c r="Q221" s="416" t="str">
        <f t="shared" si="12"/>
        <v/>
      </c>
      <c r="R221" s="626" t="str">
        <f t="shared" si="14"/>
        <v/>
      </c>
      <c r="S221" s="626" t="str">
        <f t="shared" si="15"/>
        <v/>
      </c>
    </row>
    <row r="222" spans="2:19" x14ac:dyDescent="0.2">
      <c r="B222" s="211" t="s">
        <v>824</v>
      </c>
      <c r="C222" s="212"/>
      <c r="D222" s="209"/>
      <c r="E222" s="13">
        <v>202</v>
      </c>
      <c r="F222" s="14" t="s">
        <v>400</v>
      </c>
      <c r="G222" s="14" t="s">
        <v>401</v>
      </c>
      <c r="H222" s="418" t="str">
        <f>'Table 1'!J222</f>
        <v/>
      </c>
      <c r="I222" s="423"/>
      <c r="J222" s="420"/>
      <c r="K222" s="421" t="str">
        <f t="shared" si="13"/>
        <v/>
      </c>
      <c r="L222" s="420"/>
      <c r="M222" s="420"/>
      <c r="N222" s="420"/>
      <c r="O222" s="424"/>
      <c r="P222" s="420"/>
      <c r="Q222" s="416" t="str">
        <f t="shared" si="12"/>
        <v/>
      </c>
      <c r="R222" s="626" t="str">
        <f t="shared" si="14"/>
        <v/>
      </c>
      <c r="S222" s="626" t="str">
        <f t="shared" si="15"/>
        <v/>
      </c>
    </row>
    <row r="223" spans="2:19" x14ac:dyDescent="0.2">
      <c r="B223" s="211" t="s">
        <v>825</v>
      </c>
      <c r="C223" s="212"/>
      <c r="D223" s="209"/>
      <c r="E223" s="16">
        <v>203</v>
      </c>
      <c r="F223" s="14" t="s">
        <v>402</v>
      </c>
      <c r="G223" s="14" t="s">
        <v>403</v>
      </c>
      <c r="H223" s="418" t="str">
        <f>'Table 1'!J223</f>
        <v/>
      </c>
      <c r="I223" s="423"/>
      <c r="J223" s="420"/>
      <c r="K223" s="421" t="str">
        <f t="shared" si="13"/>
        <v/>
      </c>
      <c r="L223" s="420"/>
      <c r="M223" s="420"/>
      <c r="N223" s="420"/>
      <c r="O223" s="424"/>
      <c r="P223" s="420"/>
      <c r="Q223" s="416" t="str">
        <f t="shared" si="12"/>
        <v/>
      </c>
      <c r="R223" s="626" t="str">
        <f t="shared" si="14"/>
        <v/>
      </c>
      <c r="S223" s="626" t="str">
        <f t="shared" si="15"/>
        <v/>
      </c>
    </row>
    <row r="224" spans="2:19" x14ac:dyDescent="0.2">
      <c r="B224" s="211" t="s">
        <v>826</v>
      </c>
      <c r="C224" s="212"/>
      <c r="D224" s="209"/>
      <c r="E224" s="13">
        <v>204</v>
      </c>
      <c r="F224" s="14" t="s">
        <v>404</v>
      </c>
      <c r="G224" s="14" t="s">
        <v>405</v>
      </c>
      <c r="H224" s="418" t="str">
        <f>'Table 1'!J224</f>
        <v/>
      </c>
      <c r="I224" s="423"/>
      <c r="J224" s="420"/>
      <c r="K224" s="421" t="str">
        <f t="shared" si="13"/>
        <v/>
      </c>
      <c r="L224" s="420"/>
      <c r="M224" s="420"/>
      <c r="N224" s="420"/>
      <c r="O224" s="424"/>
      <c r="P224" s="420"/>
      <c r="Q224" s="416" t="str">
        <f t="shared" si="12"/>
        <v/>
      </c>
      <c r="R224" s="626" t="str">
        <f t="shared" si="14"/>
        <v/>
      </c>
      <c r="S224" s="626" t="str">
        <f t="shared" si="15"/>
        <v/>
      </c>
    </row>
    <row r="225" spans="2:19" x14ac:dyDescent="0.2">
      <c r="B225" s="211" t="s">
        <v>827</v>
      </c>
      <c r="C225" s="212"/>
      <c r="D225" s="209"/>
      <c r="E225" s="16">
        <v>205</v>
      </c>
      <c r="F225" s="14" t="s">
        <v>406</v>
      </c>
      <c r="G225" s="14" t="s">
        <v>407</v>
      </c>
      <c r="H225" s="418">
        <f>'Table 1'!J225</f>
        <v>1942</v>
      </c>
      <c r="I225" s="423"/>
      <c r="J225" s="420"/>
      <c r="K225" s="421" t="str">
        <f t="shared" si="13"/>
        <v/>
      </c>
      <c r="L225" s="420"/>
      <c r="M225" s="420"/>
      <c r="N225" s="420"/>
      <c r="O225" s="424"/>
      <c r="P225" s="420"/>
      <c r="Q225" s="416" t="str">
        <f t="shared" si="12"/>
        <v/>
      </c>
      <c r="R225" s="626" t="str">
        <f t="shared" si="14"/>
        <v/>
      </c>
      <c r="S225" s="626" t="str">
        <f t="shared" si="15"/>
        <v/>
      </c>
    </row>
    <row r="226" spans="2:19" x14ac:dyDescent="0.2">
      <c r="B226" s="211" t="s">
        <v>828</v>
      </c>
      <c r="C226" s="212"/>
      <c r="D226" s="209"/>
      <c r="E226" s="13">
        <v>206</v>
      </c>
      <c r="F226" s="14" t="s">
        <v>408</v>
      </c>
      <c r="G226" s="14" t="s">
        <v>409</v>
      </c>
      <c r="H226" s="418">
        <f>'Table 1'!J226</f>
        <v>576</v>
      </c>
      <c r="I226" s="423"/>
      <c r="J226" s="420"/>
      <c r="K226" s="421" t="str">
        <f t="shared" si="13"/>
        <v/>
      </c>
      <c r="L226" s="420"/>
      <c r="M226" s="420"/>
      <c r="N226" s="420"/>
      <c r="O226" s="424"/>
      <c r="P226" s="420"/>
      <c r="Q226" s="416" t="str">
        <f t="shared" si="12"/>
        <v/>
      </c>
      <c r="R226" s="626" t="str">
        <f t="shared" si="14"/>
        <v/>
      </c>
      <c r="S226" s="626" t="str">
        <f t="shared" si="15"/>
        <v/>
      </c>
    </row>
    <row r="227" spans="2:19" x14ac:dyDescent="0.2">
      <c r="B227" s="211" t="s">
        <v>829</v>
      </c>
      <c r="C227" s="212"/>
      <c r="D227" s="209"/>
      <c r="E227" s="16">
        <v>207</v>
      </c>
      <c r="F227" s="14" t="s">
        <v>410</v>
      </c>
      <c r="G227" s="14" t="s">
        <v>411</v>
      </c>
      <c r="H227" s="418" t="str">
        <f>'Table 1'!J227</f>
        <v/>
      </c>
      <c r="I227" s="423"/>
      <c r="J227" s="420"/>
      <c r="K227" s="421" t="str">
        <f t="shared" si="13"/>
        <v/>
      </c>
      <c r="L227" s="420"/>
      <c r="M227" s="420"/>
      <c r="N227" s="420"/>
      <c r="O227" s="424"/>
      <c r="P227" s="420"/>
      <c r="Q227" s="416" t="str">
        <f t="shared" si="12"/>
        <v/>
      </c>
      <c r="R227" s="626" t="str">
        <f t="shared" si="14"/>
        <v/>
      </c>
      <c r="S227" s="626" t="str">
        <f t="shared" si="15"/>
        <v/>
      </c>
    </row>
    <row r="228" spans="2:19" x14ac:dyDescent="0.2">
      <c r="B228" s="211" t="s">
        <v>830</v>
      </c>
      <c r="C228" s="212"/>
      <c r="D228" s="209"/>
      <c r="E228" s="13">
        <v>208</v>
      </c>
      <c r="F228" s="14" t="s">
        <v>412</v>
      </c>
      <c r="G228" s="14" t="s">
        <v>413</v>
      </c>
      <c r="H228" s="418">
        <f>'Table 1'!J228</f>
        <v>130</v>
      </c>
      <c r="I228" s="423"/>
      <c r="J228" s="420"/>
      <c r="K228" s="421" t="str">
        <f t="shared" si="13"/>
        <v/>
      </c>
      <c r="L228" s="420"/>
      <c r="M228" s="420"/>
      <c r="N228" s="420"/>
      <c r="O228" s="424"/>
      <c r="P228" s="420"/>
      <c r="Q228" s="416" t="str">
        <f t="shared" si="12"/>
        <v/>
      </c>
      <c r="R228" s="626" t="str">
        <f t="shared" si="14"/>
        <v/>
      </c>
      <c r="S228" s="626" t="str">
        <f t="shared" si="15"/>
        <v/>
      </c>
    </row>
    <row r="229" spans="2:19" x14ac:dyDescent="0.2">
      <c r="B229" s="211" t="s">
        <v>831</v>
      </c>
      <c r="C229" s="212"/>
      <c r="D229" s="209"/>
      <c r="E229" s="16">
        <v>209</v>
      </c>
      <c r="F229" s="14" t="s">
        <v>414</v>
      </c>
      <c r="G229" s="14" t="s">
        <v>415</v>
      </c>
      <c r="H229" s="418" t="str">
        <f>'Table 1'!J229</f>
        <v/>
      </c>
      <c r="I229" s="423"/>
      <c r="J229" s="420"/>
      <c r="K229" s="421" t="str">
        <f t="shared" si="13"/>
        <v/>
      </c>
      <c r="L229" s="420"/>
      <c r="M229" s="420"/>
      <c r="N229" s="420"/>
      <c r="O229" s="424"/>
      <c r="P229" s="420"/>
      <c r="Q229" s="416" t="str">
        <f t="shared" si="12"/>
        <v/>
      </c>
      <c r="R229" s="626" t="str">
        <f t="shared" si="14"/>
        <v/>
      </c>
      <c r="S229" s="626" t="str">
        <f t="shared" si="15"/>
        <v/>
      </c>
    </row>
    <row r="230" spans="2:19" x14ac:dyDescent="0.2">
      <c r="B230" s="211" t="s">
        <v>832</v>
      </c>
      <c r="C230" s="212"/>
      <c r="D230" s="209"/>
      <c r="E230" s="13">
        <v>210</v>
      </c>
      <c r="F230" s="14" t="s">
        <v>416</v>
      </c>
      <c r="G230" s="14" t="s">
        <v>417</v>
      </c>
      <c r="H230" s="418" t="str">
        <f>'Table 1'!J230</f>
        <v/>
      </c>
      <c r="I230" s="423"/>
      <c r="J230" s="420"/>
      <c r="K230" s="421" t="str">
        <f t="shared" si="13"/>
        <v/>
      </c>
      <c r="L230" s="420"/>
      <c r="M230" s="420"/>
      <c r="N230" s="420"/>
      <c r="O230" s="424"/>
      <c r="P230" s="420"/>
      <c r="Q230" s="416" t="str">
        <f t="shared" si="12"/>
        <v/>
      </c>
      <c r="R230" s="626" t="str">
        <f t="shared" si="14"/>
        <v/>
      </c>
      <c r="S230" s="626" t="str">
        <f t="shared" si="15"/>
        <v/>
      </c>
    </row>
    <row r="231" spans="2:19" x14ac:dyDescent="0.2">
      <c r="B231" s="211" t="s">
        <v>833</v>
      </c>
      <c r="C231" s="212"/>
      <c r="D231" s="209"/>
      <c r="E231" s="16">
        <v>211</v>
      </c>
      <c r="F231" s="14" t="s">
        <v>418</v>
      </c>
      <c r="G231" s="14" t="s">
        <v>419</v>
      </c>
      <c r="H231" s="418">
        <f>'Table 1'!J231</f>
        <v>1261</v>
      </c>
      <c r="I231" s="423"/>
      <c r="J231" s="420"/>
      <c r="K231" s="421" t="str">
        <f t="shared" si="13"/>
        <v/>
      </c>
      <c r="L231" s="420"/>
      <c r="M231" s="420"/>
      <c r="N231" s="420"/>
      <c r="O231" s="424"/>
      <c r="P231" s="420"/>
      <c r="Q231" s="416" t="str">
        <f t="shared" si="12"/>
        <v/>
      </c>
      <c r="R231" s="626" t="str">
        <f t="shared" si="14"/>
        <v/>
      </c>
      <c r="S231" s="626" t="str">
        <f t="shared" si="15"/>
        <v/>
      </c>
    </row>
    <row r="232" spans="2:19" x14ac:dyDescent="0.2">
      <c r="B232" s="211" t="s">
        <v>840</v>
      </c>
      <c r="C232" s="212"/>
      <c r="D232" s="209"/>
      <c r="E232" s="13">
        <v>212</v>
      </c>
      <c r="F232" s="14" t="s">
        <v>964</v>
      </c>
      <c r="G232" s="14" t="s">
        <v>420</v>
      </c>
      <c r="H232" s="418" t="str">
        <f>'Table 1'!J232</f>
        <v/>
      </c>
      <c r="I232" s="423"/>
      <c r="J232" s="420"/>
      <c r="K232" s="421" t="str">
        <f t="shared" si="13"/>
        <v/>
      </c>
      <c r="L232" s="420"/>
      <c r="M232" s="420"/>
      <c r="N232" s="420"/>
      <c r="O232" s="424"/>
      <c r="P232" s="420"/>
      <c r="Q232" s="416" t="str">
        <f t="shared" si="12"/>
        <v/>
      </c>
      <c r="R232" s="626" t="str">
        <f t="shared" si="14"/>
        <v/>
      </c>
      <c r="S232" s="626" t="str">
        <f t="shared" si="15"/>
        <v/>
      </c>
    </row>
    <row r="233" spans="2:19" x14ac:dyDescent="0.2">
      <c r="B233" s="211" t="s">
        <v>834</v>
      </c>
      <c r="C233" s="212"/>
      <c r="D233" s="209"/>
      <c r="E233" s="16">
        <v>213</v>
      </c>
      <c r="F233" s="14" t="s">
        <v>421</v>
      </c>
      <c r="G233" s="14" t="s">
        <v>422</v>
      </c>
      <c r="H233" s="418" t="str">
        <f>'Table 1'!J233</f>
        <v/>
      </c>
      <c r="I233" s="423"/>
      <c r="J233" s="420"/>
      <c r="K233" s="421" t="str">
        <f t="shared" si="13"/>
        <v/>
      </c>
      <c r="L233" s="420"/>
      <c r="M233" s="420"/>
      <c r="N233" s="420"/>
      <c r="O233" s="424"/>
      <c r="P233" s="420"/>
      <c r="Q233" s="416" t="str">
        <f t="shared" si="12"/>
        <v/>
      </c>
      <c r="R233" s="626" t="str">
        <f t="shared" si="14"/>
        <v/>
      </c>
      <c r="S233" s="626" t="str">
        <f t="shared" si="15"/>
        <v/>
      </c>
    </row>
    <row r="234" spans="2:19" x14ac:dyDescent="0.2">
      <c r="B234" s="211" t="s">
        <v>835</v>
      </c>
      <c r="C234" s="212"/>
      <c r="D234" s="209"/>
      <c r="E234" s="13">
        <v>214</v>
      </c>
      <c r="F234" s="14" t="s">
        <v>423</v>
      </c>
      <c r="G234" s="14" t="s">
        <v>424</v>
      </c>
      <c r="H234" s="418" t="str">
        <f>'Table 1'!J234</f>
        <v/>
      </c>
      <c r="I234" s="423"/>
      <c r="J234" s="420"/>
      <c r="K234" s="421" t="str">
        <f t="shared" si="13"/>
        <v/>
      </c>
      <c r="L234" s="420"/>
      <c r="M234" s="420"/>
      <c r="N234" s="420"/>
      <c r="O234" s="424"/>
      <c r="P234" s="420"/>
      <c r="Q234" s="416" t="str">
        <f t="shared" si="12"/>
        <v/>
      </c>
      <c r="R234" s="626" t="str">
        <f t="shared" si="14"/>
        <v/>
      </c>
      <c r="S234" s="626" t="str">
        <f t="shared" si="15"/>
        <v/>
      </c>
    </row>
    <row r="235" spans="2:19" x14ac:dyDescent="0.2">
      <c r="B235" s="211" t="s">
        <v>836</v>
      </c>
      <c r="C235" s="212"/>
      <c r="D235" s="209"/>
      <c r="E235" s="16">
        <v>215</v>
      </c>
      <c r="F235" s="14" t="s">
        <v>425</v>
      </c>
      <c r="G235" s="14" t="s">
        <v>426</v>
      </c>
      <c r="H235" s="418" t="str">
        <f>'Table 1'!J235</f>
        <v/>
      </c>
      <c r="I235" s="423"/>
      <c r="J235" s="420"/>
      <c r="K235" s="421" t="str">
        <f t="shared" si="13"/>
        <v/>
      </c>
      <c r="L235" s="420"/>
      <c r="M235" s="420"/>
      <c r="N235" s="420"/>
      <c r="O235" s="424"/>
      <c r="P235" s="420"/>
      <c r="Q235" s="416" t="str">
        <f t="shared" si="12"/>
        <v/>
      </c>
      <c r="R235" s="626" t="str">
        <f t="shared" si="14"/>
        <v/>
      </c>
      <c r="S235" s="626" t="str">
        <f t="shared" si="15"/>
        <v/>
      </c>
    </row>
    <row r="236" spans="2:19" x14ac:dyDescent="0.2">
      <c r="B236" s="211" t="s">
        <v>837</v>
      </c>
      <c r="C236" s="212"/>
      <c r="D236" s="209"/>
      <c r="E236" s="13">
        <v>216</v>
      </c>
      <c r="F236" s="14" t="s">
        <v>427</v>
      </c>
      <c r="G236" s="14" t="s">
        <v>428</v>
      </c>
      <c r="H236" s="418">
        <f>'Table 1'!J236</f>
        <v>128</v>
      </c>
      <c r="I236" s="423"/>
      <c r="J236" s="420"/>
      <c r="K236" s="421" t="str">
        <f t="shared" si="13"/>
        <v/>
      </c>
      <c r="L236" s="420"/>
      <c r="M236" s="420"/>
      <c r="N236" s="420"/>
      <c r="O236" s="424"/>
      <c r="P236" s="420"/>
      <c r="Q236" s="416" t="str">
        <f t="shared" si="12"/>
        <v/>
      </c>
      <c r="R236" s="626" t="str">
        <f t="shared" si="14"/>
        <v/>
      </c>
      <c r="S236" s="626" t="str">
        <f t="shared" si="15"/>
        <v/>
      </c>
    </row>
    <row r="237" spans="2:19" x14ac:dyDescent="0.2">
      <c r="B237" s="211" t="s">
        <v>838</v>
      </c>
      <c r="C237" s="212"/>
      <c r="D237" s="209"/>
      <c r="E237" s="16">
        <v>217</v>
      </c>
      <c r="F237" s="14" t="s">
        <v>429</v>
      </c>
      <c r="G237" s="14" t="s">
        <v>430</v>
      </c>
      <c r="H237" s="418">
        <f>'Table 1'!J237</f>
        <v>45</v>
      </c>
      <c r="I237" s="423"/>
      <c r="J237" s="420"/>
      <c r="K237" s="421" t="str">
        <f t="shared" si="13"/>
        <v/>
      </c>
      <c r="L237" s="420"/>
      <c r="M237" s="420"/>
      <c r="N237" s="420"/>
      <c r="O237" s="424"/>
      <c r="P237" s="420"/>
      <c r="Q237" s="416" t="str">
        <f t="shared" si="12"/>
        <v/>
      </c>
      <c r="R237" s="626" t="str">
        <f t="shared" si="14"/>
        <v/>
      </c>
      <c r="S237" s="626" t="str">
        <f t="shared" si="15"/>
        <v/>
      </c>
    </row>
    <row r="238" spans="2:19" x14ac:dyDescent="0.2">
      <c r="B238" s="211" t="s">
        <v>839</v>
      </c>
      <c r="C238" s="212"/>
      <c r="D238" s="209"/>
      <c r="E238" s="13">
        <v>218</v>
      </c>
      <c r="F238" s="14" t="s">
        <v>431</v>
      </c>
      <c r="G238" s="14" t="s">
        <v>432</v>
      </c>
      <c r="H238" s="418">
        <f>'Table 1'!J238</f>
        <v>1117</v>
      </c>
      <c r="I238" s="423"/>
      <c r="J238" s="420"/>
      <c r="K238" s="421" t="str">
        <f t="shared" si="13"/>
        <v/>
      </c>
      <c r="L238" s="420"/>
      <c r="M238" s="420"/>
      <c r="N238" s="420"/>
      <c r="O238" s="424"/>
      <c r="P238" s="420"/>
      <c r="Q238" s="416" t="str">
        <f t="shared" si="12"/>
        <v/>
      </c>
      <c r="R238" s="626" t="str">
        <f t="shared" si="14"/>
        <v/>
      </c>
      <c r="S238" s="626" t="str">
        <f t="shared" si="15"/>
        <v/>
      </c>
    </row>
    <row r="239" spans="2:19" x14ac:dyDescent="0.2">
      <c r="B239" s="211" t="s">
        <v>957</v>
      </c>
      <c r="C239" s="212"/>
      <c r="D239" s="209"/>
      <c r="E239" s="16">
        <v>219</v>
      </c>
      <c r="F239" s="14" t="s">
        <v>433</v>
      </c>
      <c r="G239" s="14" t="s">
        <v>434</v>
      </c>
      <c r="H239" s="418" t="str">
        <f>'Table 1'!J239</f>
        <v/>
      </c>
      <c r="I239" s="423"/>
      <c r="J239" s="420"/>
      <c r="K239" s="421" t="str">
        <f t="shared" si="13"/>
        <v/>
      </c>
      <c r="L239" s="420"/>
      <c r="M239" s="420"/>
      <c r="N239" s="420"/>
      <c r="O239" s="424"/>
      <c r="P239" s="420"/>
      <c r="Q239" s="416" t="str">
        <f t="shared" si="12"/>
        <v/>
      </c>
      <c r="R239" s="626" t="str">
        <f t="shared" si="14"/>
        <v/>
      </c>
      <c r="S239" s="626" t="str">
        <f t="shared" si="15"/>
        <v/>
      </c>
    </row>
    <row r="240" spans="2:19" x14ac:dyDescent="0.2">
      <c r="B240" s="211" t="s">
        <v>841</v>
      </c>
      <c r="C240" s="212"/>
      <c r="D240" s="209"/>
      <c r="E240" s="13">
        <v>220</v>
      </c>
      <c r="F240" s="14" t="s">
        <v>435</v>
      </c>
      <c r="G240" s="14" t="s">
        <v>436</v>
      </c>
      <c r="H240" s="418" t="str">
        <f>'Table 1'!J240</f>
        <v/>
      </c>
      <c r="I240" s="423"/>
      <c r="J240" s="420"/>
      <c r="K240" s="421" t="str">
        <f t="shared" si="13"/>
        <v/>
      </c>
      <c r="L240" s="420"/>
      <c r="M240" s="420"/>
      <c r="N240" s="420"/>
      <c r="O240" s="424"/>
      <c r="P240" s="420"/>
      <c r="Q240" s="416" t="str">
        <f t="shared" si="12"/>
        <v/>
      </c>
      <c r="R240" s="626" t="str">
        <f t="shared" si="14"/>
        <v/>
      </c>
      <c r="S240" s="626" t="str">
        <f t="shared" si="15"/>
        <v/>
      </c>
    </row>
    <row r="241" spans="2:19" x14ac:dyDescent="0.2">
      <c r="B241" s="211" t="s">
        <v>842</v>
      </c>
      <c r="C241" s="212"/>
      <c r="D241" s="209"/>
      <c r="E241" s="16">
        <v>221</v>
      </c>
      <c r="F241" s="14" t="s">
        <v>437</v>
      </c>
      <c r="G241" s="14" t="s">
        <v>438</v>
      </c>
      <c r="H241" s="418" t="str">
        <f>'Table 1'!J241</f>
        <v/>
      </c>
      <c r="I241" s="423"/>
      <c r="J241" s="420"/>
      <c r="K241" s="421" t="str">
        <f t="shared" si="13"/>
        <v/>
      </c>
      <c r="L241" s="420"/>
      <c r="M241" s="420"/>
      <c r="N241" s="420"/>
      <c r="O241" s="424"/>
      <c r="P241" s="420"/>
      <c r="Q241" s="416" t="str">
        <f t="shared" si="12"/>
        <v/>
      </c>
      <c r="R241" s="626" t="str">
        <f t="shared" si="14"/>
        <v/>
      </c>
      <c r="S241" s="626" t="str">
        <f t="shared" si="15"/>
        <v/>
      </c>
    </row>
    <row r="242" spans="2:19" x14ac:dyDescent="0.2">
      <c r="B242" s="211" t="s">
        <v>843</v>
      </c>
      <c r="C242" s="212"/>
      <c r="D242" s="209"/>
      <c r="E242" s="13">
        <v>222</v>
      </c>
      <c r="F242" s="14" t="s">
        <v>439</v>
      </c>
      <c r="G242" s="14" t="s">
        <v>440</v>
      </c>
      <c r="H242" s="418">
        <f>'Table 1'!J242</f>
        <v>37</v>
      </c>
      <c r="I242" s="423"/>
      <c r="J242" s="420"/>
      <c r="K242" s="421" t="str">
        <f t="shared" si="13"/>
        <v/>
      </c>
      <c r="L242" s="420"/>
      <c r="M242" s="420"/>
      <c r="N242" s="420"/>
      <c r="O242" s="424"/>
      <c r="P242" s="420"/>
      <c r="Q242" s="416" t="str">
        <f t="shared" si="12"/>
        <v/>
      </c>
      <c r="R242" s="626" t="str">
        <f t="shared" si="14"/>
        <v/>
      </c>
      <c r="S242" s="626" t="str">
        <f t="shared" si="15"/>
        <v/>
      </c>
    </row>
    <row r="243" spans="2:19" x14ac:dyDescent="0.2">
      <c r="B243" s="211" t="s">
        <v>844</v>
      </c>
      <c r="C243" s="212"/>
      <c r="D243" s="209"/>
      <c r="E243" s="16">
        <v>223</v>
      </c>
      <c r="F243" s="14" t="s">
        <v>441</v>
      </c>
      <c r="G243" s="14" t="s">
        <v>442</v>
      </c>
      <c r="H243" s="418">
        <f>'Table 1'!J243</f>
        <v>1887</v>
      </c>
      <c r="I243" s="423"/>
      <c r="J243" s="420"/>
      <c r="K243" s="421" t="str">
        <f t="shared" si="13"/>
        <v/>
      </c>
      <c r="L243" s="420"/>
      <c r="M243" s="420"/>
      <c r="N243" s="420"/>
      <c r="O243" s="424"/>
      <c r="P243" s="420"/>
      <c r="Q243" s="416" t="str">
        <f t="shared" si="12"/>
        <v/>
      </c>
      <c r="R243" s="626" t="str">
        <f t="shared" si="14"/>
        <v/>
      </c>
      <c r="S243" s="626" t="str">
        <f t="shared" si="15"/>
        <v/>
      </c>
    </row>
    <row r="244" spans="2:19" x14ac:dyDescent="0.2">
      <c r="B244" s="211" t="s">
        <v>845</v>
      </c>
      <c r="C244" s="212"/>
      <c r="D244" s="209"/>
      <c r="E244" s="13">
        <v>224</v>
      </c>
      <c r="F244" s="14" t="s">
        <v>443</v>
      </c>
      <c r="G244" s="14" t="s">
        <v>444</v>
      </c>
      <c r="H244" s="418">
        <f>'Table 1'!J244</f>
        <v>3313</v>
      </c>
      <c r="I244" s="423"/>
      <c r="J244" s="420"/>
      <c r="K244" s="421" t="str">
        <f t="shared" si="13"/>
        <v/>
      </c>
      <c r="L244" s="420"/>
      <c r="M244" s="420"/>
      <c r="N244" s="420"/>
      <c r="O244" s="424"/>
      <c r="P244" s="420"/>
      <c r="Q244" s="416" t="str">
        <f t="shared" si="12"/>
        <v/>
      </c>
      <c r="R244" s="626" t="str">
        <f t="shared" si="14"/>
        <v/>
      </c>
      <c r="S244" s="626" t="str">
        <f t="shared" si="15"/>
        <v/>
      </c>
    </row>
    <row r="245" spans="2:19" x14ac:dyDescent="0.2">
      <c r="B245" s="211" t="s">
        <v>846</v>
      </c>
      <c r="C245" s="212"/>
      <c r="D245" s="209"/>
      <c r="E245" s="16">
        <v>225</v>
      </c>
      <c r="F245" s="14" t="s">
        <v>445</v>
      </c>
      <c r="G245" s="14" t="s">
        <v>446</v>
      </c>
      <c r="H245" s="418">
        <f>'Table 1'!J245</f>
        <v>52951</v>
      </c>
      <c r="I245" s="423"/>
      <c r="J245" s="420"/>
      <c r="K245" s="421" t="str">
        <f t="shared" si="13"/>
        <v/>
      </c>
      <c r="L245" s="420"/>
      <c r="M245" s="420"/>
      <c r="N245" s="420"/>
      <c r="O245" s="424"/>
      <c r="P245" s="420"/>
      <c r="Q245" s="416" t="str">
        <f t="shared" si="12"/>
        <v/>
      </c>
      <c r="R245" s="626" t="str">
        <f t="shared" si="14"/>
        <v/>
      </c>
      <c r="S245" s="626" t="str">
        <f t="shared" si="15"/>
        <v/>
      </c>
    </row>
    <row r="246" spans="2:19" x14ac:dyDescent="0.2">
      <c r="B246" s="211" t="s">
        <v>847</v>
      </c>
      <c r="C246" s="212"/>
      <c r="D246" s="209"/>
      <c r="E246" s="13">
        <v>226</v>
      </c>
      <c r="F246" s="14" t="s">
        <v>447</v>
      </c>
      <c r="G246" s="14" t="s">
        <v>448</v>
      </c>
      <c r="H246" s="418">
        <f>'Table 1'!J246</f>
        <v>739341</v>
      </c>
      <c r="I246" s="423"/>
      <c r="J246" s="420"/>
      <c r="K246" s="421" t="str">
        <f t="shared" si="13"/>
        <v/>
      </c>
      <c r="L246" s="420"/>
      <c r="M246" s="420"/>
      <c r="N246" s="420"/>
      <c r="O246" s="424"/>
      <c r="P246" s="420"/>
      <c r="Q246" s="416" t="str">
        <f t="shared" si="12"/>
        <v/>
      </c>
      <c r="R246" s="626" t="str">
        <f t="shared" si="14"/>
        <v/>
      </c>
      <c r="S246" s="626" t="str">
        <f t="shared" si="15"/>
        <v/>
      </c>
    </row>
    <row r="247" spans="2:19" x14ac:dyDescent="0.2">
      <c r="B247" s="211" t="s">
        <v>958</v>
      </c>
      <c r="C247" s="212"/>
      <c r="D247" s="209"/>
      <c r="E247" s="16">
        <v>227</v>
      </c>
      <c r="F247" s="14" t="s">
        <v>449</v>
      </c>
      <c r="G247" s="14" t="s">
        <v>450</v>
      </c>
      <c r="H247" s="418" t="str">
        <f>'Table 1'!J247</f>
        <v/>
      </c>
      <c r="I247" s="423"/>
      <c r="J247" s="420"/>
      <c r="K247" s="421" t="str">
        <f t="shared" si="13"/>
        <v/>
      </c>
      <c r="L247" s="420"/>
      <c r="M247" s="420"/>
      <c r="N247" s="420"/>
      <c r="O247" s="424"/>
      <c r="P247" s="420"/>
      <c r="Q247" s="416" t="str">
        <f t="shared" si="12"/>
        <v/>
      </c>
      <c r="R247" s="626" t="str">
        <f t="shared" si="14"/>
        <v/>
      </c>
      <c r="S247" s="626" t="str">
        <f t="shared" si="15"/>
        <v/>
      </c>
    </row>
    <row r="248" spans="2:19" x14ac:dyDescent="0.2">
      <c r="B248" s="211" t="s">
        <v>848</v>
      </c>
      <c r="C248" s="212"/>
      <c r="D248" s="209"/>
      <c r="E248" s="13">
        <v>228</v>
      </c>
      <c r="F248" s="14" t="s">
        <v>451</v>
      </c>
      <c r="G248" s="14" t="s">
        <v>452</v>
      </c>
      <c r="H248" s="418">
        <f>'Table 1'!J248</f>
        <v>14</v>
      </c>
      <c r="I248" s="423"/>
      <c r="J248" s="420"/>
      <c r="K248" s="421" t="str">
        <f t="shared" si="13"/>
        <v/>
      </c>
      <c r="L248" s="420"/>
      <c r="M248" s="420"/>
      <c r="N248" s="420"/>
      <c r="O248" s="424"/>
      <c r="P248" s="420"/>
      <c r="Q248" s="416" t="str">
        <f t="shared" si="12"/>
        <v/>
      </c>
      <c r="R248" s="626" t="str">
        <f t="shared" si="14"/>
        <v/>
      </c>
      <c r="S248" s="626" t="str">
        <f t="shared" si="15"/>
        <v/>
      </c>
    </row>
    <row r="249" spans="2:19" x14ac:dyDescent="0.2">
      <c r="B249" s="211" t="s">
        <v>849</v>
      </c>
      <c r="C249" s="212"/>
      <c r="D249" s="209"/>
      <c r="E249" s="16">
        <v>229</v>
      </c>
      <c r="F249" s="14" t="s">
        <v>453</v>
      </c>
      <c r="G249" s="14" t="s">
        <v>454</v>
      </c>
      <c r="H249" s="418" t="str">
        <f>'Table 1'!J249</f>
        <v/>
      </c>
      <c r="I249" s="423"/>
      <c r="J249" s="420"/>
      <c r="K249" s="421" t="str">
        <f t="shared" si="13"/>
        <v/>
      </c>
      <c r="L249" s="420"/>
      <c r="M249" s="420"/>
      <c r="N249" s="420"/>
      <c r="O249" s="424"/>
      <c r="P249" s="420"/>
      <c r="Q249" s="416" t="str">
        <f t="shared" si="12"/>
        <v/>
      </c>
      <c r="R249" s="626" t="str">
        <f t="shared" si="14"/>
        <v/>
      </c>
      <c r="S249" s="626" t="str">
        <f t="shared" si="15"/>
        <v/>
      </c>
    </row>
    <row r="250" spans="2:19" x14ac:dyDescent="0.2">
      <c r="B250" s="211" t="s">
        <v>850</v>
      </c>
      <c r="C250" s="212"/>
      <c r="D250" s="209"/>
      <c r="E250" s="13">
        <v>230</v>
      </c>
      <c r="F250" s="14" t="s">
        <v>455</v>
      </c>
      <c r="G250" s="14" t="s">
        <v>456</v>
      </c>
      <c r="H250" s="418" t="str">
        <f>'Table 1'!J250</f>
        <v/>
      </c>
      <c r="I250" s="423"/>
      <c r="J250" s="420"/>
      <c r="K250" s="421" t="str">
        <f t="shared" si="13"/>
        <v/>
      </c>
      <c r="L250" s="420"/>
      <c r="M250" s="420"/>
      <c r="N250" s="420"/>
      <c r="O250" s="424"/>
      <c r="P250" s="420"/>
      <c r="Q250" s="416" t="str">
        <f t="shared" si="12"/>
        <v/>
      </c>
      <c r="R250" s="626" t="str">
        <f t="shared" si="14"/>
        <v/>
      </c>
      <c r="S250" s="626" t="str">
        <f t="shared" si="15"/>
        <v/>
      </c>
    </row>
    <row r="251" spans="2:19" x14ac:dyDescent="0.2">
      <c r="B251" s="211" t="s">
        <v>851</v>
      </c>
      <c r="C251" s="212"/>
      <c r="D251" s="209"/>
      <c r="E251" s="16">
        <v>231</v>
      </c>
      <c r="F251" s="14" t="s">
        <v>457</v>
      </c>
      <c r="G251" s="14" t="s">
        <v>458</v>
      </c>
      <c r="H251" s="418" t="str">
        <f>'Table 1'!J251</f>
        <v/>
      </c>
      <c r="I251" s="423"/>
      <c r="J251" s="420"/>
      <c r="K251" s="421" t="str">
        <f t="shared" si="13"/>
        <v/>
      </c>
      <c r="L251" s="420"/>
      <c r="M251" s="420"/>
      <c r="N251" s="420"/>
      <c r="O251" s="424"/>
      <c r="P251" s="420"/>
      <c r="Q251" s="416" t="str">
        <f t="shared" si="12"/>
        <v/>
      </c>
      <c r="R251" s="626" t="str">
        <f t="shared" si="14"/>
        <v/>
      </c>
      <c r="S251" s="626" t="str">
        <f t="shared" si="15"/>
        <v/>
      </c>
    </row>
    <row r="252" spans="2:19" x14ac:dyDescent="0.2">
      <c r="B252" s="211" t="s">
        <v>852</v>
      </c>
      <c r="C252" s="212"/>
      <c r="D252" s="209"/>
      <c r="E252" s="13">
        <v>232</v>
      </c>
      <c r="F252" s="14" t="s">
        <v>459</v>
      </c>
      <c r="G252" s="14" t="s">
        <v>460</v>
      </c>
      <c r="H252" s="418">
        <f>'Table 1'!J252</f>
        <v>187</v>
      </c>
      <c r="I252" s="423"/>
      <c r="J252" s="420"/>
      <c r="K252" s="421" t="str">
        <f t="shared" si="13"/>
        <v/>
      </c>
      <c r="L252" s="420"/>
      <c r="M252" s="420"/>
      <c r="N252" s="420"/>
      <c r="O252" s="424"/>
      <c r="P252" s="420"/>
      <c r="Q252" s="416" t="str">
        <f t="shared" si="12"/>
        <v/>
      </c>
      <c r="R252" s="626" t="str">
        <f t="shared" si="14"/>
        <v/>
      </c>
      <c r="S252" s="626" t="str">
        <f t="shared" si="15"/>
        <v/>
      </c>
    </row>
    <row r="253" spans="2:19" x14ac:dyDescent="0.2">
      <c r="B253" s="211" t="s">
        <v>853</v>
      </c>
      <c r="C253" s="212"/>
      <c r="D253" s="209"/>
      <c r="E253" s="16">
        <v>233</v>
      </c>
      <c r="F253" s="14" t="s">
        <v>461</v>
      </c>
      <c r="G253" s="14" t="s">
        <v>462</v>
      </c>
      <c r="H253" s="418">
        <f>'Table 1'!J253</f>
        <v>30</v>
      </c>
      <c r="I253" s="423"/>
      <c r="J253" s="420"/>
      <c r="K253" s="421" t="str">
        <f t="shared" si="13"/>
        <v/>
      </c>
      <c r="L253" s="420"/>
      <c r="M253" s="420"/>
      <c r="N253" s="420"/>
      <c r="O253" s="424"/>
      <c r="P253" s="420"/>
      <c r="Q253" s="416" t="str">
        <f t="shared" si="12"/>
        <v/>
      </c>
      <c r="R253" s="626" t="str">
        <f t="shared" si="14"/>
        <v/>
      </c>
      <c r="S253" s="626" t="str">
        <f t="shared" si="15"/>
        <v/>
      </c>
    </row>
    <row r="254" spans="2:19" x14ac:dyDescent="0.2">
      <c r="B254" s="211" t="s">
        <v>854</v>
      </c>
      <c r="C254" s="212"/>
      <c r="D254" s="209"/>
      <c r="E254" s="13">
        <v>234</v>
      </c>
      <c r="F254" s="14" t="s">
        <v>463</v>
      </c>
      <c r="G254" s="14" t="s">
        <v>464</v>
      </c>
      <c r="H254" s="418">
        <f>'Table 1'!J254</f>
        <v>1729</v>
      </c>
      <c r="I254" s="423"/>
      <c r="J254" s="420"/>
      <c r="K254" s="421" t="str">
        <f t="shared" si="13"/>
        <v/>
      </c>
      <c r="L254" s="420"/>
      <c r="M254" s="420"/>
      <c r="N254" s="420"/>
      <c r="O254" s="424"/>
      <c r="P254" s="420"/>
      <c r="Q254" s="416" t="str">
        <f t="shared" si="12"/>
        <v/>
      </c>
      <c r="R254" s="626" t="str">
        <f t="shared" si="14"/>
        <v/>
      </c>
      <c r="S254" s="626" t="str">
        <f t="shared" si="15"/>
        <v/>
      </c>
    </row>
    <row r="255" spans="2:19" x14ac:dyDescent="0.2">
      <c r="B255" s="211" t="s">
        <v>855</v>
      </c>
      <c r="C255" s="212"/>
      <c r="D255" s="209"/>
      <c r="E255" s="16">
        <v>235</v>
      </c>
      <c r="F255" s="14" t="s">
        <v>465</v>
      </c>
      <c r="G255" s="14" t="s">
        <v>466</v>
      </c>
      <c r="H255" s="418">
        <f>'Table 1'!J255</f>
        <v>178</v>
      </c>
      <c r="I255" s="423"/>
      <c r="J255" s="420"/>
      <c r="K255" s="421" t="str">
        <f t="shared" si="13"/>
        <v/>
      </c>
      <c r="L255" s="420"/>
      <c r="M255" s="420"/>
      <c r="N255" s="420"/>
      <c r="O255" s="424"/>
      <c r="P255" s="420"/>
      <c r="Q255" s="416" t="str">
        <f t="shared" si="12"/>
        <v/>
      </c>
      <c r="R255" s="626" t="str">
        <f t="shared" si="14"/>
        <v/>
      </c>
      <c r="S255" s="626" t="str">
        <f t="shared" si="15"/>
        <v/>
      </c>
    </row>
    <row r="256" spans="2:19" x14ac:dyDescent="0.2">
      <c r="B256" s="211" t="s">
        <v>856</v>
      </c>
      <c r="C256" s="212"/>
      <c r="D256" s="209"/>
      <c r="E256" s="13">
        <v>236</v>
      </c>
      <c r="F256" s="14" t="s">
        <v>467</v>
      </c>
      <c r="G256" s="14" t="s">
        <v>468</v>
      </c>
      <c r="H256" s="418" t="str">
        <f>'Table 1'!J256</f>
        <v/>
      </c>
      <c r="I256" s="423"/>
      <c r="J256" s="420"/>
      <c r="K256" s="421" t="str">
        <f t="shared" si="13"/>
        <v/>
      </c>
      <c r="L256" s="420"/>
      <c r="M256" s="420"/>
      <c r="N256" s="420"/>
      <c r="O256" s="424"/>
      <c r="P256" s="420"/>
      <c r="Q256" s="416" t="str">
        <f t="shared" si="12"/>
        <v/>
      </c>
      <c r="R256" s="626" t="str">
        <f t="shared" si="14"/>
        <v/>
      </c>
      <c r="S256" s="626" t="str">
        <f t="shared" si="15"/>
        <v/>
      </c>
    </row>
    <row r="257" spans="1:23" x14ac:dyDescent="0.2">
      <c r="B257" s="211" t="s">
        <v>857</v>
      </c>
      <c r="C257" s="212"/>
      <c r="D257" s="209"/>
      <c r="E257" s="16">
        <v>237</v>
      </c>
      <c r="F257" s="14" t="s">
        <v>469</v>
      </c>
      <c r="G257" s="14" t="s">
        <v>470</v>
      </c>
      <c r="H257" s="418" t="str">
        <f>'Table 1'!J257</f>
        <v/>
      </c>
      <c r="I257" s="423"/>
      <c r="J257" s="420"/>
      <c r="K257" s="421" t="str">
        <f t="shared" si="13"/>
        <v/>
      </c>
      <c r="L257" s="420"/>
      <c r="M257" s="420"/>
      <c r="N257" s="420"/>
      <c r="O257" s="424"/>
      <c r="P257" s="420"/>
      <c r="Q257" s="416" t="str">
        <f t="shared" si="12"/>
        <v/>
      </c>
      <c r="R257" s="626" t="str">
        <f t="shared" si="14"/>
        <v/>
      </c>
      <c r="S257" s="626" t="str">
        <f t="shared" si="15"/>
        <v/>
      </c>
    </row>
    <row r="258" spans="1:23" x14ac:dyDescent="0.2">
      <c r="B258" s="211" t="s">
        <v>858</v>
      </c>
      <c r="C258" s="212"/>
      <c r="D258" s="209"/>
      <c r="E258" s="13">
        <v>238</v>
      </c>
      <c r="F258" s="14" t="s">
        <v>471</v>
      </c>
      <c r="G258" s="14" t="s">
        <v>472</v>
      </c>
      <c r="H258" s="418" t="str">
        <f>'Table 1'!J258</f>
        <v/>
      </c>
      <c r="I258" s="423"/>
      <c r="J258" s="420"/>
      <c r="K258" s="421" t="str">
        <f t="shared" si="13"/>
        <v/>
      </c>
      <c r="L258" s="420"/>
      <c r="M258" s="420"/>
      <c r="N258" s="420"/>
      <c r="O258" s="424"/>
      <c r="P258" s="420"/>
      <c r="Q258" s="416" t="str">
        <f t="shared" si="12"/>
        <v/>
      </c>
      <c r="R258" s="626" t="str">
        <f t="shared" si="14"/>
        <v/>
      </c>
      <c r="S258" s="626" t="str">
        <f t="shared" si="15"/>
        <v/>
      </c>
    </row>
    <row r="259" spans="1:23" x14ac:dyDescent="0.2">
      <c r="B259" s="211" t="s">
        <v>859</v>
      </c>
      <c r="C259" s="212"/>
      <c r="D259" s="209"/>
      <c r="E259" s="16">
        <v>239</v>
      </c>
      <c r="F259" s="14" t="s">
        <v>473</v>
      </c>
      <c r="G259" s="14" t="s">
        <v>474</v>
      </c>
      <c r="H259" s="418" t="str">
        <f>'Table 1'!J259</f>
        <v/>
      </c>
      <c r="I259" s="423"/>
      <c r="J259" s="420"/>
      <c r="K259" s="421" t="str">
        <f t="shared" si="13"/>
        <v/>
      </c>
      <c r="L259" s="420"/>
      <c r="M259" s="420"/>
      <c r="N259" s="420"/>
      <c r="O259" s="424"/>
      <c r="P259" s="420"/>
      <c r="Q259" s="416" t="str">
        <f t="shared" si="12"/>
        <v/>
      </c>
      <c r="R259" s="626" t="str">
        <f t="shared" si="14"/>
        <v/>
      </c>
      <c r="S259" s="626" t="str">
        <f t="shared" si="15"/>
        <v/>
      </c>
    </row>
    <row r="260" spans="1:23" x14ac:dyDescent="0.2">
      <c r="B260" s="211" t="s">
        <v>860</v>
      </c>
      <c r="C260" s="212"/>
      <c r="D260" s="209"/>
      <c r="E260" s="13">
        <v>240</v>
      </c>
      <c r="F260" s="14" t="s">
        <v>475</v>
      </c>
      <c r="G260" s="14" t="s">
        <v>476</v>
      </c>
      <c r="H260" s="418">
        <f>'Table 1'!J260</f>
        <v>71</v>
      </c>
      <c r="I260" s="423"/>
      <c r="J260" s="420"/>
      <c r="K260" s="421" t="str">
        <f t="shared" si="13"/>
        <v/>
      </c>
      <c r="L260" s="420"/>
      <c r="M260" s="420"/>
      <c r="N260" s="420"/>
      <c r="O260" s="424"/>
      <c r="P260" s="420"/>
      <c r="Q260" s="416" t="str">
        <f t="shared" si="12"/>
        <v/>
      </c>
      <c r="R260" s="626" t="str">
        <f t="shared" si="14"/>
        <v/>
      </c>
      <c r="S260" s="626" t="str">
        <f t="shared" si="15"/>
        <v/>
      </c>
    </row>
    <row r="261" spans="1:23" x14ac:dyDescent="0.2">
      <c r="B261" s="211" t="s">
        <v>861</v>
      </c>
      <c r="C261" s="212"/>
      <c r="D261" s="209"/>
      <c r="E261" s="16">
        <v>241</v>
      </c>
      <c r="F261" s="14" t="s">
        <v>477</v>
      </c>
      <c r="G261" s="14" t="s">
        <v>478</v>
      </c>
      <c r="H261" s="418" t="str">
        <f>'Table 1'!J261</f>
        <v/>
      </c>
      <c r="I261" s="423"/>
      <c r="J261" s="420"/>
      <c r="K261" s="421" t="str">
        <f t="shared" si="13"/>
        <v/>
      </c>
      <c r="L261" s="420"/>
      <c r="M261" s="420"/>
      <c r="N261" s="420"/>
      <c r="O261" s="424"/>
      <c r="P261" s="420"/>
      <c r="Q261" s="416" t="str">
        <f t="shared" si="12"/>
        <v/>
      </c>
      <c r="R261" s="626" t="str">
        <f t="shared" si="14"/>
        <v/>
      </c>
      <c r="S261" s="626" t="str">
        <f t="shared" si="15"/>
        <v/>
      </c>
    </row>
    <row r="262" spans="1:23" x14ac:dyDescent="0.2">
      <c r="B262" s="211" t="s">
        <v>862</v>
      </c>
      <c r="C262" s="212"/>
      <c r="D262" s="209"/>
      <c r="E262" s="13">
        <v>242</v>
      </c>
      <c r="F262" s="14" t="s">
        <v>929</v>
      </c>
      <c r="G262" s="198" t="s">
        <v>887</v>
      </c>
      <c r="H262" s="418" t="str">
        <f>'Table 1'!J262</f>
        <v/>
      </c>
      <c r="I262" s="425"/>
      <c r="J262" s="426"/>
      <c r="K262" s="448" t="str">
        <f t="shared" si="13"/>
        <v/>
      </c>
      <c r="L262" s="426"/>
      <c r="M262" s="426"/>
      <c r="N262" s="426"/>
      <c r="O262" s="427"/>
      <c r="P262" s="426"/>
      <c r="Q262" s="612"/>
      <c r="R262" s="635"/>
      <c r="S262" s="635"/>
    </row>
    <row r="263" spans="1:23" x14ac:dyDescent="0.2">
      <c r="B263" s="211" t="s">
        <v>863</v>
      </c>
      <c r="C263" s="208"/>
      <c r="D263" s="209"/>
      <c r="E263" s="16">
        <v>243</v>
      </c>
      <c r="F263" s="123" t="s">
        <v>479</v>
      </c>
      <c r="G263" s="123" t="s">
        <v>886</v>
      </c>
      <c r="H263" s="487">
        <f>'Table 1'!J263</f>
        <v>2444</v>
      </c>
      <c r="I263" s="613"/>
      <c r="J263" s="613"/>
      <c r="K263" s="614"/>
      <c r="L263" s="613"/>
      <c r="M263" s="613"/>
      <c r="N263" s="613"/>
      <c r="O263" s="613"/>
      <c r="P263" s="613"/>
      <c r="Q263" s="612"/>
      <c r="R263" s="635"/>
      <c r="S263" s="635"/>
      <c r="T263" s="574"/>
    </row>
    <row r="264" spans="1:23" ht="18" customHeight="1" x14ac:dyDescent="0.2">
      <c r="B264" s="211" t="s">
        <v>864</v>
      </c>
      <c r="C264" s="138"/>
      <c r="D264" s="209"/>
      <c r="E264" s="13">
        <v>244</v>
      </c>
      <c r="F264" s="72"/>
      <c r="G264" s="176" t="s">
        <v>480</v>
      </c>
      <c r="H264" s="493">
        <f>'Table 1'!J264</f>
        <v>1027408</v>
      </c>
      <c r="I264" s="494"/>
      <c r="J264" s="494"/>
      <c r="K264" s="495" t="str">
        <f t="shared" si="13"/>
        <v/>
      </c>
      <c r="L264" s="494"/>
      <c r="M264" s="494"/>
      <c r="N264" s="494"/>
      <c r="O264" s="496"/>
      <c r="P264" s="494"/>
      <c r="Q264" s="486" t="str">
        <f t="shared" si="12"/>
        <v/>
      </c>
      <c r="R264" s="628" t="str">
        <f>IF(Q264&lt;&gt;"","",IF(SUM(COUNTIF(I264:K264,"c"),COUNTIF(O264:P264,"c"))&gt;1,"",IF(OR(AND(H264="c",OR(I264="c",J264="c",K264="c",O264="c",P264="c")),AND(H264&lt;&gt;"",I264="c",J264="c",K264="c",O264="c",P264="c"),AND(H264&lt;&gt;"",I264="",J264="",K264="",O264="",P264="")),"",IF(ABS(SUM(I264:K264,O264:P264,H263)-SUM(H264))&gt;0.9,SUM(I264:K264,O264:P264,H263),""))))</f>
        <v/>
      </c>
      <c r="S264" s="628" t="str">
        <f t="shared" si="15"/>
        <v/>
      </c>
      <c r="T264" s="306"/>
      <c r="U264" s="491"/>
      <c r="V264" s="491"/>
      <c r="W264" s="491"/>
    </row>
    <row r="265" spans="1:23" x14ac:dyDescent="0.2">
      <c r="A265" s="293"/>
      <c r="B265" s="211"/>
      <c r="C265" s="138"/>
      <c r="D265" s="209"/>
      <c r="E265" s="298"/>
      <c r="F265" s="297"/>
      <c r="G265" s="294" t="s">
        <v>874</v>
      </c>
      <c r="H265" s="432">
        <f>SUM(H21:H263)</f>
        <v>1027408</v>
      </c>
      <c r="I265" s="432">
        <f>SUM(I21:I262)</f>
        <v>0</v>
      </c>
      <c r="J265" s="432">
        <f t="shared" ref="J265:P265" si="16">SUM(J21:J262)</f>
        <v>0</v>
      </c>
      <c r="K265" s="432">
        <f t="shared" si="16"/>
        <v>0</v>
      </c>
      <c r="L265" s="432">
        <f t="shared" si="16"/>
        <v>0</v>
      </c>
      <c r="M265" s="432">
        <f t="shared" si="16"/>
        <v>0</v>
      </c>
      <c r="N265" s="432">
        <f t="shared" si="16"/>
        <v>0</v>
      </c>
      <c r="O265" s="432">
        <f t="shared" si="16"/>
        <v>0</v>
      </c>
      <c r="P265" s="432">
        <f t="shared" si="16"/>
        <v>0</v>
      </c>
      <c r="Q265" s="411"/>
      <c r="R265" s="412"/>
      <c r="S265" s="413"/>
    </row>
    <row r="266" spans="1:23" ht="24.95" customHeight="1" thickBot="1" x14ac:dyDescent="0.25">
      <c r="B266" s="1"/>
      <c r="C266" s="1"/>
      <c r="D266" s="1"/>
      <c r="E266" s="88"/>
      <c r="F266" s="492"/>
      <c r="G266" s="69" t="s">
        <v>876</v>
      </c>
      <c r="H266" s="417">
        <f t="shared" ref="H266:O266" si="17">IF(COUNTIF(H21:H263,"c")=1,"Res Disc",SUM(H264)-SUM(H265))</f>
        <v>0</v>
      </c>
      <c r="I266" s="417">
        <f t="shared" si="17"/>
        <v>0</v>
      </c>
      <c r="J266" s="417">
        <f t="shared" si="17"/>
        <v>0</v>
      </c>
      <c r="K266" s="417">
        <f t="shared" si="17"/>
        <v>0</v>
      </c>
      <c r="L266" s="417">
        <f t="shared" si="17"/>
        <v>0</v>
      </c>
      <c r="M266" s="417">
        <f t="shared" si="17"/>
        <v>0</v>
      </c>
      <c r="N266" s="417">
        <f t="shared" si="17"/>
        <v>0</v>
      </c>
      <c r="O266" s="417">
        <f t="shared" si="17"/>
        <v>0</v>
      </c>
      <c r="P266" s="417">
        <f>IF(COUNTIF(P21:P263,"c")=1,"Res Disc",SUM(P264)-SUM(P265))</f>
        <v>0</v>
      </c>
      <c r="Q266" s="299"/>
      <c r="R266" s="414"/>
      <c r="S266" s="303"/>
    </row>
    <row r="267" spans="1:23" x14ac:dyDescent="0.2">
      <c r="G267" s="320" t="s">
        <v>551</v>
      </c>
      <c r="H267" s="324"/>
      <c r="I267" s="320"/>
      <c r="J267" s="320"/>
      <c r="K267" s="320"/>
      <c r="L267" s="320"/>
      <c r="M267" s="320"/>
      <c r="N267" s="320"/>
      <c r="O267" s="320"/>
      <c r="P267" s="320"/>
    </row>
    <row r="268" spans="1:23" x14ac:dyDescent="0.2">
      <c r="G268" s="687" t="s">
        <v>561</v>
      </c>
      <c r="H268" s="688"/>
      <c r="I268" s="688"/>
      <c r="J268" s="688"/>
      <c r="K268" s="688"/>
      <c r="L268" s="688"/>
      <c r="M268" s="688"/>
      <c r="N268" s="688"/>
      <c r="O268" s="688"/>
      <c r="P268" s="688"/>
    </row>
    <row r="269" spans="1:23" x14ac:dyDescent="0.2">
      <c r="G269" s="318"/>
      <c r="H269" s="318"/>
      <c r="I269" s="318"/>
      <c r="J269" s="316"/>
      <c r="K269" s="316"/>
      <c r="L269" s="316"/>
      <c r="M269" s="316"/>
      <c r="N269" s="316"/>
      <c r="O269" s="316"/>
      <c r="P269" s="316"/>
    </row>
  </sheetData>
  <sheetProtection password="8F7D" sheet="1" objects="1" scenarios="1" formatCells="0" formatColumns="0" formatRows="0"/>
  <mergeCells count="6">
    <mergeCell ref="G268:P268"/>
    <mergeCell ref="Q14:Q16"/>
    <mergeCell ref="R14:R16"/>
    <mergeCell ref="S14:S16"/>
    <mergeCell ref="E4:F4"/>
    <mergeCell ref="E7:F7"/>
  </mergeCells>
  <conditionalFormatting sqref="Q21:S264">
    <cfRule type="notContainsBlanks" dxfId="62" priority="15">
      <formula>LEN(TRIM(Q21))&gt;0</formula>
    </cfRule>
  </conditionalFormatting>
  <conditionalFormatting sqref="H266:P266">
    <cfRule type="cellIs" priority="14" operator="notBetween">
      <formula>-1</formula>
      <formula>1</formula>
    </cfRule>
  </conditionalFormatting>
  <conditionalFormatting sqref="H266:P266">
    <cfRule type="cellIs" priority="11" operator="notBetween">
      <formula>-1</formula>
      <formula>1</formula>
    </cfRule>
  </conditionalFormatting>
  <conditionalFormatting sqref="H266:P266">
    <cfRule type="cellIs" dxfId="61" priority="10" operator="notBetween">
      <formula>-1</formula>
      <formula>1</formula>
    </cfRule>
  </conditionalFormatting>
  <conditionalFormatting sqref="H266:P266">
    <cfRule type="cellIs" dxfId="60" priority="9" operator="notBetween">
      <formula>-1</formula>
      <formula>1</formula>
    </cfRule>
  </conditionalFormatting>
  <conditionalFormatting sqref="Q263:S263">
    <cfRule type="notContainsBlanks" dxfId="59" priority="8">
      <formula>LEN(TRIM(Q263))&gt;0</formula>
    </cfRule>
  </conditionalFormatting>
  <conditionalFormatting sqref="Q21:S264">
    <cfRule type="notContainsBlanks" dxfId="58" priority="7">
      <formula>LEN(TRIM(Q21))&gt;0</formula>
    </cfRule>
  </conditionalFormatting>
  <conditionalFormatting sqref="H266:P266">
    <cfRule type="cellIs" priority="6" operator="notBetween">
      <formula>-1</formula>
      <formula>1</formula>
    </cfRule>
  </conditionalFormatting>
  <conditionalFormatting sqref="H266:P266">
    <cfRule type="cellIs" dxfId="57" priority="5" operator="notBetween">
      <formula>-1</formula>
      <formula>1</formula>
    </cfRule>
  </conditionalFormatting>
  <conditionalFormatting sqref="H266:P266">
    <cfRule type="cellIs" dxfId="56" priority="4" operator="notBetween">
      <formula>-1</formula>
      <formula>1</formula>
    </cfRule>
  </conditionalFormatting>
  <conditionalFormatting sqref="R264">
    <cfRule type="notContainsBlanks" dxfId="55" priority="3">
      <formula>LEN(TRIM(R264))&gt;0</formula>
    </cfRule>
  </conditionalFormatting>
  <conditionalFormatting sqref="R264">
    <cfRule type="notContainsBlanks" dxfId="54" priority="2">
      <formula>LEN(TRIM(R264))&gt;0</formula>
    </cfRule>
  </conditionalFormatting>
  <conditionalFormatting sqref="Q262:S262">
    <cfRule type="notContainsBlanks" dxfId="53" priority="1">
      <formula>LEN(TRIM(Q262))&gt;0</formula>
    </cfRule>
  </conditionalFormatting>
  <pageMargins left="0.7" right="0.7" top="0.75" bottom="0.75" header="0.3" footer="0.3"/>
  <pageSetup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W269"/>
  <sheetViews>
    <sheetView topLeftCell="E1" zoomScale="90" zoomScaleNormal="90" workbookViewId="0">
      <pane ySplit="20" topLeftCell="A237" activePane="bottomLeft" state="frozen"/>
      <selection activeCell="G136" sqref="G136"/>
      <selection pane="bottomLeft" activeCell="Q262" sqref="Q262:S262"/>
    </sheetView>
  </sheetViews>
  <sheetFormatPr defaultColWidth="0" defaultRowHeight="12.75" zeroHeight="1" x14ac:dyDescent="0.2"/>
  <cols>
    <col min="1" max="1" width="6.6640625" style="219" hidden="1" customWidth="1"/>
    <col min="2" max="2" width="11.1640625" style="219" hidden="1" customWidth="1"/>
    <col min="3" max="3" width="8.83203125" style="219" hidden="1" customWidth="1"/>
    <col min="4" max="4" width="8.33203125" style="219" hidden="1" customWidth="1"/>
    <col min="5" max="5" width="4.83203125" style="312" customWidth="1"/>
    <col min="6" max="6" width="6.33203125" style="312" customWidth="1"/>
    <col min="7" max="7" width="47.5" style="325" customWidth="1"/>
    <col min="8" max="17" width="17.33203125" style="325" customWidth="1"/>
    <col min="18" max="19" width="17.33203125" style="312" customWidth="1"/>
    <col min="20" max="20" width="2.5" style="312" customWidth="1"/>
    <col min="21" max="23" width="15.6640625" style="312" hidden="1" customWidth="1"/>
    <col min="24" max="16384" width="9.33203125" style="312" hidden="1"/>
  </cols>
  <sheetData>
    <row r="1" spans="1:23" s="382" customFormat="1" ht="24.95" customHeight="1" x14ac:dyDescent="0.2">
      <c r="A1" s="381"/>
      <c r="B1" s="381"/>
      <c r="C1" s="381"/>
      <c r="D1" s="381"/>
      <c r="F1" s="373"/>
      <c r="G1" s="389"/>
      <c r="H1" s="539" t="s">
        <v>911</v>
      </c>
      <c r="I1" s="220"/>
      <c r="J1" s="220"/>
      <c r="K1" s="220"/>
      <c r="L1" s="220"/>
      <c r="M1" s="220"/>
      <c r="N1" s="374"/>
      <c r="O1" s="373"/>
      <c r="P1" s="373"/>
    </row>
    <row r="2" spans="1:23" ht="20.25" hidden="1" customHeight="1" x14ac:dyDescent="0.2">
      <c r="E2" s="336"/>
      <c r="F2" s="222"/>
      <c r="G2" s="222"/>
      <c r="H2" s="222"/>
      <c r="I2" s="222"/>
      <c r="J2" s="222"/>
      <c r="K2" s="222"/>
      <c r="L2" s="222"/>
      <c r="M2" s="222"/>
      <c r="N2" s="222"/>
      <c r="O2" s="222"/>
      <c r="P2" s="222"/>
      <c r="Q2" s="219"/>
      <c r="R2" s="219"/>
      <c r="S2" s="219"/>
    </row>
    <row r="3" spans="1:23" ht="20.25" hidden="1" customHeight="1" x14ac:dyDescent="0.2">
      <c r="E3" s="336"/>
      <c r="F3" s="222"/>
      <c r="G3" s="222"/>
      <c r="H3" s="222"/>
      <c r="I3" s="222"/>
      <c r="J3" s="222"/>
      <c r="K3" s="222"/>
      <c r="L3" s="222"/>
      <c r="M3" s="222"/>
      <c r="N3" s="222"/>
      <c r="O3" s="222"/>
      <c r="P3" s="222"/>
      <c r="Q3" s="219"/>
      <c r="R3" s="219"/>
      <c r="S3" s="219"/>
    </row>
    <row r="4" spans="1:23" ht="15" customHeight="1" x14ac:dyDescent="0.2">
      <c r="E4" s="658"/>
      <c r="F4" s="659"/>
      <c r="G4" s="78" t="s">
        <v>526</v>
      </c>
      <c r="H4" s="65" t="str">
        <f>Reporting_Country_Name</f>
        <v>Cayman Islands</v>
      </c>
      <c r="I4" s="79"/>
      <c r="J4" s="80" t="s">
        <v>530</v>
      </c>
      <c r="K4" s="141" t="str">
        <f>Reporting_Country_Code</f>
        <v>377</v>
      </c>
      <c r="L4" s="44" t="s">
        <v>622</v>
      </c>
      <c r="M4" s="170" t="str">
        <f>Reporting_Period_Code</f>
        <v>2018S1</v>
      </c>
      <c r="N4" s="195"/>
      <c r="O4" s="195"/>
      <c r="P4" s="195"/>
      <c r="Q4" s="195"/>
      <c r="R4" s="195"/>
      <c r="S4" s="341"/>
    </row>
    <row r="5" spans="1:23" ht="15" hidden="1" customHeight="1" x14ac:dyDescent="0.2">
      <c r="E5" s="338"/>
      <c r="F5" s="163"/>
      <c r="G5" s="81"/>
      <c r="H5" s="68"/>
      <c r="I5" s="82"/>
      <c r="J5" s="80"/>
      <c r="K5" s="82"/>
      <c r="L5" s="77"/>
      <c r="M5" s="68"/>
      <c r="N5" s="81"/>
      <c r="O5" s="81"/>
      <c r="P5" s="81"/>
      <c r="Q5" s="81"/>
      <c r="R5" s="81"/>
      <c r="S5" s="342"/>
    </row>
    <row r="6" spans="1:23" ht="15" hidden="1" customHeight="1" x14ac:dyDescent="0.2">
      <c r="E6" s="339"/>
      <c r="F6" s="164"/>
      <c r="G6" s="83"/>
      <c r="H6" s="68"/>
      <c r="I6" s="80"/>
      <c r="J6" s="80"/>
      <c r="K6" s="80"/>
      <c r="L6" s="45"/>
      <c r="M6" s="68"/>
      <c r="N6" s="83"/>
      <c r="O6" s="83"/>
      <c r="P6" s="83"/>
      <c r="Q6" s="83"/>
      <c r="R6" s="83"/>
      <c r="S6" s="343"/>
    </row>
    <row r="7" spans="1:23" x14ac:dyDescent="0.2">
      <c r="E7" s="690"/>
      <c r="F7" s="691"/>
      <c r="G7" s="185" t="s">
        <v>527</v>
      </c>
      <c r="H7" s="190" t="str">
        <f>Reporting_Currency_Name</f>
        <v>US Dollars</v>
      </c>
      <c r="I7" s="191"/>
      <c r="J7" s="192" t="s">
        <v>531</v>
      </c>
      <c r="K7" s="270">
        <f>Reporting_Currency_Code</f>
        <v>1</v>
      </c>
      <c r="L7" s="193" t="s">
        <v>8</v>
      </c>
      <c r="M7" s="194" t="str">
        <f>Reporting_Scale_Name</f>
        <v>Million</v>
      </c>
      <c r="N7" s="185"/>
      <c r="O7" s="185"/>
      <c r="P7" s="185"/>
      <c r="Q7" s="185"/>
      <c r="R7" s="185"/>
      <c r="S7" s="344"/>
    </row>
    <row r="8" spans="1:23" ht="15.75" hidden="1" x14ac:dyDescent="0.2">
      <c r="E8" s="223"/>
      <c r="F8" s="223"/>
      <c r="G8" s="221"/>
      <c r="H8" s="224"/>
      <c r="I8" s="223"/>
      <c r="J8" s="223"/>
      <c r="K8" s="223"/>
      <c r="L8" s="225"/>
      <c r="M8" s="225"/>
      <c r="N8" s="225"/>
      <c r="O8" s="225"/>
      <c r="P8" s="225"/>
      <c r="Q8" s="219"/>
      <c r="R8" s="219"/>
      <c r="S8" s="219"/>
    </row>
    <row r="9" spans="1:23" ht="15.75" hidden="1" x14ac:dyDescent="0.2">
      <c r="E9" s="223"/>
      <c r="F9" s="223"/>
      <c r="G9" s="221"/>
      <c r="H9" s="224"/>
      <c r="I9" s="223"/>
      <c r="J9" s="223"/>
      <c r="K9" s="223"/>
      <c r="L9" s="225"/>
      <c r="M9" s="225"/>
      <c r="N9" s="225"/>
      <c r="O9" s="225"/>
      <c r="P9" s="225"/>
      <c r="Q9" s="219"/>
      <c r="R9" s="219"/>
      <c r="S9" s="219"/>
    </row>
    <row r="10" spans="1:23" ht="15.75" hidden="1" x14ac:dyDescent="0.2">
      <c r="E10" s="223"/>
      <c r="F10" s="223"/>
      <c r="G10" s="221"/>
      <c r="H10" s="224"/>
      <c r="I10" s="223"/>
      <c r="J10" s="223"/>
      <c r="K10" s="223"/>
      <c r="L10" s="225"/>
      <c r="M10" s="225"/>
      <c r="N10" s="225"/>
      <c r="O10" s="225"/>
      <c r="P10" s="225"/>
      <c r="Q10" s="219"/>
      <c r="R10" s="219"/>
      <c r="S10" s="219"/>
    </row>
    <row r="11" spans="1:23" ht="15.75" hidden="1" x14ac:dyDescent="0.2">
      <c r="E11" s="223"/>
      <c r="F11" s="223"/>
      <c r="G11" s="221"/>
      <c r="H11" s="224"/>
      <c r="I11" s="223"/>
      <c r="J11" s="223"/>
      <c r="K11" s="223"/>
      <c r="L11" s="225"/>
      <c r="M11" s="225"/>
      <c r="N11" s="225"/>
      <c r="O11" s="225"/>
      <c r="P11" s="225"/>
      <c r="Q11" s="219"/>
      <c r="R11" s="219"/>
      <c r="S11" s="219"/>
    </row>
    <row r="12" spans="1:23" s="583" customFormat="1" ht="21" customHeight="1" thickBot="1" x14ac:dyDescent="0.25">
      <c r="A12" s="582"/>
      <c r="B12" s="582"/>
      <c r="C12" s="582"/>
      <c r="D12" s="582"/>
      <c r="G12" s="584" t="s">
        <v>487</v>
      </c>
      <c r="N12" s="602" t="s">
        <v>933</v>
      </c>
    </row>
    <row r="13" spans="1:23" ht="42" hidden="1" customHeight="1" thickBot="1" x14ac:dyDescent="0.25">
      <c r="E13" s="219"/>
      <c r="F13" s="219"/>
      <c r="G13" s="219"/>
      <c r="H13" s="219"/>
      <c r="I13" s="219"/>
      <c r="J13" s="219"/>
      <c r="K13" s="219"/>
      <c r="L13" s="219"/>
      <c r="M13" s="219"/>
      <c r="N13" s="219"/>
      <c r="O13" s="219"/>
      <c r="P13" s="219"/>
      <c r="Q13" s="219"/>
      <c r="R13" s="219"/>
      <c r="S13" s="219"/>
      <c r="T13" s="483"/>
      <c r="U13" s="483"/>
      <c r="V13" s="483"/>
      <c r="W13" s="483"/>
    </row>
    <row r="14" spans="1:23" ht="13.5" thickBot="1" x14ac:dyDescent="0.25">
      <c r="E14" s="333"/>
      <c r="F14" s="335"/>
      <c r="G14" s="330"/>
      <c r="H14" s="228"/>
      <c r="I14" s="229"/>
      <c r="J14" s="229"/>
      <c r="K14" s="229"/>
      <c r="L14" s="229"/>
      <c r="M14" s="229" t="s">
        <v>523</v>
      </c>
      <c r="N14" s="593"/>
      <c r="O14" s="230"/>
      <c r="P14" s="229"/>
      <c r="Q14" s="689" t="s">
        <v>888</v>
      </c>
      <c r="R14" s="689" t="s">
        <v>891</v>
      </c>
      <c r="S14" s="689" t="s">
        <v>890</v>
      </c>
      <c r="T14" s="483"/>
      <c r="U14" s="483"/>
      <c r="V14" s="483"/>
      <c r="W14" s="483"/>
    </row>
    <row r="15" spans="1:23" ht="13.5" thickBot="1" x14ac:dyDescent="0.25">
      <c r="E15" s="334"/>
      <c r="F15" s="331"/>
      <c r="G15" s="331"/>
      <c r="H15" s="233"/>
      <c r="I15" s="228"/>
      <c r="J15" s="228"/>
      <c r="K15" s="228"/>
      <c r="L15" s="594"/>
      <c r="M15" s="234"/>
      <c r="N15" s="235"/>
      <c r="O15" s="228"/>
      <c r="P15" s="228"/>
      <c r="Q15" s="689"/>
      <c r="R15" s="689"/>
      <c r="S15" s="689"/>
      <c r="T15" s="483"/>
      <c r="U15" s="483"/>
      <c r="V15" s="483"/>
      <c r="W15" s="483"/>
    </row>
    <row r="16" spans="1:23" ht="58.5" customHeight="1" x14ac:dyDescent="0.2">
      <c r="E16" s="231" t="s">
        <v>528</v>
      </c>
      <c r="F16" s="236" t="s">
        <v>9</v>
      </c>
      <c r="G16" s="577" t="s">
        <v>924</v>
      </c>
      <c r="H16" s="237" t="s">
        <v>568</v>
      </c>
      <c r="I16" s="237" t="s">
        <v>567</v>
      </c>
      <c r="J16" s="237" t="s">
        <v>525</v>
      </c>
      <c r="K16" s="238" t="s">
        <v>517</v>
      </c>
      <c r="L16" s="237" t="s">
        <v>518</v>
      </c>
      <c r="M16" s="237" t="s">
        <v>519</v>
      </c>
      <c r="N16" s="237" t="s">
        <v>486</v>
      </c>
      <c r="O16" s="239" t="s">
        <v>488</v>
      </c>
      <c r="P16" s="610" t="s">
        <v>937</v>
      </c>
      <c r="Q16" s="689"/>
      <c r="R16" s="689"/>
      <c r="S16" s="689"/>
      <c r="T16" s="483"/>
      <c r="U16" s="483"/>
      <c r="V16" s="483"/>
      <c r="W16" s="483"/>
    </row>
    <row r="17" spans="2:19" ht="15" hidden="1" customHeight="1" x14ac:dyDescent="0.2">
      <c r="B17" s="144" t="s">
        <v>533</v>
      </c>
      <c r="C17" s="144"/>
      <c r="D17" s="140" t="s">
        <v>534</v>
      </c>
      <c r="E17" s="240"/>
      <c r="F17" s="241"/>
      <c r="G17" s="145" t="s">
        <v>594</v>
      </c>
      <c r="H17" s="146" t="s">
        <v>602</v>
      </c>
      <c r="I17" s="146" t="s">
        <v>602</v>
      </c>
      <c r="J17" s="146" t="s">
        <v>602</v>
      </c>
      <c r="K17" s="146" t="s">
        <v>602</v>
      </c>
      <c r="L17" s="146" t="s">
        <v>602</v>
      </c>
      <c r="M17" s="146" t="s">
        <v>602</v>
      </c>
      <c r="N17" s="146" t="s">
        <v>602</v>
      </c>
      <c r="O17" s="146" t="s">
        <v>602</v>
      </c>
      <c r="P17" s="146" t="s">
        <v>602</v>
      </c>
      <c r="Q17" s="429"/>
      <c r="R17" s="430"/>
      <c r="S17" s="430"/>
    </row>
    <row r="18" spans="2:19" ht="15" hidden="1" customHeight="1" x14ac:dyDescent="0.2">
      <c r="B18" s="144"/>
      <c r="C18" s="144"/>
      <c r="D18" s="140"/>
      <c r="E18" s="240"/>
      <c r="F18" s="241"/>
      <c r="G18" s="145" t="s">
        <v>595</v>
      </c>
      <c r="H18" s="146" t="s">
        <v>535</v>
      </c>
      <c r="I18" s="146" t="s">
        <v>535</v>
      </c>
      <c r="J18" s="146" t="s">
        <v>535</v>
      </c>
      <c r="K18" s="146" t="s">
        <v>535</v>
      </c>
      <c r="L18" s="146" t="s">
        <v>535</v>
      </c>
      <c r="M18" s="146" t="s">
        <v>535</v>
      </c>
      <c r="N18" s="146" t="s">
        <v>535</v>
      </c>
      <c r="O18" s="146" t="s">
        <v>535</v>
      </c>
      <c r="P18" s="146" t="s">
        <v>535</v>
      </c>
      <c r="Q18" s="242"/>
      <c r="R18" s="152"/>
      <c r="S18" s="152"/>
    </row>
    <row r="19" spans="2:19" ht="15" hidden="1" customHeight="1" x14ac:dyDescent="0.2">
      <c r="B19" s="144"/>
      <c r="C19" s="144"/>
      <c r="D19" s="140"/>
      <c r="E19" s="240"/>
      <c r="F19" s="241"/>
      <c r="G19" s="145" t="s">
        <v>600</v>
      </c>
      <c r="H19" s="146" t="s">
        <v>605</v>
      </c>
      <c r="I19" s="146" t="s">
        <v>605</v>
      </c>
      <c r="J19" s="146" t="s">
        <v>605</v>
      </c>
      <c r="K19" s="146" t="s">
        <v>605</v>
      </c>
      <c r="L19" s="146" t="s">
        <v>605</v>
      </c>
      <c r="M19" s="146" t="s">
        <v>605</v>
      </c>
      <c r="N19" s="146" t="s">
        <v>605</v>
      </c>
      <c r="O19" s="146" t="s">
        <v>605</v>
      </c>
      <c r="P19" s="146" t="s">
        <v>605</v>
      </c>
      <c r="Q19" s="242"/>
      <c r="R19" s="152"/>
      <c r="S19" s="152"/>
    </row>
    <row r="20" spans="2:19" ht="15" hidden="1" customHeight="1" x14ac:dyDescent="0.2">
      <c r="B20" s="140" t="s">
        <v>533</v>
      </c>
      <c r="C20" s="140" t="s">
        <v>597</v>
      </c>
      <c r="D20" s="140" t="s">
        <v>596</v>
      </c>
      <c r="E20" s="240"/>
      <c r="F20" s="241"/>
      <c r="G20" s="145" t="s">
        <v>596</v>
      </c>
      <c r="H20" s="242" t="s">
        <v>535</v>
      </c>
      <c r="I20" s="242" t="s">
        <v>536</v>
      </c>
      <c r="J20" s="242" t="s">
        <v>537</v>
      </c>
      <c r="K20" s="242" t="s">
        <v>538</v>
      </c>
      <c r="L20" s="242" t="s">
        <v>542</v>
      </c>
      <c r="M20" s="242" t="s">
        <v>599</v>
      </c>
      <c r="N20" s="242" t="s">
        <v>539</v>
      </c>
      <c r="O20" s="242" t="s">
        <v>540</v>
      </c>
      <c r="P20" s="242" t="s">
        <v>541</v>
      </c>
      <c r="Q20" s="242"/>
      <c r="R20" s="152"/>
      <c r="S20" s="152"/>
    </row>
    <row r="21" spans="2:19" x14ac:dyDescent="0.2">
      <c r="B21" s="208" t="s">
        <v>623</v>
      </c>
      <c r="C21" s="208"/>
      <c r="D21" s="209"/>
      <c r="E21" s="16">
        <v>1</v>
      </c>
      <c r="F21" s="17" t="s">
        <v>14</v>
      </c>
      <c r="G21" s="17" t="s">
        <v>15</v>
      </c>
      <c r="H21" s="418" t="str">
        <f>IF('Table 1'!K21="","",'Table 1'!K21)</f>
        <v/>
      </c>
      <c r="I21" s="419"/>
      <c r="J21" s="420"/>
      <c r="K21" s="502" t="str">
        <f>IF(AND(L21="",M21="",N21=""),"",IF(OR(L21="c",M21="c",N21="c"),"c",SUM(L21:N21)))</f>
        <v/>
      </c>
      <c r="L21" s="422"/>
      <c r="M21" s="501"/>
      <c r="N21" s="422"/>
      <c r="O21" s="419"/>
      <c r="P21" s="422"/>
      <c r="Q21" s="416" t="str">
        <f t="shared" ref="Q21:Q84" si="0">IF(AND(COUNTIF(L21:N21,"c")=1,ISNUMBER(K21)),"Res Disc",IF(AND(K21="c",ISNUMBER(L21),ISNUMBER(M21),ISNUMBER(N21)),"Res Disc",IF(AND(H21="c",ISNUMBER(I21),ISNUMBER(J21),ISNUMBER(K21),ISNUMBER(O21),ISNUMBER(P21)),"Res Disc",IF(AND(ISNUMBER(H21),(SUM(COUNTIF(I21:K21,"c"),COUNTIF(O21:P21,"c"))=1)),"Res Disc",""))))</f>
        <v/>
      </c>
      <c r="R21" s="626" t="str">
        <f>IF(Q21&lt;&gt;"","",IF(SUM(COUNTIF(I21:K21,"c"),COUNTIF(O21:P21,"c"))&gt;1,"",IF(OR(AND(H21="c",OR(I21="c",J21="c",K21="c",O21="c",P21="c")),AND(H21&lt;&gt;"",I21="c",J21="c",K21="c",O21="c",P21="c"),AND(H21&lt;&gt;"",I21="",J21="",K21="",O21="",P21="")),"",IF(ABS(SUM(I21:K21,O21:P21)-SUM(H21))&gt;0.9,SUM(I21:K21,O21:P21),""))))</f>
        <v/>
      </c>
      <c r="S21" s="626" t="str">
        <f>IF(Q21&lt;&gt;"","",IF(OR(AND(K21="c",OR(L21="c",N21="c",M21="c")),AND(K21&lt;&gt;"",L21="c",M21="c",N21="c"),AND(K21&lt;&gt;"",L21="",N21="",M21="")),"",IF(COUNTIF(L21:N21,"c")&gt;1,"",IF(ABS(SUM(L21:N21)-SUM(K21))&gt;0.9,SUM(L21:N21),""))))</f>
        <v/>
      </c>
    </row>
    <row r="22" spans="2:19" x14ac:dyDescent="0.2">
      <c r="B22" s="208" t="s">
        <v>624</v>
      </c>
      <c r="C22" s="208"/>
      <c r="D22" s="209"/>
      <c r="E22" s="13">
        <v>2</v>
      </c>
      <c r="F22" s="14" t="s">
        <v>16</v>
      </c>
      <c r="G22" s="14" t="s">
        <v>17</v>
      </c>
      <c r="H22" s="418">
        <f>IF('Table 1'!K22="","",'Table 1'!K22)</f>
        <v>1</v>
      </c>
      <c r="I22" s="419"/>
      <c r="J22" s="420"/>
      <c r="K22" s="421" t="str">
        <f t="shared" ref="K22:K85" si="1">IF(AND(L22="",M22="",N22=""),"",IF(OR(L22="c",M22="c",N22="c"),"c",SUM(L22:N22)))</f>
        <v/>
      </c>
      <c r="L22" s="420"/>
      <c r="M22" s="419"/>
      <c r="N22" s="420"/>
      <c r="O22" s="419"/>
      <c r="P22" s="420"/>
      <c r="Q22" s="416" t="str">
        <f t="shared" si="0"/>
        <v/>
      </c>
      <c r="R22" s="626" t="str">
        <f t="shared" ref="R22:R85" si="2">IF(Q22&lt;&gt;"","",IF(SUM(COUNTIF(I22:K22,"c"),COUNTIF(O22:P22,"c"))&gt;1,"",IF(OR(AND(H22="c",OR(I22="c",J22="c",K22="c",O22="c",P22="c")),AND(H22&lt;&gt;"",I22="c",J22="c",K22="c",O22="c",P22="c"),AND(H22&lt;&gt;"",I22="",J22="",K22="",O22="",P22="")),"",IF(ABS(SUM(I22:K22,O22:P22)-SUM(H22))&gt;0.9,SUM(I22:K22,O22:P22),""))))</f>
        <v/>
      </c>
      <c r="S22" s="626" t="str">
        <f t="shared" ref="S22:S85" si="3">IF(Q22&lt;&gt;"","",IF(OR(AND(K22="c",OR(L22="c",N22="c",M22="c")),AND(K22&lt;&gt;"",L22="c",M22="c",N22="c"),AND(K22&lt;&gt;"",L22="",N22="",M22="")),"",IF(COUNTIF(L22:N22,"c")&gt;1,"",IF(ABS(SUM(L22:N22)-SUM(K22))&gt;0.9,SUM(L22:N22),""))))</f>
        <v/>
      </c>
    </row>
    <row r="23" spans="2:19" x14ac:dyDescent="0.2">
      <c r="B23" s="208" t="s">
        <v>625</v>
      </c>
      <c r="C23" s="208"/>
      <c r="D23" s="209"/>
      <c r="E23" s="16">
        <v>3</v>
      </c>
      <c r="F23" s="14" t="s">
        <v>18</v>
      </c>
      <c r="G23" s="14" t="s">
        <v>19</v>
      </c>
      <c r="H23" s="418" t="str">
        <f>IF('Table 1'!K23="","",'Table 1'!K23)</f>
        <v/>
      </c>
      <c r="I23" s="419"/>
      <c r="J23" s="420"/>
      <c r="K23" s="421" t="str">
        <f t="shared" si="1"/>
        <v/>
      </c>
      <c r="L23" s="420"/>
      <c r="M23" s="419"/>
      <c r="N23" s="420"/>
      <c r="O23" s="419"/>
      <c r="P23" s="420"/>
      <c r="Q23" s="416" t="str">
        <f t="shared" si="0"/>
        <v/>
      </c>
      <c r="R23" s="626" t="str">
        <f t="shared" si="2"/>
        <v/>
      </c>
      <c r="S23" s="626" t="str">
        <f t="shared" si="3"/>
        <v/>
      </c>
    </row>
    <row r="24" spans="2:19" x14ac:dyDescent="0.2">
      <c r="B24" s="208" t="s">
        <v>626</v>
      </c>
      <c r="C24" s="208"/>
      <c r="D24" s="209"/>
      <c r="E24" s="13">
        <v>4</v>
      </c>
      <c r="F24" s="14" t="s">
        <v>20</v>
      </c>
      <c r="G24" s="14" t="s">
        <v>21</v>
      </c>
      <c r="H24" s="418" t="str">
        <f>IF('Table 1'!K24="","",'Table 1'!K24)</f>
        <v/>
      </c>
      <c r="I24" s="419"/>
      <c r="J24" s="420"/>
      <c r="K24" s="421" t="str">
        <f t="shared" si="1"/>
        <v/>
      </c>
      <c r="L24" s="420"/>
      <c r="M24" s="419"/>
      <c r="N24" s="420"/>
      <c r="O24" s="419"/>
      <c r="P24" s="420"/>
      <c r="Q24" s="416" t="str">
        <f t="shared" si="0"/>
        <v/>
      </c>
      <c r="R24" s="626" t="str">
        <f t="shared" si="2"/>
        <v/>
      </c>
      <c r="S24" s="626" t="str">
        <f t="shared" si="3"/>
        <v/>
      </c>
    </row>
    <row r="25" spans="2:19" x14ac:dyDescent="0.2">
      <c r="B25" s="208" t="s">
        <v>627</v>
      </c>
      <c r="C25" s="208"/>
      <c r="D25" s="209"/>
      <c r="E25" s="16">
        <v>5</v>
      </c>
      <c r="F25" s="14" t="s">
        <v>22</v>
      </c>
      <c r="G25" s="14" t="s">
        <v>23</v>
      </c>
      <c r="H25" s="418">
        <f>IF('Table 1'!K25="","",'Table 1'!K25)</f>
        <v>2</v>
      </c>
      <c r="I25" s="419"/>
      <c r="J25" s="420"/>
      <c r="K25" s="421" t="str">
        <f t="shared" si="1"/>
        <v/>
      </c>
      <c r="L25" s="420"/>
      <c r="M25" s="419"/>
      <c r="N25" s="420"/>
      <c r="O25" s="419"/>
      <c r="P25" s="420"/>
      <c r="Q25" s="416" t="str">
        <f t="shared" si="0"/>
        <v/>
      </c>
      <c r="R25" s="626" t="str">
        <f t="shared" si="2"/>
        <v/>
      </c>
      <c r="S25" s="626" t="str">
        <f t="shared" si="3"/>
        <v/>
      </c>
    </row>
    <row r="26" spans="2:19" x14ac:dyDescent="0.2">
      <c r="B26" s="208" t="s">
        <v>628</v>
      </c>
      <c r="C26" s="208"/>
      <c r="D26" s="209"/>
      <c r="E26" s="13">
        <v>6</v>
      </c>
      <c r="F26" s="14" t="s">
        <v>24</v>
      </c>
      <c r="G26" s="14" t="s">
        <v>25</v>
      </c>
      <c r="H26" s="418">
        <f>IF('Table 1'!K26="","",'Table 1'!K26)</f>
        <v>2</v>
      </c>
      <c r="I26" s="419"/>
      <c r="J26" s="420"/>
      <c r="K26" s="421" t="str">
        <f t="shared" si="1"/>
        <v/>
      </c>
      <c r="L26" s="420"/>
      <c r="M26" s="419"/>
      <c r="N26" s="420"/>
      <c r="O26" s="419"/>
      <c r="P26" s="420"/>
      <c r="Q26" s="416" t="str">
        <f t="shared" si="0"/>
        <v/>
      </c>
      <c r="R26" s="626" t="str">
        <f t="shared" si="2"/>
        <v/>
      </c>
      <c r="S26" s="626" t="str">
        <f t="shared" si="3"/>
        <v/>
      </c>
    </row>
    <row r="27" spans="2:19" x14ac:dyDescent="0.2">
      <c r="B27" s="208" t="s">
        <v>629</v>
      </c>
      <c r="C27" s="208"/>
      <c r="D27" s="209"/>
      <c r="E27" s="16">
        <v>7</v>
      </c>
      <c r="F27" s="14" t="s">
        <v>26</v>
      </c>
      <c r="G27" s="14" t="s">
        <v>27</v>
      </c>
      <c r="H27" s="418" t="str">
        <f>IF('Table 1'!K27="","",'Table 1'!K27)</f>
        <v/>
      </c>
      <c r="I27" s="419"/>
      <c r="J27" s="420"/>
      <c r="K27" s="421" t="str">
        <f t="shared" si="1"/>
        <v/>
      </c>
      <c r="L27" s="420"/>
      <c r="M27" s="419"/>
      <c r="N27" s="420"/>
      <c r="O27" s="419"/>
      <c r="P27" s="420"/>
      <c r="Q27" s="416" t="str">
        <f t="shared" si="0"/>
        <v/>
      </c>
      <c r="R27" s="626" t="str">
        <f t="shared" si="2"/>
        <v/>
      </c>
      <c r="S27" s="626" t="str">
        <f t="shared" si="3"/>
        <v/>
      </c>
    </row>
    <row r="28" spans="2:19" x14ac:dyDescent="0.2">
      <c r="B28" s="208" t="s">
        <v>630</v>
      </c>
      <c r="C28" s="208"/>
      <c r="D28" s="209"/>
      <c r="E28" s="13">
        <v>8</v>
      </c>
      <c r="F28" s="14" t="s">
        <v>28</v>
      </c>
      <c r="G28" s="14" t="s">
        <v>29</v>
      </c>
      <c r="H28" s="418" t="str">
        <f>IF('Table 1'!K28="","",'Table 1'!K28)</f>
        <v/>
      </c>
      <c r="I28" s="419"/>
      <c r="J28" s="420"/>
      <c r="K28" s="421" t="str">
        <f t="shared" si="1"/>
        <v/>
      </c>
      <c r="L28" s="420"/>
      <c r="M28" s="419"/>
      <c r="N28" s="420"/>
      <c r="O28" s="419"/>
      <c r="P28" s="420"/>
      <c r="Q28" s="416" t="str">
        <f t="shared" si="0"/>
        <v/>
      </c>
      <c r="R28" s="626" t="str">
        <f t="shared" si="2"/>
        <v/>
      </c>
      <c r="S28" s="626" t="str">
        <f t="shared" si="3"/>
        <v/>
      </c>
    </row>
    <row r="29" spans="2:19" x14ac:dyDescent="0.2">
      <c r="B29" s="208" t="s">
        <v>631</v>
      </c>
      <c r="C29" s="208"/>
      <c r="D29" s="209"/>
      <c r="E29" s="16">
        <v>9</v>
      </c>
      <c r="F29" s="14" t="s">
        <v>30</v>
      </c>
      <c r="G29" s="14" t="s">
        <v>31</v>
      </c>
      <c r="H29" s="418">
        <f>IF('Table 1'!K29="","",'Table 1'!K29)</f>
        <v>3570</v>
      </c>
      <c r="I29" s="419"/>
      <c r="J29" s="420"/>
      <c r="K29" s="421" t="str">
        <f t="shared" si="1"/>
        <v/>
      </c>
      <c r="L29" s="420"/>
      <c r="M29" s="419"/>
      <c r="N29" s="420"/>
      <c r="O29" s="419"/>
      <c r="P29" s="420"/>
      <c r="Q29" s="416" t="str">
        <f t="shared" si="0"/>
        <v/>
      </c>
      <c r="R29" s="626" t="str">
        <f t="shared" si="2"/>
        <v/>
      </c>
      <c r="S29" s="626" t="str">
        <f t="shared" si="3"/>
        <v/>
      </c>
    </row>
    <row r="30" spans="2:19" x14ac:dyDescent="0.2">
      <c r="B30" s="208" t="s">
        <v>632</v>
      </c>
      <c r="C30" s="208"/>
      <c r="D30" s="209"/>
      <c r="E30" s="13">
        <v>10</v>
      </c>
      <c r="F30" s="14" t="s">
        <v>32</v>
      </c>
      <c r="G30" s="14" t="s">
        <v>33</v>
      </c>
      <c r="H30" s="418">
        <f>IF('Table 1'!K30="","",'Table 1'!K30)</f>
        <v>1</v>
      </c>
      <c r="I30" s="419"/>
      <c r="J30" s="420"/>
      <c r="K30" s="421" t="str">
        <f t="shared" si="1"/>
        <v/>
      </c>
      <c r="L30" s="420"/>
      <c r="M30" s="419"/>
      <c r="N30" s="420"/>
      <c r="O30" s="419"/>
      <c r="P30" s="420"/>
      <c r="Q30" s="416" t="str">
        <f t="shared" si="0"/>
        <v/>
      </c>
      <c r="R30" s="626" t="str">
        <f t="shared" si="2"/>
        <v/>
      </c>
      <c r="S30" s="626" t="str">
        <f t="shared" si="3"/>
        <v/>
      </c>
    </row>
    <row r="31" spans="2:19" x14ac:dyDescent="0.2">
      <c r="B31" s="208" t="s">
        <v>633</v>
      </c>
      <c r="C31" s="208"/>
      <c r="D31" s="209"/>
      <c r="E31" s="16">
        <v>11</v>
      </c>
      <c r="F31" s="14" t="s">
        <v>34</v>
      </c>
      <c r="G31" s="14" t="s">
        <v>35</v>
      </c>
      <c r="H31" s="418">
        <f>IF('Table 1'!K31="","",'Table 1'!K31)</f>
        <v>29</v>
      </c>
      <c r="I31" s="419"/>
      <c r="J31" s="420"/>
      <c r="K31" s="421" t="str">
        <f t="shared" si="1"/>
        <v/>
      </c>
      <c r="L31" s="420"/>
      <c r="M31" s="419"/>
      <c r="N31" s="420"/>
      <c r="O31" s="419"/>
      <c r="P31" s="420"/>
      <c r="Q31" s="416" t="str">
        <f t="shared" si="0"/>
        <v/>
      </c>
      <c r="R31" s="626" t="str">
        <f t="shared" si="2"/>
        <v/>
      </c>
      <c r="S31" s="626" t="str">
        <f t="shared" si="3"/>
        <v/>
      </c>
    </row>
    <row r="32" spans="2:19" x14ac:dyDescent="0.2">
      <c r="B32" s="208" t="s">
        <v>634</v>
      </c>
      <c r="C32" s="208"/>
      <c r="D32" s="209"/>
      <c r="E32" s="13">
        <v>12</v>
      </c>
      <c r="F32" s="14" t="s">
        <v>36</v>
      </c>
      <c r="G32" s="14" t="s">
        <v>37</v>
      </c>
      <c r="H32" s="418">
        <f>IF('Table 1'!K32="","",'Table 1'!K32)</f>
        <v>9851</v>
      </c>
      <c r="I32" s="419"/>
      <c r="J32" s="420"/>
      <c r="K32" s="421" t="str">
        <f t="shared" si="1"/>
        <v/>
      </c>
      <c r="L32" s="420"/>
      <c r="M32" s="419"/>
      <c r="N32" s="420"/>
      <c r="O32" s="419"/>
      <c r="P32" s="420"/>
      <c r="Q32" s="416" t="str">
        <f t="shared" si="0"/>
        <v/>
      </c>
      <c r="R32" s="626" t="str">
        <f t="shared" si="2"/>
        <v/>
      </c>
      <c r="S32" s="626" t="str">
        <f t="shared" si="3"/>
        <v/>
      </c>
    </row>
    <row r="33" spans="2:19" x14ac:dyDescent="0.2">
      <c r="B33" s="208" t="s">
        <v>635</v>
      </c>
      <c r="C33" s="208"/>
      <c r="D33" s="209"/>
      <c r="E33" s="16">
        <v>13</v>
      </c>
      <c r="F33" s="14" t="s">
        <v>38</v>
      </c>
      <c r="G33" s="14" t="s">
        <v>39</v>
      </c>
      <c r="H33" s="418">
        <f>IF('Table 1'!K33="","",'Table 1'!K33)</f>
        <v>765</v>
      </c>
      <c r="I33" s="419"/>
      <c r="J33" s="420"/>
      <c r="K33" s="421" t="str">
        <f t="shared" si="1"/>
        <v/>
      </c>
      <c r="L33" s="420"/>
      <c r="M33" s="419"/>
      <c r="N33" s="420"/>
      <c r="O33" s="419"/>
      <c r="P33" s="420"/>
      <c r="Q33" s="416" t="str">
        <f t="shared" si="0"/>
        <v/>
      </c>
      <c r="R33" s="626" t="str">
        <f t="shared" si="2"/>
        <v/>
      </c>
      <c r="S33" s="626" t="str">
        <f t="shared" si="3"/>
        <v/>
      </c>
    </row>
    <row r="34" spans="2:19" x14ac:dyDescent="0.2">
      <c r="B34" s="208" t="s">
        <v>636</v>
      </c>
      <c r="C34" s="208"/>
      <c r="D34" s="209"/>
      <c r="E34" s="13">
        <v>14</v>
      </c>
      <c r="F34" s="14" t="s">
        <v>40</v>
      </c>
      <c r="G34" s="14" t="s">
        <v>41</v>
      </c>
      <c r="H34" s="418">
        <f>IF('Table 1'!K34="","",'Table 1'!K34)</f>
        <v>36</v>
      </c>
      <c r="I34" s="419"/>
      <c r="J34" s="420"/>
      <c r="K34" s="421" t="str">
        <f t="shared" si="1"/>
        <v/>
      </c>
      <c r="L34" s="420"/>
      <c r="M34" s="419"/>
      <c r="N34" s="420"/>
      <c r="O34" s="419"/>
      <c r="P34" s="420"/>
      <c r="Q34" s="416" t="str">
        <f t="shared" si="0"/>
        <v/>
      </c>
      <c r="R34" s="626" t="str">
        <f t="shared" si="2"/>
        <v/>
      </c>
      <c r="S34" s="626" t="str">
        <f t="shared" si="3"/>
        <v/>
      </c>
    </row>
    <row r="35" spans="2:19" x14ac:dyDescent="0.2">
      <c r="B35" s="208" t="s">
        <v>637</v>
      </c>
      <c r="C35" s="208"/>
      <c r="D35" s="209"/>
      <c r="E35" s="16">
        <v>15</v>
      </c>
      <c r="F35" s="14" t="s">
        <v>42</v>
      </c>
      <c r="G35" s="14" t="s">
        <v>43</v>
      </c>
      <c r="H35" s="418">
        <f>IF('Table 1'!K35="","",'Table 1'!K35)</f>
        <v>19</v>
      </c>
      <c r="I35" s="419"/>
      <c r="J35" s="420"/>
      <c r="K35" s="421" t="str">
        <f t="shared" si="1"/>
        <v/>
      </c>
      <c r="L35" s="420"/>
      <c r="M35" s="419"/>
      <c r="N35" s="420"/>
      <c r="O35" s="419"/>
      <c r="P35" s="420"/>
      <c r="Q35" s="416" t="str">
        <f t="shared" si="0"/>
        <v/>
      </c>
      <c r="R35" s="626" t="str">
        <f t="shared" si="2"/>
        <v/>
      </c>
      <c r="S35" s="626" t="str">
        <f t="shared" si="3"/>
        <v/>
      </c>
    </row>
    <row r="36" spans="2:19" x14ac:dyDescent="0.2">
      <c r="B36" s="208" t="s">
        <v>638</v>
      </c>
      <c r="C36" s="208"/>
      <c r="D36" s="209"/>
      <c r="E36" s="13">
        <v>16</v>
      </c>
      <c r="F36" s="14" t="s">
        <v>44</v>
      </c>
      <c r="G36" s="14" t="s">
        <v>45</v>
      </c>
      <c r="H36" s="418">
        <f>IF('Table 1'!K36="","",'Table 1'!K36)</f>
        <v>57</v>
      </c>
      <c r="I36" s="419"/>
      <c r="J36" s="420"/>
      <c r="K36" s="421" t="str">
        <f t="shared" si="1"/>
        <v/>
      </c>
      <c r="L36" s="420"/>
      <c r="M36" s="419"/>
      <c r="N36" s="420"/>
      <c r="O36" s="419"/>
      <c r="P36" s="420"/>
      <c r="Q36" s="416" t="str">
        <f t="shared" si="0"/>
        <v/>
      </c>
      <c r="R36" s="626" t="str">
        <f t="shared" si="2"/>
        <v/>
      </c>
      <c r="S36" s="626" t="str">
        <f t="shared" si="3"/>
        <v/>
      </c>
    </row>
    <row r="37" spans="2:19" x14ac:dyDescent="0.2">
      <c r="B37" s="210" t="s">
        <v>639</v>
      </c>
      <c r="C37" s="210"/>
      <c r="D37" s="209"/>
      <c r="E37" s="16">
        <v>17</v>
      </c>
      <c r="F37" s="14" t="s">
        <v>46</v>
      </c>
      <c r="G37" s="14" t="s">
        <v>47</v>
      </c>
      <c r="H37" s="418" t="str">
        <f>IF('Table 1'!K37="","",'Table 1'!K37)</f>
        <v/>
      </c>
      <c r="I37" s="419"/>
      <c r="J37" s="420"/>
      <c r="K37" s="421" t="str">
        <f t="shared" si="1"/>
        <v/>
      </c>
      <c r="L37" s="420"/>
      <c r="M37" s="419"/>
      <c r="N37" s="420"/>
      <c r="O37" s="419"/>
      <c r="P37" s="420"/>
      <c r="Q37" s="416" t="str">
        <f t="shared" si="0"/>
        <v/>
      </c>
      <c r="R37" s="626" t="str">
        <f t="shared" si="2"/>
        <v/>
      </c>
      <c r="S37" s="626" t="str">
        <f t="shared" si="3"/>
        <v/>
      </c>
    </row>
    <row r="38" spans="2:19" x14ac:dyDescent="0.2">
      <c r="B38" s="208" t="s">
        <v>640</v>
      </c>
      <c r="C38" s="208"/>
      <c r="D38" s="209"/>
      <c r="E38" s="13">
        <v>18</v>
      </c>
      <c r="F38" s="14" t="s">
        <v>48</v>
      </c>
      <c r="G38" s="14" t="s">
        <v>49</v>
      </c>
      <c r="H38" s="418">
        <f>IF('Table 1'!K38="","",'Table 1'!K38)</f>
        <v>30</v>
      </c>
      <c r="I38" s="419"/>
      <c r="J38" s="420"/>
      <c r="K38" s="421" t="str">
        <f t="shared" si="1"/>
        <v/>
      </c>
      <c r="L38" s="420"/>
      <c r="M38" s="419"/>
      <c r="N38" s="420"/>
      <c r="O38" s="419"/>
      <c r="P38" s="420"/>
      <c r="Q38" s="416" t="str">
        <f t="shared" si="0"/>
        <v/>
      </c>
      <c r="R38" s="626" t="str">
        <f t="shared" si="2"/>
        <v/>
      </c>
      <c r="S38" s="626" t="str">
        <f t="shared" si="3"/>
        <v/>
      </c>
    </row>
    <row r="39" spans="2:19" x14ac:dyDescent="0.2">
      <c r="B39" s="211" t="s">
        <v>641</v>
      </c>
      <c r="C39" s="212"/>
      <c r="D39" s="209"/>
      <c r="E39" s="16">
        <v>19</v>
      </c>
      <c r="F39" s="14" t="s">
        <v>50</v>
      </c>
      <c r="G39" s="14" t="s">
        <v>51</v>
      </c>
      <c r="H39" s="418">
        <f>IF('Table 1'!K39="","",'Table 1'!K39)</f>
        <v>27</v>
      </c>
      <c r="I39" s="419"/>
      <c r="J39" s="420"/>
      <c r="K39" s="421" t="str">
        <f t="shared" si="1"/>
        <v/>
      </c>
      <c r="L39" s="420"/>
      <c r="M39" s="419"/>
      <c r="N39" s="420"/>
      <c r="O39" s="419"/>
      <c r="P39" s="420"/>
      <c r="Q39" s="416" t="str">
        <f t="shared" si="0"/>
        <v/>
      </c>
      <c r="R39" s="626" t="str">
        <f t="shared" si="2"/>
        <v/>
      </c>
      <c r="S39" s="626" t="str">
        <f t="shared" si="3"/>
        <v/>
      </c>
    </row>
    <row r="40" spans="2:19" x14ac:dyDescent="0.2">
      <c r="B40" s="211" t="s">
        <v>642</v>
      </c>
      <c r="C40" s="212"/>
      <c r="D40" s="209"/>
      <c r="E40" s="13">
        <v>20</v>
      </c>
      <c r="F40" s="14" t="s">
        <v>52</v>
      </c>
      <c r="G40" s="14" t="s">
        <v>53</v>
      </c>
      <c r="H40" s="418">
        <f>IF('Table 1'!K40="","",'Table 1'!K40)</f>
        <v>367</v>
      </c>
      <c r="I40" s="419"/>
      <c r="J40" s="420"/>
      <c r="K40" s="421" t="str">
        <f t="shared" si="1"/>
        <v/>
      </c>
      <c r="L40" s="420"/>
      <c r="M40" s="419"/>
      <c r="N40" s="420"/>
      <c r="O40" s="419"/>
      <c r="P40" s="420"/>
      <c r="Q40" s="416" t="str">
        <f t="shared" si="0"/>
        <v/>
      </c>
      <c r="R40" s="626" t="str">
        <f t="shared" si="2"/>
        <v/>
      </c>
      <c r="S40" s="626" t="str">
        <f t="shared" si="3"/>
        <v/>
      </c>
    </row>
    <row r="41" spans="2:19" x14ac:dyDescent="0.2">
      <c r="B41" s="211" t="s">
        <v>643</v>
      </c>
      <c r="C41" s="212"/>
      <c r="D41" s="209"/>
      <c r="E41" s="16">
        <v>21</v>
      </c>
      <c r="F41" s="14" t="s">
        <v>54</v>
      </c>
      <c r="G41" s="14" t="s">
        <v>55</v>
      </c>
      <c r="H41" s="418" t="str">
        <f>IF('Table 1'!K41="","",'Table 1'!K41)</f>
        <v/>
      </c>
      <c r="I41" s="419"/>
      <c r="J41" s="420"/>
      <c r="K41" s="421" t="str">
        <f t="shared" si="1"/>
        <v/>
      </c>
      <c r="L41" s="420"/>
      <c r="M41" s="419"/>
      <c r="N41" s="420"/>
      <c r="O41" s="419"/>
      <c r="P41" s="420"/>
      <c r="Q41" s="416" t="str">
        <f t="shared" si="0"/>
        <v/>
      </c>
      <c r="R41" s="626" t="str">
        <f t="shared" si="2"/>
        <v/>
      </c>
      <c r="S41" s="626" t="str">
        <f t="shared" si="3"/>
        <v/>
      </c>
    </row>
    <row r="42" spans="2:19" x14ac:dyDescent="0.2">
      <c r="B42" s="211" t="s">
        <v>644</v>
      </c>
      <c r="C42" s="212"/>
      <c r="D42" s="209"/>
      <c r="E42" s="13">
        <v>22</v>
      </c>
      <c r="F42" s="14" t="s">
        <v>56</v>
      </c>
      <c r="G42" s="14" t="s">
        <v>57</v>
      </c>
      <c r="H42" s="418" t="str">
        <f>IF('Table 1'!K42="","",'Table 1'!K42)</f>
        <v/>
      </c>
      <c r="I42" s="419"/>
      <c r="J42" s="420"/>
      <c r="K42" s="421" t="str">
        <f t="shared" si="1"/>
        <v/>
      </c>
      <c r="L42" s="420"/>
      <c r="M42" s="419"/>
      <c r="N42" s="420"/>
      <c r="O42" s="419"/>
      <c r="P42" s="420"/>
      <c r="Q42" s="416" t="str">
        <f t="shared" si="0"/>
        <v/>
      </c>
      <c r="R42" s="626" t="str">
        <f t="shared" si="2"/>
        <v/>
      </c>
      <c r="S42" s="626" t="str">
        <f t="shared" si="3"/>
        <v/>
      </c>
    </row>
    <row r="43" spans="2:19" x14ac:dyDescent="0.2">
      <c r="B43" s="211" t="s">
        <v>645</v>
      </c>
      <c r="C43" s="212"/>
      <c r="D43" s="209"/>
      <c r="E43" s="16">
        <v>23</v>
      </c>
      <c r="F43" s="14" t="s">
        <v>58</v>
      </c>
      <c r="G43" s="14" t="s">
        <v>59</v>
      </c>
      <c r="H43" s="418">
        <f>IF('Table 1'!K43="","",'Table 1'!K43)</f>
        <v>1958</v>
      </c>
      <c r="I43" s="419"/>
      <c r="J43" s="420"/>
      <c r="K43" s="421" t="str">
        <f t="shared" si="1"/>
        <v/>
      </c>
      <c r="L43" s="420"/>
      <c r="M43" s="419"/>
      <c r="N43" s="420"/>
      <c r="O43" s="419"/>
      <c r="P43" s="420"/>
      <c r="Q43" s="416" t="str">
        <f t="shared" si="0"/>
        <v/>
      </c>
      <c r="R43" s="626" t="str">
        <f t="shared" si="2"/>
        <v/>
      </c>
      <c r="S43" s="626" t="str">
        <f t="shared" si="3"/>
        <v/>
      </c>
    </row>
    <row r="44" spans="2:19" x14ac:dyDescent="0.2">
      <c r="B44" s="211" t="s">
        <v>646</v>
      </c>
      <c r="C44" s="212"/>
      <c r="D44" s="209"/>
      <c r="E44" s="13">
        <v>24</v>
      </c>
      <c r="F44" s="14" t="s">
        <v>60</v>
      </c>
      <c r="G44" s="14" t="s">
        <v>61</v>
      </c>
      <c r="H44" s="418" t="str">
        <f>IF('Table 1'!K44="","",'Table 1'!K44)</f>
        <v/>
      </c>
      <c r="I44" s="419"/>
      <c r="J44" s="420"/>
      <c r="K44" s="421" t="str">
        <f t="shared" si="1"/>
        <v/>
      </c>
      <c r="L44" s="420"/>
      <c r="M44" s="419"/>
      <c r="N44" s="420"/>
      <c r="O44" s="419"/>
      <c r="P44" s="420"/>
      <c r="Q44" s="416" t="str">
        <f t="shared" si="0"/>
        <v/>
      </c>
      <c r="R44" s="626" t="str">
        <f t="shared" si="2"/>
        <v/>
      </c>
      <c r="S44" s="626" t="str">
        <f t="shared" si="3"/>
        <v/>
      </c>
    </row>
    <row r="45" spans="2:19" x14ac:dyDescent="0.2">
      <c r="B45" s="211" t="s">
        <v>647</v>
      </c>
      <c r="C45" s="212"/>
      <c r="D45" s="209"/>
      <c r="E45" s="16">
        <v>25</v>
      </c>
      <c r="F45" s="14" t="s">
        <v>62</v>
      </c>
      <c r="G45" s="14" t="s">
        <v>63</v>
      </c>
      <c r="H45" s="418">
        <f>IF('Table 1'!K45="","",'Table 1'!K45)</f>
        <v>33</v>
      </c>
      <c r="I45" s="419"/>
      <c r="J45" s="420"/>
      <c r="K45" s="421" t="str">
        <f t="shared" si="1"/>
        <v/>
      </c>
      <c r="L45" s="420"/>
      <c r="M45" s="419"/>
      <c r="N45" s="420"/>
      <c r="O45" s="419"/>
      <c r="P45" s="420"/>
      <c r="Q45" s="416" t="str">
        <f t="shared" si="0"/>
        <v/>
      </c>
      <c r="R45" s="626" t="str">
        <f t="shared" si="2"/>
        <v/>
      </c>
      <c r="S45" s="626" t="str">
        <f t="shared" si="3"/>
        <v/>
      </c>
    </row>
    <row r="46" spans="2:19" x14ac:dyDescent="0.2">
      <c r="B46" s="211" t="s">
        <v>648</v>
      </c>
      <c r="C46" s="212"/>
      <c r="D46" s="209"/>
      <c r="E46" s="13">
        <v>26</v>
      </c>
      <c r="F46" s="33" t="s">
        <v>508</v>
      </c>
      <c r="G46" s="33" t="s">
        <v>509</v>
      </c>
      <c r="H46" s="418" t="str">
        <f>IF('Table 1'!K46="","",'Table 1'!K46)</f>
        <v/>
      </c>
      <c r="I46" s="419"/>
      <c r="J46" s="420"/>
      <c r="K46" s="421" t="str">
        <f t="shared" si="1"/>
        <v/>
      </c>
      <c r="L46" s="420"/>
      <c r="M46" s="419"/>
      <c r="N46" s="420"/>
      <c r="O46" s="419"/>
      <c r="P46" s="420"/>
      <c r="Q46" s="416" t="str">
        <f t="shared" si="0"/>
        <v/>
      </c>
      <c r="R46" s="626" t="str">
        <f t="shared" si="2"/>
        <v/>
      </c>
      <c r="S46" s="626" t="str">
        <f t="shared" si="3"/>
        <v/>
      </c>
    </row>
    <row r="47" spans="2:19" x14ac:dyDescent="0.2">
      <c r="B47" s="211" t="s">
        <v>649</v>
      </c>
      <c r="C47" s="212"/>
      <c r="D47" s="209"/>
      <c r="E47" s="16">
        <v>27</v>
      </c>
      <c r="F47" s="14" t="s">
        <v>64</v>
      </c>
      <c r="G47" s="14" t="s">
        <v>65</v>
      </c>
      <c r="H47" s="418" t="str">
        <f>IF('Table 1'!K47="","",'Table 1'!K47)</f>
        <v/>
      </c>
      <c r="I47" s="419"/>
      <c r="J47" s="420"/>
      <c r="K47" s="421" t="str">
        <f t="shared" si="1"/>
        <v/>
      </c>
      <c r="L47" s="420"/>
      <c r="M47" s="419"/>
      <c r="N47" s="420"/>
      <c r="O47" s="419"/>
      <c r="P47" s="420"/>
      <c r="Q47" s="416" t="str">
        <f t="shared" si="0"/>
        <v/>
      </c>
      <c r="R47" s="626" t="str">
        <f t="shared" si="2"/>
        <v/>
      </c>
      <c r="S47" s="626" t="str">
        <f t="shared" si="3"/>
        <v/>
      </c>
    </row>
    <row r="48" spans="2:19" x14ac:dyDescent="0.2">
      <c r="B48" s="211" t="s">
        <v>650</v>
      </c>
      <c r="C48" s="212"/>
      <c r="D48" s="209"/>
      <c r="E48" s="13">
        <v>28</v>
      </c>
      <c r="F48" s="14" t="s">
        <v>66</v>
      </c>
      <c r="G48" s="14" t="s">
        <v>67</v>
      </c>
      <c r="H48" s="418" t="str">
        <f>IF('Table 1'!K48="","",'Table 1'!K48)</f>
        <v/>
      </c>
      <c r="I48" s="419"/>
      <c r="J48" s="420"/>
      <c r="K48" s="421" t="str">
        <f t="shared" si="1"/>
        <v/>
      </c>
      <c r="L48" s="420"/>
      <c r="M48" s="419"/>
      <c r="N48" s="420"/>
      <c r="O48" s="419"/>
      <c r="P48" s="420"/>
      <c r="Q48" s="416" t="str">
        <f t="shared" si="0"/>
        <v/>
      </c>
      <c r="R48" s="626" t="str">
        <f t="shared" si="2"/>
        <v/>
      </c>
      <c r="S48" s="626" t="str">
        <f t="shared" si="3"/>
        <v/>
      </c>
    </row>
    <row r="49" spans="2:19" x14ac:dyDescent="0.2">
      <c r="B49" s="211" t="s">
        <v>651</v>
      </c>
      <c r="C49" s="212"/>
      <c r="D49" s="209"/>
      <c r="E49" s="16">
        <v>29</v>
      </c>
      <c r="F49" s="14" t="s">
        <v>68</v>
      </c>
      <c r="G49" s="14" t="s">
        <v>69</v>
      </c>
      <c r="H49" s="418">
        <f>IF('Table 1'!K49="","",'Table 1'!K49)</f>
        <v>25316</v>
      </c>
      <c r="I49" s="419"/>
      <c r="J49" s="420"/>
      <c r="K49" s="421" t="str">
        <f t="shared" si="1"/>
        <v/>
      </c>
      <c r="L49" s="420"/>
      <c r="M49" s="419"/>
      <c r="N49" s="420"/>
      <c r="O49" s="419"/>
      <c r="P49" s="420"/>
      <c r="Q49" s="416" t="str">
        <f t="shared" si="0"/>
        <v/>
      </c>
      <c r="R49" s="626" t="str">
        <f t="shared" si="2"/>
        <v/>
      </c>
      <c r="S49" s="626" t="str">
        <f t="shared" si="3"/>
        <v/>
      </c>
    </row>
    <row r="50" spans="2:19" x14ac:dyDescent="0.2">
      <c r="B50" s="211" t="s">
        <v>652</v>
      </c>
      <c r="C50" s="212"/>
      <c r="D50" s="209"/>
      <c r="E50" s="13">
        <v>30</v>
      </c>
      <c r="F50" s="14" t="s">
        <v>70</v>
      </c>
      <c r="G50" s="14" t="s">
        <v>71</v>
      </c>
      <c r="H50" s="418" t="str">
        <f>IF('Table 1'!K50="","",'Table 1'!K50)</f>
        <v/>
      </c>
      <c r="I50" s="419"/>
      <c r="J50" s="420"/>
      <c r="K50" s="421" t="str">
        <f t="shared" si="1"/>
        <v/>
      </c>
      <c r="L50" s="420"/>
      <c r="M50" s="419"/>
      <c r="N50" s="420"/>
      <c r="O50" s="419"/>
      <c r="P50" s="420"/>
      <c r="Q50" s="416" t="str">
        <f t="shared" si="0"/>
        <v/>
      </c>
      <c r="R50" s="626" t="str">
        <f t="shared" si="2"/>
        <v/>
      </c>
      <c r="S50" s="626" t="str">
        <f t="shared" si="3"/>
        <v/>
      </c>
    </row>
    <row r="51" spans="2:19" x14ac:dyDescent="0.2">
      <c r="B51" s="211" t="s">
        <v>653</v>
      </c>
      <c r="C51" s="212"/>
      <c r="D51" s="209"/>
      <c r="E51" s="16">
        <v>31</v>
      </c>
      <c r="F51" s="14" t="s">
        <v>72</v>
      </c>
      <c r="G51" s="14" t="s">
        <v>73</v>
      </c>
      <c r="H51" s="418" t="str">
        <f>IF('Table 1'!K51="","",'Table 1'!K51)</f>
        <v/>
      </c>
      <c r="I51" s="419"/>
      <c r="J51" s="420"/>
      <c r="K51" s="421" t="str">
        <f t="shared" si="1"/>
        <v/>
      </c>
      <c r="L51" s="420"/>
      <c r="M51" s="419"/>
      <c r="N51" s="420"/>
      <c r="O51" s="419"/>
      <c r="P51" s="420"/>
      <c r="Q51" s="416" t="str">
        <f t="shared" si="0"/>
        <v/>
      </c>
      <c r="R51" s="626" t="str">
        <f t="shared" si="2"/>
        <v/>
      </c>
      <c r="S51" s="626" t="str">
        <f t="shared" si="3"/>
        <v/>
      </c>
    </row>
    <row r="52" spans="2:19" x14ac:dyDescent="0.2">
      <c r="B52" s="211" t="s">
        <v>654</v>
      </c>
      <c r="C52" s="212"/>
      <c r="D52" s="209"/>
      <c r="E52" s="13">
        <v>32</v>
      </c>
      <c r="F52" s="14" t="s">
        <v>74</v>
      </c>
      <c r="G52" s="14" t="s">
        <v>75</v>
      </c>
      <c r="H52" s="418">
        <f>IF('Table 1'!K52="","",'Table 1'!K52)</f>
        <v>15</v>
      </c>
      <c r="I52" s="419"/>
      <c r="J52" s="420"/>
      <c r="K52" s="421" t="str">
        <f t="shared" si="1"/>
        <v/>
      </c>
      <c r="L52" s="420"/>
      <c r="M52" s="419"/>
      <c r="N52" s="420"/>
      <c r="O52" s="419"/>
      <c r="P52" s="420"/>
      <c r="Q52" s="416" t="str">
        <f t="shared" si="0"/>
        <v/>
      </c>
      <c r="R52" s="626" t="str">
        <f t="shared" si="2"/>
        <v/>
      </c>
      <c r="S52" s="626" t="str">
        <f t="shared" si="3"/>
        <v/>
      </c>
    </row>
    <row r="53" spans="2:19" x14ac:dyDescent="0.2">
      <c r="B53" s="211" t="s">
        <v>655</v>
      </c>
      <c r="C53" s="212"/>
      <c r="D53" s="209"/>
      <c r="E53" s="16">
        <v>33</v>
      </c>
      <c r="F53" s="14" t="s">
        <v>76</v>
      </c>
      <c r="G53" s="14" t="s">
        <v>77</v>
      </c>
      <c r="H53" s="418" t="str">
        <f>IF('Table 1'!K53="","",'Table 1'!K53)</f>
        <v/>
      </c>
      <c r="I53" s="419"/>
      <c r="J53" s="420"/>
      <c r="K53" s="421" t="str">
        <f t="shared" si="1"/>
        <v/>
      </c>
      <c r="L53" s="420"/>
      <c r="M53" s="419"/>
      <c r="N53" s="420"/>
      <c r="O53" s="419"/>
      <c r="P53" s="420"/>
      <c r="Q53" s="416" t="str">
        <f t="shared" si="0"/>
        <v/>
      </c>
      <c r="R53" s="626" t="str">
        <f t="shared" si="2"/>
        <v/>
      </c>
      <c r="S53" s="626" t="str">
        <f t="shared" si="3"/>
        <v/>
      </c>
    </row>
    <row r="54" spans="2:19" x14ac:dyDescent="0.2">
      <c r="B54" s="211" t="s">
        <v>656</v>
      </c>
      <c r="C54" s="212"/>
      <c r="D54" s="209"/>
      <c r="E54" s="13">
        <v>34</v>
      </c>
      <c r="F54" s="14" t="s">
        <v>78</v>
      </c>
      <c r="G54" s="14" t="s">
        <v>79</v>
      </c>
      <c r="H54" s="418" t="str">
        <f>IF('Table 1'!K54="","",'Table 1'!K54)</f>
        <v/>
      </c>
      <c r="I54" s="419"/>
      <c r="J54" s="420"/>
      <c r="K54" s="421" t="str">
        <f t="shared" si="1"/>
        <v/>
      </c>
      <c r="L54" s="420"/>
      <c r="M54" s="419"/>
      <c r="N54" s="420"/>
      <c r="O54" s="419"/>
      <c r="P54" s="420"/>
      <c r="Q54" s="416" t="str">
        <f t="shared" si="0"/>
        <v/>
      </c>
      <c r="R54" s="626" t="str">
        <f t="shared" si="2"/>
        <v/>
      </c>
      <c r="S54" s="626" t="str">
        <f t="shared" si="3"/>
        <v/>
      </c>
    </row>
    <row r="55" spans="2:19" x14ac:dyDescent="0.2">
      <c r="B55" s="211" t="s">
        <v>657</v>
      </c>
      <c r="C55" s="212"/>
      <c r="D55" s="209"/>
      <c r="E55" s="16">
        <v>35</v>
      </c>
      <c r="F55" s="14" t="s">
        <v>80</v>
      </c>
      <c r="G55" s="14" t="s">
        <v>81</v>
      </c>
      <c r="H55" s="418" t="str">
        <f>IF('Table 1'!K55="","",'Table 1'!K55)</f>
        <v/>
      </c>
      <c r="I55" s="419"/>
      <c r="J55" s="420"/>
      <c r="K55" s="421" t="str">
        <f t="shared" si="1"/>
        <v/>
      </c>
      <c r="L55" s="420"/>
      <c r="M55" s="419"/>
      <c r="N55" s="420"/>
      <c r="O55" s="419"/>
      <c r="P55" s="420"/>
      <c r="Q55" s="416" t="str">
        <f t="shared" si="0"/>
        <v/>
      </c>
      <c r="R55" s="626" t="str">
        <f t="shared" si="2"/>
        <v/>
      </c>
      <c r="S55" s="626" t="str">
        <f t="shared" si="3"/>
        <v/>
      </c>
    </row>
    <row r="56" spans="2:19" x14ac:dyDescent="0.2">
      <c r="B56" s="211" t="s">
        <v>658</v>
      </c>
      <c r="C56" s="212"/>
      <c r="D56" s="209"/>
      <c r="E56" s="13">
        <v>36</v>
      </c>
      <c r="F56" s="14" t="s">
        <v>82</v>
      </c>
      <c r="G56" s="14" t="s">
        <v>83</v>
      </c>
      <c r="H56" s="418" t="str">
        <f>IF('Table 1'!K56="","",'Table 1'!K56)</f>
        <v/>
      </c>
      <c r="I56" s="419"/>
      <c r="J56" s="420"/>
      <c r="K56" s="421" t="str">
        <f t="shared" si="1"/>
        <v/>
      </c>
      <c r="L56" s="420"/>
      <c r="M56" s="419"/>
      <c r="N56" s="420"/>
      <c r="O56" s="419"/>
      <c r="P56" s="420"/>
      <c r="Q56" s="416" t="str">
        <f t="shared" si="0"/>
        <v/>
      </c>
      <c r="R56" s="626" t="str">
        <f t="shared" si="2"/>
        <v/>
      </c>
      <c r="S56" s="626" t="str">
        <f t="shared" si="3"/>
        <v/>
      </c>
    </row>
    <row r="57" spans="2:19" x14ac:dyDescent="0.2">
      <c r="B57" s="211" t="s">
        <v>660</v>
      </c>
      <c r="C57" s="212"/>
      <c r="D57" s="209"/>
      <c r="E57" s="16">
        <v>37</v>
      </c>
      <c r="F57" s="14" t="s">
        <v>86</v>
      </c>
      <c r="G57" s="14" t="s">
        <v>960</v>
      </c>
      <c r="H57" s="418" t="str">
        <f>IF('Table 1'!K57="","",'Table 1'!K57)</f>
        <v/>
      </c>
      <c r="I57" s="419"/>
      <c r="J57" s="420"/>
      <c r="K57" s="421" t="str">
        <f t="shared" si="1"/>
        <v/>
      </c>
      <c r="L57" s="420"/>
      <c r="M57" s="419"/>
      <c r="N57" s="420"/>
      <c r="O57" s="419"/>
      <c r="P57" s="420"/>
      <c r="Q57" s="416" t="str">
        <f t="shared" si="0"/>
        <v/>
      </c>
      <c r="R57" s="626" t="str">
        <f t="shared" si="2"/>
        <v/>
      </c>
      <c r="S57" s="626" t="str">
        <f t="shared" si="3"/>
        <v/>
      </c>
    </row>
    <row r="58" spans="2:19" x14ac:dyDescent="0.2">
      <c r="B58" s="211" t="s">
        <v>659</v>
      </c>
      <c r="C58" s="212"/>
      <c r="D58" s="209"/>
      <c r="E58" s="13">
        <v>38</v>
      </c>
      <c r="F58" s="14" t="s">
        <v>84</v>
      </c>
      <c r="G58" s="14" t="s">
        <v>85</v>
      </c>
      <c r="H58" s="418">
        <f>IF('Table 1'!K58="","",'Table 1'!K58)</f>
        <v>8630</v>
      </c>
      <c r="I58" s="419"/>
      <c r="J58" s="420"/>
      <c r="K58" s="421" t="str">
        <f t="shared" si="1"/>
        <v/>
      </c>
      <c r="L58" s="420"/>
      <c r="M58" s="419"/>
      <c r="N58" s="420"/>
      <c r="O58" s="419"/>
      <c r="P58" s="420"/>
      <c r="Q58" s="416" t="str">
        <f t="shared" si="0"/>
        <v/>
      </c>
      <c r="R58" s="626" t="str">
        <f t="shared" si="2"/>
        <v/>
      </c>
      <c r="S58" s="626" t="str">
        <f t="shared" si="3"/>
        <v/>
      </c>
    </row>
    <row r="59" spans="2:19" x14ac:dyDescent="0.2">
      <c r="B59" s="211" t="s">
        <v>661</v>
      </c>
      <c r="C59" s="212"/>
      <c r="D59" s="209"/>
      <c r="E59" s="16">
        <v>39</v>
      </c>
      <c r="F59" s="14" t="s">
        <v>87</v>
      </c>
      <c r="G59" s="14" t="s">
        <v>88</v>
      </c>
      <c r="H59" s="418" t="str">
        <f>IF('Table 1'!K59="","",'Table 1'!K59)</f>
        <v/>
      </c>
      <c r="I59" s="419"/>
      <c r="J59" s="420"/>
      <c r="K59" s="421" t="str">
        <f t="shared" si="1"/>
        <v/>
      </c>
      <c r="L59" s="420"/>
      <c r="M59" s="419"/>
      <c r="N59" s="420"/>
      <c r="O59" s="419"/>
      <c r="P59" s="420"/>
      <c r="Q59" s="416" t="str">
        <f t="shared" si="0"/>
        <v/>
      </c>
      <c r="R59" s="626" t="str">
        <f t="shared" si="2"/>
        <v/>
      </c>
      <c r="S59" s="626" t="str">
        <f t="shared" si="3"/>
        <v/>
      </c>
    </row>
    <row r="60" spans="2:19" x14ac:dyDescent="0.2">
      <c r="B60" s="211" t="s">
        <v>662</v>
      </c>
      <c r="C60" s="212"/>
      <c r="D60" s="209"/>
      <c r="E60" s="13">
        <v>40</v>
      </c>
      <c r="F60" s="14" t="s">
        <v>89</v>
      </c>
      <c r="G60" s="14" t="s">
        <v>90</v>
      </c>
      <c r="H60" s="418" t="str">
        <f>IF('Table 1'!K60="","",'Table 1'!K60)</f>
        <v/>
      </c>
      <c r="I60" s="419"/>
      <c r="J60" s="420"/>
      <c r="K60" s="421" t="str">
        <f t="shared" si="1"/>
        <v/>
      </c>
      <c r="L60" s="420"/>
      <c r="M60" s="419"/>
      <c r="N60" s="420"/>
      <c r="O60" s="419"/>
      <c r="P60" s="420"/>
      <c r="Q60" s="416" t="str">
        <f t="shared" si="0"/>
        <v/>
      </c>
      <c r="R60" s="626" t="str">
        <f t="shared" si="2"/>
        <v/>
      </c>
      <c r="S60" s="626" t="str">
        <f t="shared" si="3"/>
        <v/>
      </c>
    </row>
    <row r="61" spans="2:19" x14ac:dyDescent="0.2">
      <c r="B61" s="211" t="s">
        <v>663</v>
      </c>
      <c r="C61" s="212"/>
      <c r="D61" s="209"/>
      <c r="E61" s="16">
        <v>41</v>
      </c>
      <c r="F61" s="14" t="s">
        <v>91</v>
      </c>
      <c r="G61" s="14" t="s">
        <v>92</v>
      </c>
      <c r="H61" s="418" t="str">
        <f>IF('Table 1'!K61="","",'Table 1'!K61)</f>
        <v/>
      </c>
      <c r="I61" s="419"/>
      <c r="J61" s="420"/>
      <c r="K61" s="421" t="str">
        <f t="shared" si="1"/>
        <v/>
      </c>
      <c r="L61" s="420"/>
      <c r="M61" s="419"/>
      <c r="N61" s="420"/>
      <c r="O61" s="419"/>
      <c r="P61" s="420"/>
      <c r="Q61" s="416" t="str">
        <f t="shared" si="0"/>
        <v/>
      </c>
      <c r="R61" s="626" t="str">
        <f t="shared" si="2"/>
        <v/>
      </c>
      <c r="S61" s="626" t="str">
        <f t="shared" si="3"/>
        <v/>
      </c>
    </row>
    <row r="62" spans="2:19" x14ac:dyDescent="0.2">
      <c r="B62" s="211" t="s">
        <v>664</v>
      </c>
      <c r="C62" s="212"/>
      <c r="D62" s="209"/>
      <c r="E62" s="13">
        <v>42</v>
      </c>
      <c r="F62" s="14" t="s">
        <v>93</v>
      </c>
      <c r="G62" s="14" t="s">
        <v>94</v>
      </c>
      <c r="H62" s="418">
        <f>IF('Table 1'!K62="","",'Table 1'!K62)</f>
        <v>1229</v>
      </c>
      <c r="I62" s="419"/>
      <c r="J62" s="420"/>
      <c r="K62" s="421" t="str">
        <f t="shared" si="1"/>
        <v/>
      </c>
      <c r="L62" s="420"/>
      <c r="M62" s="419"/>
      <c r="N62" s="420"/>
      <c r="O62" s="419"/>
      <c r="P62" s="420"/>
      <c r="Q62" s="416" t="str">
        <f t="shared" si="0"/>
        <v/>
      </c>
      <c r="R62" s="626" t="str">
        <f t="shared" si="2"/>
        <v/>
      </c>
      <c r="S62" s="626" t="str">
        <f t="shared" si="3"/>
        <v/>
      </c>
    </row>
    <row r="63" spans="2:19" x14ac:dyDescent="0.2">
      <c r="B63" s="211" t="s">
        <v>717</v>
      </c>
      <c r="C63" s="212"/>
      <c r="D63" s="209"/>
      <c r="E63" s="16">
        <v>43</v>
      </c>
      <c r="F63" s="14" t="s">
        <v>196</v>
      </c>
      <c r="G63" s="14" t="s">
        <v>549</v>
      </c>
      <c r="H63" s="418">
        <f>IF('Table 1'!K63="","",'Table 1'!K63)</f>
        <v>5419</v>
      </c>
      <c r="I63" s="419"/>
      <c r="J63" s="420"/>
      <c r="K63" s="421" t="str">
        <f t="shared" si="1"/>
        <v/>
      </c>
      <c r="L63" s="420"/>
      <c r="M63" s="419"/>
      <c r="N63" s="420"/>
      <c r="O63" s="419"/>
      <c r="P63" s="420"/>
      <c r="Q63" s="416" t="str">
        <f t="shared" si="0"/>
        <v/>
      </c>
      <c r="R63" s="626" t="str">
        <f t="shared" si="2"/>
        <v/>
      </c>
      <c r="S63" s="626" t="str">
        <f t="shared" si="3"/>
        <v/>
      </c>
    </row>
    <row r="64" spans="2:19" x14ac:dyDescent="0.2">
      <c r="B64" s="211" t="s">
        <v>749</v>
      </c>
      <c r="C64" s="212"/>
      <c r="D64" s="209"/>
      <c r="E64" s="13">
        <v>44</v>
      </c>
      <c r="F64" s="14" t="s">
        <v>255</v>
      </c>
      <c r="G64" s="14" t="s">
        <v>918</v>
      </c>
      <c r="H64" s="418">
        <f>IF('Table 1'!K64="","",'Table 1'!K64)</f>
        <v>1</v>
      </c>
      <c r="I64" s="419"/>
      <c r="J64" s="420"/>
      <c r="K64" s="421" t="str">
        <f t="shared" si="1"/>
        <v/>
      </c>
      <c r="L64" s="420"/>
      <c r="M64" s="419"/>
      <c r="N64" s="420"/>
      <c r="O64" s="419"/>
      <c r="P64" s="420"/>
      <c r="Q64" s="416" t="str">
        <f t="shared" si="0"/>
        <v/>
      </c>
      <c r="R64" s="626" t="str">
        <f t="shared" si="2"/>
        <v/>
      </c>
      <c r="S64" s="626" t="str">
        <f t="shared" si="3"/>
        <v/>
      </c>
    </row>
    <row r="65" spans="2:19" x14ac:dyDescent="0.2">
      <c r="B65" s="211" t="s">
        <v>665</v>
      </c>
      <c r="C65" s="212"/>
      <c r="D65" s="209"/>
      <c r="E65" s="16">
        <v>45</v>
      </c>
      <c r="F65" s="14" t="s">
        <v>95</v>
      </c>
      <c r="G65" s="14" t="s">
        <v>548</v>
      </c>
      <c r="H65" s="418">
        <f>IF('Table 1'!K65="","",'Table 1'!K65)</f>
        <v>21</v>
      </c>
      <c r="I65" s="419"/>
      <c r="J65" s="420"/>
      <c r="K65" s="421" t="str">
        <f t="shared" si="1"/>
        <v/>
      </c>
      <c r="L65" s="420"/>
      <c r="M65" s="419"/>
      <c r="N65" s="420"/>
      <c r="O65" s="419"/>
      <c r="P65" s="420"/>
      <c r="Q65" s="416" t="str">
        <f t="shared" si="0"/>
        <v/>
      </c>
      <c r="R65" s="626" t="str">
        <f t="shared" si="2"/>
        <v/>
      </c>
      <c r="S65" s="626" t="str">
        <f t="shared" si="3"/>
        <v/>
      </c>
    </row>
    <row r="66" spans="2:19" x14ac:dyDescent="0.2">
      <c r="B66" s="211" t="s">
        <v>666</v>
      </c>
      <c r="C66" s="212"/>
      <c r="D66" s="209"/>
      <c r="E66" s="13">
        <v>46</v>
      </c>
      <c r="F66" s="14" t="s">
        <v>96</v>
      </c>
      <c r="G66" s="14" t="s">
        <v>97</v>
      </c>
      <c r="H66" s="418" t="str">
        <f>IF('Table 1'!K66="","",'Table 1'!K66)</f>
        <v/>
      </c>
      <c r="I66" s="419"/>
      <c r="J66" s="420"/>
      <c r="K66" s="421" t="str">
        <f t="shared" si="1"/>
        <v/>
      </c>
      <c r="L66" s="420"/>
      <c r="M66" s="419"/>
      <c r="N66" s="420"/>
      <c r="O66" s="419"/>
      <c r="P66" s="420"/>
      <c r="Q66" s="416" t="str">
        <f t="shared" si="0"/>
        <v/>
      </c>
      <c r="R66" s="626" t="str">
        <f t="shared" si="2"/>
        <v/>
      </c>
      <c r="S66" s="626" t="str">
        <f t="shared" si="3"/>
        <v/>
      </c>
    </row>
    <row r="67" spans="2:19" x14ac:dyDescent="0.2">
      <c r="B67" s="211" t="s">
        <v>667</v>
      </c>
      <c r="C67" s="212"/>
      <c r="D67" s="209"/>
      <c r="E67" s="16">
        <v>47</v>
      </c>
      <c r="F67" s="14" t="s">
        <v>98</v>
      </c>
      <c r="G67" s="14" t="s">
        <v>99</v>
      </c>
      <c r="H67" s="418" t="str">
        <f>IF('Table 1'!K67="","",'Table 1'!K67)</f>
        <v/>
      </c>
      <c r="I67" s="419"/>
      <c r="J67" s="420"/>
      <c r="K67" s="421" t="str">
        <f t="shared" si="1"/>
        <v/>
      </c>
      <c r="L67" s="420"/>
      <c r="M67" s="419"/>
      <c r="N67" s="420"/>
      <c r="O67" s="419"/>
      <c r="P67" s="420"/>
      <c r="Q67" s="416" t="str">
        <f t="shared" si="0"/>
        <v/>
      </c>
      <c r="R67" s="626" t="str">
        <f t="shared" si="2"/>
        <v/>
      </c>
      <c r="S67" s="626" t="str">
        <f t="shared" si="3"/>
        <v/>
      </c>
    </row>
    <row r="68" spans="2:19" x14ac:dyDescent="0.2">
      <c r="B68" s="211" t="s">
        <v>668</v>
      </c>
      <c r="C68" s="212"/>
      <c r="D68" s="209"/>
      <c r="E68" s="13">
        <v>48</v>
      </c>
      <c r="F68" s="14" t="s">
        <v>100</v>
      </c>
      <c r="G68" s="14" t="s">
        <v>101</v>
      </c>
      <c r="H68" s="418">
        <f>IF('Table 1'!K68="","",'Table 1'!K68)</f>
        <v>749</v>
      </c>
      <c r="I68" s="419"/>
      <c r="J68" s="420"/>
      <c r="K68" s="421" t="str">
        <f t="shared" si="1"/>
        <v/>
      </c>
      <c r="L68" s="420"/>
      <c r="M68" s="419"/>
      <c r="N68" s="420"/>
      <c r="O68" s="419"/>
      <c r="P68" s="420"/>
      <c r="Q68" s="416" t="str">
        <f t="shared" si="0"/>
        <v/>
      </c>
      <c r="R68" s="626" t="str">
        <f t="shared" si="2"/>
        <v/>
      </c>
      <c r="S68" s="626" t="str">
        <f t="shared" si="3"/>
        <v/>
      </c>
    </row>
    <row r="69" spans="2:19" x14ac:dyDescent="0.2">
      <c r="B69" s="211" t="s">
        <v>669</v>
      </c>
      <c r="C69" s="212"/>
      <c r="D69" s="209"/>
      <c r="E69" s="16">
        <v>49</v>
      </c>
      <c r="F69" s="14" t="s">
        <v>102</v>
      </c>
      <c r="G69" s="14" t="s">
        <v>103</v>
      </c>
      <c r="H69" s="418" t="str">
        <f>IF('Table 1'!K69="","",'Table 1'!K69)</f>
        <v/>
      </c>
      <c r="I69" s="419"/>
      <c r="J69" s="420"/>
      <c r="K69" s="421" t="str">
        <f t="shared" si="1"/>
        <v/>
      </c>
      <c r="L69" s="420"/>
      <c r="M69" s="419"/>
      <c r="N69" s="420"/>
      <c r="O69" s="419"/>
      <c r="P69" s="420"/>
      <c r="Q69" s="416" t="str">
        <f t="shared" si="0"/>
        <v/>
      </c>
      <c r="R69" s="626" t="str">
        <f t="shared" si="2"/>
        <v/>
      </c>
      <c r="S69" s="626" t="str">
        <f t="shared" si="3"/>
        <v/>
      </c>
    </row>
    <row r="70" spans="2:19" x14ac:dyDescent="0.2">
      <c r="B70" s="211" t="s">
        <v>670</v>
      </c>
      <c r="C70" s="212"/>
      <c r="D70" s="209"/>
      <c r="E70" s="13">
        <v>50</v>
      </c>
      <c r="F70" s="14" t="s">
        <v>104</v>
      </c>
      <c r="G70" s="14" t="s">
        <v>105</v>
      </c>
      <c r="H70" s="418" t="str">
        <f>IF('Table 1'!K70="","",'Table 1'!K70)</f>
        <v/>
      </c>
      <c r="I70" s="419"/>
      <c r="J70" s="420"/>
      <c r="K70" s="421" t="str">
        <f t="shared" si="1"/>
        <v/>
      </c>
      <c r="L70" s="420"/>
      <c r="M70" s="419"/>
      <c r="N70" s="420"/>
      <c r="O70" s="419"/>
      <c r="P70" s="420"/>
      <c r="Q70" s="416" t="str">
        <f t="shared" si="0"/>
        <v/>
      </c>
      <c r="R70" s="626" t="str">
        <f t="shared" si="2"/>
        <v/>
      </c>
      <c r="S70" s="626" t="str">
        <f t="shared" si="3"/>
        <v/>
      </c>
    </row>
    <row r="71" spans="2:19" x14ac:dyDescent="0.2">
      <c r="B71" s="211" t="s">
        <v>671</v>
      </c>
      <c r="C71" s="212"/>
      <c r="D71" s="209"/>
      <c r="E71" s="16">
        <v>51</v>
      </c>
      <c r="F71" s="14" t="s">
        <v>106</v>
      </c>
      <c r="G71" s="14" t="s">
        <v>107</v>
      </c>
      <c r="H71" s="418" t="str">
        <f>IF('Table 1'!K71="","",'Table 1'!K71)</f>
        <v/>
      </c>
      <c r="I71" s="419"/>
      <c r="J71" s="420"/>
      <c r="K71" s="421" t="str">
        <f t="shared" si="1"/>
        <v/>
      </c>
      <c r="L71" s="420"/>
      <c r="M71" s="419"/>
      <c r="N71" s="420"/>
      <c r="O71" s="419"/>
      <c r="P71" s="420"/>
      <c r="Q71" s="416" t="str">
        <f t="shared" si="0"/>
        <v/>
      </c>
      <c r="R71" s="626" t="str">
        <f t="shared" si="2"/>
        <v/>
      </c>
      <c r="S71" s="626" t="str">
        <f t="shared" si="3"/>
        <v/>
      </c>
    </row>
    <row r="72" spans="2:19" x14ac:dyDescent="0.2">
      <c r="B72" s="211" t="s">
        <v>672</v>
      </c>
      <c r="C72" s="212"/>
      <c r="D72" s="209"/>
      <c r="E72" s="13">
        <v>52</v>
      </c>
      <c r="F72" s="14" t="s">
        <v>108</v>
      </c>
      <c r="G72" s="14" t="s">
        <v>109</v>
      </c>
      <c r="H72" s="418" t="str">
        <f>IF('Table 1'!K72="","",'Table 1'!K72)</f>
        <v/>
      </c>
      <c r="I72" s="419"/>
      <c r="J72" s="420"/>
      <c r="K72" s="421" t="str">
        <f t="shared" si="1"/>
        <v/>
      </c>
      <c r="L72" s="420"/>
      <c r="M72" s="419"/>
      <c r="N72" s="420"/>
      <c r="O72" s="419"/>
      <c r="P72" s="420"/>
      <c r="Q72" s="416" t="str">
        <f t="shared" si="0"/>
        <v/>
      </c>
      <c r="R72" s="626" t="str">
        <f t="shared" si="2"/>
        <v/>
      </c>
      <c r="S72" s="626" t="str">
        <f t="shared" si="3"/>
        <v/>
      </c>
    </row>
    <row r="73" spans="2:19" x14ac:dyDescent="0.2">
      <c r="B73" s="211" t="s">
        <v>673</v>
      </c>
      <c r="C73" s="212"/>
      <c r="D73" s="209"/>
      <c r="E73" s="16">
        <v>53</v>
      </c>
      <c r="F73" s="14" t="s">
        <v>110</v>
      </c>
      <c r="G73" s="14" t="s">
        <v>111</v>
      </c>
      <c r="H73" s="418">
        <f>IF('Table 1'!K73="","",'Table 1'!K73)</f>
        <v>13</v>
      </c>
      <c r="I73" s="419"/>
      <c r="J73" s="420"/>
      <c r="K73" s="421" t="str">
        <f t="shared" si="1"/>
        <v/>
      </c>
      <c r="L73" s="420"/>
      <c r="M73" s="419"/>
      <c r="N73" s="420"/>
      <c r="O73" s="419"/>
      <c r="P73" s="420"/>
      <c r="Q73" s="416" t="str">
        <f t="shared" si="0"/>
        <v/>
      </c>
      <c r="R73" s="626" t="str">
        <f t="shared" si="2"/>
        <v/>
      </c>
      <c r="S73" s="626" t="str">
        <f t="shared" si="3"/>
        <v/>
      </c>
    </row>
    <row r="74" spans="2:19" x14ac:dyDescent="0.2">
      <c r="B74" s="211" t="s">
        <v>674</v>
      </c>
      <c r="C74" s="212"/>
      <c r="D74" s="209"/>
      <c r="E74" s="13">
        <v>54</v>
      </c>
      <c r="F74" s="14" t="s">
        <v>112</v>
      </c>
      <c r="G74" s="14" t="s">
        <v>113</v>
      </c>
      <c r="H74" s="418">
        <f>IF('Table 1'!K74="","",'Table 1'!K74)</f>
        <v>12</v>
      </c>
      <c r="I74" s="419"/>
      <c r="J74" s="420"/>
      <c r="K74" s="421" t="str">
        <f t="shared" si="1"/>
        <v/>
      </c>
      <c r="L74" s="420"/>
      <c r="M74" s="419"/>
      <c r="N74" s="420"/>
      <c r="O74" s="419"/>
      <c r="P74" s="420"/>
      <c r="Q74" s="416" t="str">
        <f t="shared" si="0"/>
        <v/>
      </c>
      <c r="R74" s="626" t="str">
        <f t="shared" si="2"/>
        <v/>
      </c>
      <c r="S74" s="626" t="str">
        <f t="shared" si="3"/>
        <v/>
      </c>
    </row>
    <row r="75" spans="2:19" x14ac:dyDescent="0.2">
      <c r="B75" s="211" t="s">
        <v>675</v>
      </c>
      <c r="C75" s="212"/>
      <c r="D75" s="209"/>
      <c r="E75" s="16">
        <v>55</v>
      </c>
      <c r="F75" s="14" t="s">
        <v>114</v>
      </c>
      <c r="G75" s="14" t="s">
        <v>115</v>
      </c>
      <c r="H75" s="418">
        <f>IF('Table 1'!K75="","",'Table 1'!K75)</f>
        <v>75</v>
      </c>
      <c r="I75" s="419"/>
      <c r="J75" s="420"/>
      <c r="K75" s="421" t="str">
        <f t="shared" si="1"/>
        <v/>
      </c>
      <c r="L75" s="420"/>
      <c r="M75" s="419"/>
      <c r="N75" s="420"/>
      <c r="O75" s="419"/>
      <c r="P75" s="420"/>
      <c r="Q75" s="416" t="str">
        <f t="shared" si="0"/>
        <v/>
      </c>
      <c r="R75" s="626" t="str">
        <f t="shared" si="2"/>
        <v/>
      </c>
      <c r="S75" s="626" t="str">
        <f t="shared" si="3"/>
        <v/>
      </c>
    </row>
    <row r="76" spans="2:19" x14ac:dyDescent="0.2">
      <c r="B76" s="211" t="s">
        <v>676</v>
      </c>
      <c r="C76" s="212"/>
      <c r="D76" s="209"/>
      <c r="E76" s="13">
        <v>56</v>
      </c>
      <c r="F76" s="14" t="s">
        <v>116</v>
      </c>
      <c r="G76" s="14" t="s">
        <v>117</v>
      </c>
      <c r="H76" s="418">
        <f>IF('Table 1'!K76="","",'Table 1'!K76)</f>
        <v>48</v>
      </c>
      <c r="I76" s="419"/>
      <c r="J76" s="420"/>
      <c r="K76" s="421" t="str">
        <f t="shared" si="1"/>
        <v/>
      </c>
      <c r="L76" s="420"/>
      <c r="M76" s="419"/>
      <c r="N76" s="420"/>
      <c r="O76" s="419"/>
      <c r="P76" s="420"/>
      <c r="Q76" s="416" t="str">
        <f t="shared" si="0"/>
        <v/>
      </c>
      <c r="R76" s="626" t="str">
        <f t="shared" si="2"/>
        <v/>
      </c>
      <c r="S76" s="626" t="str">
        <f t="shared" si="3"/>
        <v/>
      </c>
    </row>
    <row r="77" spans="2:19" x14ac:dyDescent="0.2">
      <c r="B77" s="211" t="s">
        <v>677</v>
      </c>
      <c r="C77" s="212"/>
      <c r="D77" s="209"/>
      <c r="E77" s="16">
        <v>57</v>
      </c>
      <c r="F77" s="33" t="s">
        <v>510</v>
      </c>
      <c r="G77" s="33" t="s">
        <v>511</v>
      </c>
      <c r="H77" s="418">
        <f>IF('Table 1'!K77="","",'Table 1'!K77)</f>
        <v>454</v>
      </c>
      <c r="I77" s="419"/>
      <c r="J77" s="420"/>
      <c r="K77" s="421" t="str">
        <f t="shared" si="1"/>
        <v/>
      </c>
      <c r="L77" s="420"/>
      <c r="M77" s="419"/>
      <c r="N77" s="420"/>
      <c r="O77" s="419"/>
      <c r="P77" s="420"/>
      <c r="Q77" s="416" t="str">
        <f t="shared" si="0"/>
        <v/>
      </c>
      <c r="R77" s="626" t="str">
        <f t="shared" si="2"/>
        <v/>
      </c>
      <c r="S77" s="626" t="str">
        <f t="shared" si="3"/>
        <v/>
      </c>
    </row>
    <row r="78" spans="2:19" x14ac:dyDescent="0.2">
      <c r="B78" s="211" t="s">
        <v>678</v>
      </c>
      <c r="C78" s="212"/>
      <c r="D78" s="209"/>
      <c r="E78" s="13">
        <v>58</v>
      </c>
      <c r="F78" s="14" t="s">
        <v>118</v>
      </c>
      <c r="G78" s="14" t="s">
        <v>119</v>
      </c>
      <c r="H78" s="418">
        <f>IF('Table 1'!K78="","",'Table 1'!K78)</f>
        <v>8</v>
      </c>
      <c r="I78" s="419"/>
      <c r="J78" s="420"/>
      <c r="K78" s="421" t="str">
        <f t="shared" si="1"/>
        <v/>
      </c>
      <c r="L78" s="420"/>
      <c r="M78" s="419"/>
      <c r="N78" s="420"/>
      <c r="O78" s="419"/>
      <c r="P78" s="420"/>
      <c r="Q78" s="416" t="str">
        <f t="shared" si="0"/>
        <v/>
      </c>
      <c r="R78" s="626" t="str">
        <f t="shared" si="2"/>
        <v/>
      </c>
      <c r="S78" s="626" t="str">
        <f t="shared" si="3"/>
        <v/>
      </c>
    </row>
    <row r="79" spans="2:19" x14ac:dyDescent="0.2">
      <c r="B79" s="211" t="s">
        <v>679</v>
      </c>
      <c r="C79" s="212"/>
      <c r="D79" s="209"/>
      <c r="E79" s="16">
        <v>59</v>
      </c>
      <c r="F79" s="14" t="s">
        <v>120</v>
      </c>
      <c r="G79" s="14" t="s">
        <v>121</v>
      </c>
      <c r="H79" s="418">
        <f>IF('Table 1'!K79="","",'Table 1'!K79)</f>
        <v>42</v>
      </c>
      <c r="I79" s="419"/>
      <c r="J79" s="420"/>
      <c r="K79" s="421" t="str">
        <f t="shared" si="1"/>
        <v/>
      </c>
      <c r="L79" s="420"/>
      <c r="M79" s="419"/>
      <c r="N79" s="420"/>
      <c r="O79" s="419"/>
      <c r="P79" s="420"/>
      <c r="Q79" s="416" t="str">
        <f t="shared" si="0"/>
        <v/>
      </c>
      <c r="R79" s="626" t="str">
        <f t="shared" si="2"/>
        <v/>
      </c>
      <c r="S79" s="626" t="str">
        <f t="shared" si="3"/>
        <v/>
      </c>
    </row>
    <row r="80" spans="2:19" x14ac:dyDescent="0.2">
      <c r="B80" s="211" t="s">
        <v>680</v>
      </c>
      <c r="C80" s="212"/>
      <c r="D80" s="209"/>
      <c r="E80" s="13">
        <v>60</v>
      </c>
      <c r="F80" s="14" t="s">
        <v>122</v>
      </c>
      <c r="G80" s="14" t="s">
        <v>123</v>
      </c>
      <c r="H80" s="418">
        <f>IF('Table 1'!K80="","",'Table 1'!K80)</f>
        <v>2096</v>
      </c>
      <c r="I80" s="419"/>
      <c r="J80" s="420"/>
      <c r="K80" s="421" t="str">
        <f t="shared" si="1"/>
        <v/>
      </c>
      <c r="L80" s="420"/>
      <c r="M80" s="419"/>
      <c r="N80" s="420"/>
      <c r="O80" s="419"/>
      <c r="P80" s="420"/>
      <c r="Q80" s="416" t="str">
        <f t="shared" si="0"/>
        <v/>
      </c>
      <c r="R80" s="626" t="str">
        <f t="shared" si="2"/>
        <v/>
      </c>
      <c r="S80" s="626" t="str">
        <f t="shared" si="3"/>
        <v/>
      </c>
    </row>
    <row r="81" spans="2:19" x14ac:dyDescent="0.2">
      <c r="B81" s="211" t="s">
        <v>681</v>
      </c>
      <c r="C81" s="212"/>
      <c r="D81" s="209"/>
      <c r="E81" s="16">
        <v>61</v>
      </c>
      <c r="F81" s="14" t="s">
        <v>124</v>
      </c>
      <c r="G81" s="14" t="s">
        <v>125</v>
      </c>
      <c r="H81" s="418" t="str">
        <f>IF('Table 1'!K81="","",'Table 1'!K81)</f>
        <v/>
      </c>
      <c r="I81" s="419"/>
      <c r="J81" s="420"/>
      <c r="K81" s="421" t="str">
        <f t="shared" si="1"/>
        <v/>
      </c>
      <c r="L81" s="420"/>
      <c r="M81" s="419"/>
      <c r="N81" s="420"/>
      <c r="O81" s="419"/>
      <c r="P81" s="420"/>
      <c r="Q81" s="416" t="str">
        <f t="shared" si="0"/>
        <v/>
      </c>
      <c r="R81" s="626" t="str">
        <f t="shared" si="2"/>
        <v/>
      </c>
      <c r="S81" s="626" t="str">
        <f t="shared" si="3"/>
        <v/>
      </c>
    </row>
    <row r="82" spans="2:19" x14ac:dyDescent="0.2">
      <c r="B82" s="211" t="s">
        <v>682</v>
      </c>
      <c r="C82" s="212"/>
      <c r="D82" s="209"/>
      <c r="E82" s="13">
        <v>62</v>
      </c>
      <c r="F82" s="14" t="s">
        <v>126</v>
      </c>
      <c r="G82" s="14" t="s">
        <v>127</v>
      </c>
      <c r="H82" s="418" t="str">
        <f>IF('Table 1'!K82="","",'Table 1'!K82)</f>
        <v/>
      </c>
      <c r="I82" s="419"/>
      <c r="J82" s="420"/>
      <c r="K82" s="421" t="str">
        <f t="shared" si="1"/>
        <v/>
      </c>
      <c r="L82" s="420"/>
      <c r="M82" s="419"/>
      <c r="N82" s="420"/>
      <c r="O82" s="419"/>
      <c r="P82" s="420"/>
      <c r="Q82" s="416" t="str">
        <f t="shared" si="0"/>
        <v/>
      </c>
      <c r="R82" s="626" t="str">
        <f t="shared" si="2"/>
        <v/>
      </c>
      <c r="S82" s="626" t="str">
        <f t="shared" si="3"/>
        <v/>
      </c>
    </row>
    <row r="83" spans="2:19" x14ac:dyDescent="0.2">
      <c r="B83" s="211" t="s">
        <v>683</v>
      </c>
      <c r="C83" s="212"/>
      <c r="D83" s="209"/>
      <c r="E83" s="16">
        <v>63</v>
      </c>
      <c r="F83" s="14" t="s">
        <v>128</v>
      </c>
      <c r="G83" s="14" t="s">
        <v>129</v>
      </c>
      <c r="H83" s="418">
        <f>IF('Table 1'!K83="","",'Table 1'!K83)</f>
        <v>24</v>
      </c>
      <c r="I83" s="419"/>
      <c r="J83" s="420"/>
      <c r="K83" s="421" t="str">
        <f t="shared" si="1"/>
        <v/>
      </c>
      <c r="L83" s="420"/>
      <c r="M83" s="419"/>
      <c r="N83" s="420"/>
      <c r="O83" s="419"/>
      <c r="P83" s="420"/>
      <c r="Q83" s="416" t="str">
        <f t="shared" si="0"/>
        <v/>
      </c>
      <c r="R83" s="626" t="str">
        <f t="shared" si="2"/>
        <v/>
      </c>
      <c r="S83" s="626" t="str">
        <f t="shared" si="3"/>
        <v/>
      </c>
    </row>
    <row r="84" spans="2:19" x14ac:dyDescent="0.2">
      <c r="B84" s="211" t="s">
        <v>684</v>
      </c>
      <c r="C84" s="212"/>
      <c r="D84" s="209"/>
      <c r="E84" s="13">
        <v>64</v>
      </c>
      <c r="F84" s="14" t="s">
        <v>130</v>
      </c>
      <c r="G84" s="14" t="s">
        <v>131</v>
      </c>
      <c r="H84" s="418">
        <f>IF('Table 1'!K84="","",'Table 1'!K84)</f>
        <v>106</v>
      </c>
      <c r="I84" s="419"/>
      <c r="J84" s="420"/>
      <c r="K84" s="421" t="str">
        <f t="shared" si="1"/>
        <v/>
      </c>
      <c r="L84" s="420"/>
      <c r="M84" s="419"/>
      <c r="N84" s="420"/>
      <c r="O84" s="419"/>
      <c r="P84" s="420"/>
      <c r="Q84" s="416" t="str">
        <f t="shared" si="0"/>
        <v/>
      </c>
      <c r="R84" s="626" t="str">
        <f t="shared" si="2"/>
        <v/>
      </c>
      <c r="S84" s="626" t="str">
        <f t="shared" si="3"/>
        <v/>
      </c>
    </row>
    <row r="85" spans="2:19" x14ac:dyDescent="0.2">
      <c r="B85" s="211" t="s">
        <v>685</v>
      </c>
      <c r="C85" s="212"/>
      <c r="D85" s="209"/>
      <c r="E85" s="16">
        <v>65</v>
      </c>
      <c r="F85" s="14" t="s">
        <v>132</v>
      </c>
      <c r="G85" s="14" t="s">
        <v>133</v>
      </c>
      <c r="H85" s="418">
        <f>IF('Table 1'!K85="","",'Table 1'!K85)</f>
        <v>169</v>
      </c>
      <c r="I85" s="419"/>
      <c r="J85" s="420"/>
      <c r="K85" s="421" t="str">
        <f t="shared" si="1"/>
        <v/>
      </c>
      <c r="L85" s="420"/>
      <c r="M85" s="419"/>
      <c r="N85" s="420"/>
      <c r="O85" s="419"/>
      <c r="P85" s="420"/>
      <c r="Q85" s="416" t="str">
        <f t="shared" ref="Q85:Q148" si="4">IF(AND(COUNTIF(L85:N85,"c")=1,ISNUMBER(K85)),"Res Disc",IF(AND(K85="c",ISNUMBER(L85),ISNUMBER(M85),ISNUMBER(N85)),"Res Disc",IF(AND(H85="c",ISNUMBER(I85),ISNUMBER(J85),ISNUMBER(K85),ISNUMBER(O85),ISNUMBER(P85)),"Res Disc",IF(AND(ISNUMBER(H85),(SUM(COUNTIF(I85:K85,"c"),COUNTIF(O85:P85,"c"))=1)),"Res Disc",""))))</f>
        <v/>
      </c>
      <c r="R85" s="626" t="str">
        <f t="shared" si="2"/>
        <v/>
      </c>
      <c r="S85" s="626" t="str">
        <f t="shared" si="3"/>
        <v/>
      </c>
    </row>
    <row r="86" spans="2:19" x14ac:dyDescent="0.2">
      <c r="B86" s="211" t="s">
        <v>686</v>
      </c>
      <c r="C86" s="212"/>
      <c r="D86" s="209"/>
      <c r="E86" s="13">
        <v>66</v>
      </c>
      <c r="F86" s="14" t="s">
        <v>134</v>
      </c>
      <c r="G86" s="14" t="s">
        <v>135</v>
      </c>
      <c r="H86" s="418">
        <f>IF('Table 1'!K86="","",'Table 1'!K86)</f>
        <v>35</v>
      </c>
      <c r="I86" s="419"/>
      <c r="J86" s="420"/>
      <c r="K86" s="421" t="str">
        <f t="shared" ref="K86:K149" si="5">IF(AND(L86="",M86="",N86=""),"",IF(OR(L86="c",M86="c",N86="c"),"c",SUM(L86:N86)))</f>
        <v/>
      </c>
      <c r="L86" s="420"/>
      <c r="M86" s="419"/>
      <c r="N86" s="420"/>
      <c r="O86" s="419"/>
      <c r="P86" s="420"/>
      <c r="Q86" s="416" t="str">
        <f t="shared" si="4"/>
        <v/>
      </c>
      <c r="R86" s="626" t="str">
        <f t="shared" ref="R86:R149" si="6">IF(Q86&lt;&gt;"","",IF(SUM(COUNTIF(I86:K86,"c"),COUNTIF(O86:P86,"c"))&gt;1,"",IF(OR(AND(H86="c",OR(I86="c",J86="c",K86="c",O86="c",P86="c")),AND(H86&lt;&gt;"",I86="c",J86="c",K86="c",O86="c",P86="c"),AND(H86&lt;&gt;"",I86="",J86="",K86="",O86="",P86="")),"",IF(ABS(SUM(I86:K86,O86:P86)-SUM(H86))&gt;0.9,SUM(I86:K86,O86:P86),""))))</f>
        <v/>
      </c>
      <c r="S86" s="626" t="str">
        <f t="shared" ref="S86:S149" si="7">IF(Q86&lt;&gt;"","",IF(OR(AND(K86="c",OR(L86="c",N86="c",M86="c")),AND(K86&lt;&gt;"",L86="c",M86="c",N86="c"),AND(K86&lt;&gt;"",L86="",N86="",M86="")),"",IF(COUNTIF(L86:N86,"c")&gt;1,"",IF(ABS(SUM(L86:N86)-SUM(K86))&gt;0.9,SUM(L86:N86),""))))</f>
        <v/>
      </c>
    </row>
    <row r="87" spans="2:19" x14ac:dyDescent="0.2">
      <c r="B87" s="211" t="s">
        <v>687</v>
      </c>
      <c r="C87" s="212"/>
      <c r="D87" s="209"/>
      <c r="E87" s="16">
        <v>67</v>
      </c>
      <c r="F87" s="14" t="s">
        <v>136</v>
      </c>
      <c r="G87" s="14" t="s">
        <v>137</v>
      </c>
      <c r="H87" s="418" t="str">
        <f>IF('Table 1'!K87="","",'Table 1'!K87)</f>
        <v/>
      </c>
      <c r="I87" s="419"/>
      <c r="J87" s="420"/>
      <c r="K87" s="421" t="str">
        <f t="shared" si="5"/>
        <v/>
      </c>
      <c r="L87" s="420"/>
      <c r="M87" s="419"/>
      <c r="N87" s="420"/>
      <c r="O87" s="419"/>
      <c r="P87" s="420"/>
      <c r="Q87" s="416" t="str">
        <f t="shared" si="4"/>
        <v/>
      </c>
      <c r="R87" s="626" t="str">
        <f t="shared" si="6"/>
        <v/>
      </c>
      <c r="S87" s="626" t="str">
        <f t="shared" si="7"/>
        <v/>
      </c>
    </row>
    <row r="88" spans="2:19" x14ac:dyDescent="0.2">
      <c r="B88" s="211" t="s">
        <v>688</v>
      </c>
      <c r="C88" s="212"/>
      <c r="D88" s="209"/>
      <c r="E88" s="13">
        <v>68</v>
      </c>
      <c r="F88" s="14" t="s">
        <v>138</v>
      </c>
      <c r="G88" s="14" t="s">
        <v>139</v>
      </c>
      <c r="H88" s="418" t="str">
        <f>IF('Table 1'!K88="","",'Table 1'!K88)</f>
        <v/>
      </c>
      <c r="I88" s="419"/>
      <c r="J88" s="420"/>
      <c r="K88" s="421" t="str">
        <f t="shared" si="5"/>
        <v/>
      </c>
      <c r="L88" s="420"/>
      <c r="M88" s="419"/>
      <c r="N88" s="420"/>
      <c r="O88" s="419"/>
      <c r="P88" s="420"/>
      <c r="Q88" s="416" t="str">
        <f t="shared" si="4"/>
        <v/>
      </c>
      <c r="R88" s="626" t="str">
        <f t="shared" si="6"/>
        <v/>
      </c>
      <c r="S88" s="626" t="str">
        <f t="shared" si="7"/>
        <v/>
      </c>
    </row>
    <row r="89" spans="2:19" x14ac:dyDescent="0.2">
      <c r="B89" s="211" t="s">
        <v>689</v>
      </c>
      <c r="C89" s="212"/>
      <c r="D89" s="209"/>
      <c r="E89" s="16">
        <v>69</v>
      </c>
      <c r="F89" s="14" t="s">
        <v>140</v>
      </c>
      <c r="G89" s="14" t="s">
        <v>141</v>
      </c>
      <c r="H89" s="418" t="str">
        <f>IF('Table 1'!K89="","",'Table 1'!K89)</f>
        <v/>
      </c>
      <c r="I89" s="419"/>
      <c r="J89" s="420"/>
      <c r="K89" s="421" t="str">
        <f t="shared" si="5"/>
        <v/>
      </c>
      <c r="L89" s="420"/>
      <c r="M89" s="419"/>
      <c r="N89" s="420"/>
      <c r="O89" s="419"/>
      <c r="P89" s="420"/>
      <c r="Q89" s="416" t="str">
        <f t="shared" si="4"/>
        <v/>
      </c>
      <c r="R89" s="626" t="str">
        <f t="shared" si="6"/>
        <v/>
      </c>
      <c r="S89" s="626" t="str">
        <f t="shared" si="7"/>
        <v/>
      </c>
    </row>
    <row r="90" spans="2:19" x14ac:dyDescent="0.2">
      <c r="B90" s="211" t="s">
        <v>690</v>
      </c>
      <c r="C90" s="212"/>
      <c r="D90" s="209"/>
      <c r="E90" s="13">
        <v>70</v>
      </c>
      <c r="F90" s="14" t="s">
        <v>142</v>
      </c>
      <c r="G90" s="14" t="s">
        <v>143</v>
      </c>
      <c r="H90" s="418" t="str">
        <f>IF('Table 1'!K90="","",'Table 1'!K90)</f>
        <v/>
      </c>
      <c r="I90" s="419"/>
      <c r="J90" s="420"/>
      <c r="K90" s="421" t="str">
        <f t="shared" si="5"/>
        <v/>
      </c>
      <c r="L90" s="420"/>
      <c r="M90" s="419"/>
      <c r="N90" s="420"/>
      <c r="O90" s="419"/>
      <c r="P90" s="420"/>
      <c r="Q90" s="416" t="str">
        <f t="shared" si="4"/>
        <v/>
      </c>
      <c r="R90" s="626" t="str">
        <f t="shared" si="6"/>
        <v/>
      </c>
      <c r="S90" s="626" t="str">
        <f t="shared" si="7"/>
        <v/>
      </c>
    </row>
    <row r="91" spans="2:19" x14ac:dyDescent="0.2">
      <c r="B91" s="211" t="s">
        <v>691</v>
      </c>
      <c r="C91" s="212"/>
      <c r="D91" s="209"/>
      <c r="E91" s="16">
        <v>71</v>
      </c>
      <c r="F91" s="14" t="s">
        <v>144</v>
      </c>
      <c r="G91" s="14" t="s">
        <v>145</v>
      </c>
      <c r="H91" s="418" t="str">
        <f>IF('Table 1'!K91="","",'Table 1'!K91)</f>
        <v/>
      </c>
      <c r="I91" s="419"/>
      <c r="J91" s="420"/>
      <c r="K91" s="421" t="str">
        <f t="shared" si="5"/>
        <v/>
      </c>
      <c r="L91" s="420"/>
      <c r="M91" s="419"/>
      <c r="N91" s="420"/>
      <c r="O91" s="419"/>
      <c r="P91" s="420"/>
      <c r="Q91" s="416" t="str">
        <f t="shared" si="4"/>
        <v/>
      </c>
      <c r="R91" s="626" t="str">
        <f t="shared" si="6"/>
        <v/>
      </c>
      <c r="S91" s="626" t="str">
        <f t="shared" si="7"/>
        <v/>
      </c>
    </row>
    <row r="92" spans="2:19" x14ac:dyDescent="0.2">
      <c r="B92" s="211" t="s">
        <v>692</v>
      </c>
      <c r="C92" s="212"/>
      <c r="D92" s="209"/>
      <c r="E92" s="13">
        <v>72</v>
      </c>
      <c r="F92" s="14" t="s">
        <v>146</v>
      </c>
      <c r="G92" s="14" t="s">
        <v>147</v>
      </c>
      <c r="H92" s="418" t="str">
        <f>IF('Table 1'!K92="","",'Table 1'!K92)</f>
        <v/>
      </c>
      <c r="I92" s="419"/>
      <c r="J92" s="420"/>
      <c r="K92" s="421" t="str">
        <f t="shared" si="5"/>
        <v/>
      </c>
      <c r="L92" s="420"/>
      <c r="M92" s="419"/>
      <c r="N92" s="420"/>
      <c r="O92" s="419"/>
      <c r="P92" s="420"/>
      <c r="Q92" s="416" t="str">
        <f t="shared" si="4"/>
        <v/>
      </c>
      <c r="R92" s="626" t="str">
        <f t="shared" si="6"/>
        <v/>
      </c>
      <c r="S92" s="626" t="str">
        <f t="shared" si="7"/>
        <v/>
      </c>
    </row>
    <row r="93" spans="2:19" x14ac:dyDescent="0.2">
      <c r="B93" s="211" t="s">
        <v>693</v>
      </c>
      <c r="C93" s="212"/>
      <c r="D93" s="209"/>
      <c r="E93" s="16">
        <v>73</v>
      </c>
      <c r="F93" s="14" t="s">
        <v>148</v>
      </c>
      <c r="G93" s="14" t="s">
        <v>149</v>
      </c>
      <c r="H93" s="418" t="str">
        <f>IF('Table 1'!K93="","",'Table 1'!K93)</f>
        <v/>
      </c>
      <c r="I93" s="419"/>
      <c r="J93" s="420"/>
      <c r="K93" s="421" t="str">
        <f t="shared" si="5"/>
        <v/>
      </c>
      <c r="L93" s="420"/>
      <c r="M93" s="419"/>
      <c r="N93" s="420"/>
      <c r="O93" s="419"/>
      <c r="P93" s="420"/>
      <c r="Q93" s="416" t="str">
        <f t="shared" si="4"/>
        <v/>
      </c>
      <c r="R93" s="626" t="str">
        <f t="shared" si="6"/>
        <v/>
      </c>
      <c r="S93" s="626" t="str">
        <f t="shared" si="7"/>
        <v/>
      </c>
    </row>
    <row r="94" spans="2:19" x14ac:dyDescent="0.2">
      <c r="B94" s="211" t="s">
        <v>694</v>
      </c>
      <c r="C94" s="212"/>
      <c r="D94" s="209"/>
      <c r="E94" s="13">
        <v>74</v>
      </c>
      <c r="F94" s="14" t="s">
        <v>150</v>
      </c>
      <c r="G94" s="14" t="s">
        <v>151</v>
      </c>
      <c r="H94" s="418">
        <f>IF('Table 1'!K94="","",'Table 1'!K94)</f>
        <v>532</v>
      </c>
      <c r="I94" s="419"/>
      <c r="J94" s="420"/>
      <c r="K94" s="421" t="str">
        <f t="shared" si="5"/>
        <v/>
      </c>
      <c r="L94" s="420"/>
      <c r="M94" s="419"/>
      <c r="N94" s="420"/>
      <c r="O94" s="419"/>
      <c r="P94" s="420"/>
      <c r="Q94" s="416" t="str">
        <f t="shared" si="4"/>
        <v/>
      </c>
      <c r="R94" s="626" t="str">
        <f t="shared" si="6"/>
        <v/>
      </c>
      <c r="S94" s="626" t="str">
        <f t="shared" si="7"/>
        <v/>
      </c>
    </row>
    <row r="95" spans="2:19" x14ac:dyDescent="0.2">
      <c r="B95" s="211" t="s">
        <v>695</v>
      </c>
      <c r="C95" s="212"/>
      <c r="D95" s="209"/>
      <c r="E95" s="16">
        <v>75</v>
      </c>
      <c r="F95" s="14" t="s">
        <v>152</v>
      </c>
      <c r="G95" s="14" t="s">
        <v>153</v>
      </c>
      <c r="H95" s="418">
        <f>IF('Table 1'!K95="","",'Table 1'!K95)</f>
        <v>17074</v>
      </c>
      <c r="I95" s="419"/>
      <c r="J95" s="420"/>
      <c r="K95" s="421" t="str">
        <f t="shared" si="5"/>
        <v/>
      </c>
      <c r="L95" s="420"/>
      <c r="M95" s="419"/>
      <c r="N95" s="420"/>
      <c r="O95" s="419"/>
      <c r="P95" s="420"/>
      <c r="Q95" s="416" t="str">
        <f t="shared" si="4"/>
        <v/>
      </c>
      <c r="R95" s="626" t="str">
        <f t="shared" si="6"/>
        <v/>
      </c>
      <c r="S95" s="626" t="str">
        <f t="shared" si="7"/>
        <v/>
      </c>
    </row>
    <row r="96" spans="2:19" x14ac:dyDescent="0.2">
      <c r="B96" s="211" t="s">
        <v>696</v>
      </c>
      <c r="C96" s="212"/>
      <c r="D96" s="209"/>
      <c r="E96" s="13">
        <v>76</v>
      </c>
      <c r="F96" s="14" t="s">
        <v>154</v>
      </c>
      <c r="G96" s="14" t="s">
        <v>155</v>
      </c>
      <c r="H96" s="418" t="str">
        <f>IF('Table 1'!K96="","",'Table 1'!K96)</f>
        <v/>
      </c>
      <c r="I96" s="419"/>
      <c r="J96" s="420"/>
      <c r="K96" s="421" t="str">
        <f t="shared" si="5"/>
        <v/>
      </c>
      <c r="L96" s="420"/>
      <c r="M96" s="419"/>
      <c r="N96" s="420"/>
      <c r="O96" s="419"/>
      <c r="P96" s="420"/>
      <c r="Q96" s="416" t="str">
        <f t="shared" si="4"/>
        <v/>
      </c>
      <c r="R96" s="626" t="str">
        <f t="shared" si="6"/>
        <v/>
      </c>
      <c r="S96" s="626" t="str">
        <f t="shared" si="7"/>
        <v/>
      </c>
    </row>
    <row r="97" spans="2:19" x14ac:dyDescent="0.2">
      <c r="B97" s="211" t="s">
        <v>697</v>
      </c>
      <c r="C97" s="212"/>
      <c r="D97" s="209"/>
      <c r="E97" s="16">
        <v>77</v>
      </c>
      <c r="F97" s="14" t="s">
        <v>156</v>
      </c>
      <c r="G97" s="14" t="s">
        <v>157</v>
      </c>
      <c r="H97" s="418" t="str">
        <f>IF('Table 1'!K97="","",'Table 1'!K97)</f>
        <v/>
      </c>
      <c r="I97" s="419"/>
      <c r="J97" s="420"/>
      <c r="K97" s="421" t="str">
        <f t="shared" si="5"/>
        <v/>
      </c>
      <c r="L97" s="420"/>
      <c r="M97" s="419"/>
      <c r="N97" s="420"/>
      <c r="O97" s="419"/>
      <c r="P97" s="420"/>
      <c r="Q97" s="416" t="str">
        <f t="shared" si="4"/>
        <v/>
      </c>
      <c r="R97" s="626" t="str">
        <f t="shared" si="6"/>
        <v/>
      </c>
      <c r="S97" s="626" t="str">
        <f t="shared" si="7"/>
        <v/>
      </c>
    </row>
    <row r="98" spans="2:19" x14ac:dyDescent="0.2">
      <c r="B98" s="211" t="s">
        <v>698</v>
      </c>
      <c r="C98" s="212"/>
      <c r="D98" s="209"/>
      <c r="E98" s="13">
        <v>78</v>
      </c>
      <c r="F98" s="14" t="s">
        <v>158</v>
      </c>
      <c r="G98" s="14" t="s">
        <v>159</v>
      </c>
      <c r="H98" s="418" t="str">
        <f>IF('Table 1'!K98="","",'Table 1'!K98)</f>
        <v/>
      </c>
      <c r="I98" s="419"/>
      <c r="J98" s="420"/>
      <c r="K98" s="421" t="str">
        <f t="shared" si="5"/>
        <v/>
      </c>
      <c r="L98" s="420"/>
      <c r="M98" s="419"/>
      <c r="N98" s="420"/>
      <c r="O98" s="419"/>
      <c r="P98" s="420"/>
      <c r="Q98" s="416" t="str">
        <f t="shared" si="4"/>
        <v/>
      </c>
      <c r="R98" s="626" t="str">
        <f t="shared" si="6"/>
        <v/>
      </c>
      <c r="S98" s="626" t="str">
        <f t="shared" si="7"/>
        <v/>
      </c>
    </row>
    <row r="99" spans="2:19" x14ac:dyDescent="0.2">
      <c r="B99" s="211" t="s">
        <v>699</v>
      </c>
      <c r="C99" s="212"/>
      <c r="D99" s="209"/>
      <c r="E99" s="16">
        <v>79</v>
      </c>
      <c r="F99" s="14" t="s">
        <v>160</v>
      </c>
      <c r="G99" s="14" t="s">
        <v>161</v>
      </c>
      <c r="H99" s="418">
        <f>IF('Table 1'!K99="","",'Table 1'!K99)</f>
        <v>20</v>
      </c>
      <c r="I99" s="419"/>
      <c r="J99" s="420"/>
      <c r="K99" s="421" t="str">
        <f t="shared" si="5"/>
        <v/>
      </c>
      <c r="L99" s="420"/>
      <c r="M99" s="419"/>
      <c r="N99" s="420"/>
      <c r="O99" s="419"/>
      <c r="P99" s="420"/>
      <c r="Q99" s="416" t="str">
        <f t="shared" si="4"/>
        <v/>
      </c>
      <c r="R99" s="626" t="str">
        <f t="shared" si="6"/>
        <v/>
      </c>
      <c r="S99" s="626" t="str">
        <f t="shared" si="7"/>
        <v/>
      </c>
    </row>
    <row r="100" spans="2:19" x14ac:dyDescent="0.2">
      <c r="B100" s="211" t="s">
        <v>700</v>
      </c>
      <c r="C100" s="212"/>
      <c r="D100" s="209"/>
      <c r="E100" s="13">
        <v>80</v>
      </c>
      <c r="F100" s="14" t="s">
        <v>162</v>
      </c>
      <c r="G100" s="14" t="s">
        <v>163</v>
      </c>
      <c r="H100" s="418" t="str">
        <f>IF('Table 1'!K100="","",'Table 1'!K100)</f>
        <v/>
      </c>
      <c r="I100" s="419"/>
      <c r="J100" s="420"/>
      <c r="K100" s="421" t="str">
        <f t="shared" si="5"/>
        <v/>
      </c>
      <c r="L100" s="420"/>
      <c r="M100" s="419"/>
      <c r="N100" s="420"/>
      <c r="O100" s="419"/>
      <c r="P100" s="420"/>
      <c r="Q100" s="416" t="str">
        <f t="shared" si="4"/>
        <v/>
      </c>
      <c r="R100" s="626" t="str">
        <f t="shared" si="6"/>
        <v/>
      </c>
      <c r="S100" s="626" t="str">
        <f t="shared" si="7"/>
        <v/>
      </c>
    </row>
    <row r="101" spans="2:19" x14ac:dyDescent="0.2">
      <c r="B101" s="211" t="s">
        <v>701</v>
      </c>
      <c r="C101" s="212"/>
      <c r="D101" s="209"/>
      <c r="E101" s="16">
        <v>81</v>
      </c>
      <c r="F101" s="14" t="s">
        <v>164</v>
      </c>
      <c r="G101" s="14" t="s">
        <v>165</v>
      </c>
      <c r="H101" s="418">
        <f>IF('Table 1'!K101="","",'Table 1'!K101)</f>
        <v>13</v>
      </c>
      <c r="I101" s="419"/>
      <c r="J101" s="420"/>
      <c r="K101" s="421" t="str">
        <f t="shared" si="5"/>
        <v/>
      </c>
      <c r="L101" s="420"/>
      <c r="M101" s="419"/>
      <c r="N101" s="420"/>
      <c r="O101" s="419"/>
      <c r="P101" s="420"/>
      <c r="Q101" s="416" t="str">
        <f t="shared" si="4"/>
        <v/>
      </c>
      <c r="R101" s="626" t="str">
        <f t="shared" si="6"/>
        <v/>
      </c>
      <c r="S101" s="626" t="str">
        <f t="shared" si="7"/>
        <v/>
      </c>
    </row>
    <row r="102" spans="2:19" x14ac:dyDescent="0.2">
      <c r="B102" s="211" t="s">
        <v>702</v>
      </c>
      <c r="C102" s="212"/>
      <c r="D102" s="209"/>
      <c r="E102" s="13">
        <v>82</v>
      </c>
      <c r="F102" s="14" t="s">
        <v>166</v>
      </c>
      <c r="G102" s="14" t="s">
        <v>167</v>
      </c>
      <c r="H102" s="418">
        <f>IF('Table 1'!K102="","",'Table 1'!K102)</f>
        <v>8937</v>
      </c>
      <c r="I102" s="419"/>
      <c r="J102" s="420"/>
      <c r="K102" s="421" t="str">
        <f t="shared" si="5"/>
        <v/>
      </c>
      <c r="L102" s="420"/>
      <c r="M102" s="419"/>
      <c r="N102" s="420"/>
      <c r="O102" s="419"/>
      <c r="P102" s="420"/>
      <c r="Q102" s="416" t="str">
        <f t="shared" si="4"/>
        <v/>
      </c>
      <c r="R102" s="626" t="str">
        <f t="shared" si="6"/>
        <v/>
      </c>
      <c r="S102" s="626" t="str">
        <f t="shared" si="7"/>
        <v/>
      </c>
    </row>
    <row r="103" spans="2:19" x14ac:dyDescent="0.2">
      <c r="B103" s="211" t="s">
        <v>703</v>
      </c>
      <c r="C103" s="212"/>
      <c r="D103" s="209"/>
      <c r="E103" s="16">
        <v>83</v>
      </c>
      <c r="F103" s="14" t="s">
        <v>168</v>
      </c>
      <c r="G103" s="14" t="s">
        <v>169</v>
      </c>
      <c r="H103" s="418">
        <f>IF('Table 1'!K103="","",'Table 1'!K103)</f>
        <v>61</v>
      </c>
      <c r="I103" s="419"/>
      <c r="J103" s="420"/>
      <c r="K103" s="421" t="str">
        <f t="shared" si="5"/>
        <v/>
      </c>
      <c r="L103" s="420"/>
      <c r="M103" s="419"/>
      <c r="N103" s="420"/>
      <c r="O103" s="419"/>
      <c r="P103" s="420"/>
      <c r="Q103" s="416" t="str">
        <f t="shared" si="4"/>
        <v/>
      </c>
      <c r="R103" s="626" t="str">
        <f t="shared" si="6"/>
        <v/>
      </c>
      <c r="S103" s="626" t="str">
        <f t="shared" si="7"/>
        <v/>
      </c>
    </row>
    <row r="104" spans="2:19" x14ac:dyDescent="0.2">
      <c r="B104" s="211" t="s">
        <v>704</v>
      </c>
      <c r="C104" s="212"/>
      <c r="D104" s="209"/>
      <c r="E104" s="13">
        <v>84</v>
      </c>
      <c r="F104" s="14" t="s">
        <v>170</v>
      </c>
      <c r="G104" s="14" t="s">
        <v>171</v>
      </c>
      <c r="H104" s="418">
        <f>IF('Table 1'!K104="","",'Table 1'!K104)</f>
        <v>1</v>
      </c>
      <c r="I104" s="419"/>
      <c r="J104" s="420"/>
      <c r="K104" s="421" t="str">
        <f t="shared" si="5"/>
        <v/>
      </c>
      <c r="L104" s="420"/>
      <c r="M104" s="419"/>
      <c r="N104" s="420"/>
      <c r="O104" s="419"/>
      <c r="P104" s="420"/>
      <c r="Q104" s="416" t="str">
        <f t="shared" si="4"/>
        <v/>
      </c>
      <c r="R104" s="626" t="str">
        <f t="shared" si="6"/>
        <v/>
      </c>
      <c r="S104" s="626" t="str">
        <f t="shared" si="7"/>
        <v/>
      </c>
    </row>
    <row r="105" spans="2:19" x14ac:dyDescent="0.2">
      <c r="B105" s="211" t="s">
        <v>705</v>
      </c>
      <c r="C105" s="212"/>
      <c r="D105" s="209"/>
      <c r="E105" s="16">
        <v>85</v>
      </c>
      <c r="F105" s="14" t="s">
        <v>172</v>
      </c>
      <c r="G105" s="14" t="s">
        <v>173</v>
      </c>
      <c r="H105" s="418">
        <f>IF('Table 1'!K105="","",'Table 1'!K105)</f>
        <v>1247</v>
      </c>
      <c r="I105" s="419"/>
      <c r="J105" s="420"/>
      <c r="K105" s="421" t="str">
        <f t="shared" si="5"/>
        <v/>
      </c>
      <c r="L105" s="420"/>
      <c r="M105" s="419"/>
      <c r="N105" s="420"/>
      <c r="O105" s="419"/>
      <c r="P105" s="420"/>
      <c r="Q105" s="416" t="str">
        <f t="shared" si="4"/>
        <v/>
      </c>
      <c r="R105" s="626" t="str">
        <f t="shared" si="6"/>
        <v/>
      </c>
      <c r="S105" s="626" t="str">
        <f t="shared" si="7"/>
        <v/>
      </c>
    </row>
    <row r="106" spans="2:19" x14ac:dyDescent="0.2">
      <c r="B106" s="211" t="s">
        <v>706</v>
      </c>
      <c r="C106" s="212"/>
      <c r="D106" s="209"/>
      <c r="E106" s="13">
        <v>86</v>
      </c>
      <c r="F106" s="14" t="s">
        <v>174</v>
      </c>
      <c r="G106" s="14" t="s">
        <v>175</v>
      </c>
      <c r="H106" s="418" t="str">
        <f>IF('Table 1'!K106="","",'Table 1'!K106)</f>
        <v/>
      </c>
      <c r="I106" s="419"/>
      <c r="J106" s="420"/>
      <c r="K106" s="421" t="str">
        <f t="shared" si="5"/>
        <v/>
      </c>
      <c r="L106" s="420"/>
      <c r="M106" s="419"/>
      <c r="N106" s="420"/>
      <c r="O106" s="419"/>
      <c r="P106" s="420"/>
      <c r="Q106" s="416" t="str">
        <f t="shared" si="4"/>
        <v/>
      </c>
      <c r="R106" s="626" t="str">
        <f t="shared" si="6"/>
        <v/>
      </c>
      <c r="S106" s="626" t="str">
        <f t="shared" si="7"/>
        <v/>
      </c>
    </row>
    <row r="107" spans="2:19" x14ac:dyDescent="0.2">
      <c r="B107" s="211" t="s">
        <v>707</v>
      </c>
      <c r="C107" s="212"/>
      <c r="D107" s="209"/>
      <c r="E107" s="16">
        <v>87</v>
      </c>
      <c r="F107" s="14" t="s">
        <v>176</v>
      </c>
      <c r="G107" s="14" t="s">
        <v>177</v>
      </c>
      <c r="H107" s="418" t="str">
        <f>IF('Table 1'!K107="","",'Table 1'!K107)</f>
        <v/>
      </c>
      <c r="I107" s="419"/>
      <c r="J107" s="420"/>
      <c r="K107" s="421" t="str">
        <f t="shared" si="5"/>
        <v/>
      </c>
      <c r="L107" s="420"/>
      <c r="M107" s="419"/>
      <c r="N107" s="420"/>
      <c r="O107" s="419"/>
      <c r="P107" s="420"/>
      <c r="Q107" s="416" t="str">
        <f t="shared" si="4"/>
        <v/>
      </c>
      <c r="R107" s="626" t="str">
        <f t="shared" si="6"/>
        <v/>
      </c>
      <c r="S107" s="626" t="str">
        <f t="shared" si="7"/>
        <v/>
      </c>
    </row>
    <row r="108" spans="2:19" x14ac:dyDescent="0.2">
      <c r="B108" s="211" t="s">
        <v>708</v>
      </c>
      <c r="C108" s="212"/>
      <c r="D108" s="209"/>
      <c r="E108" s="13">
        <v>88</v>
      </c>
      <c r="F108" s="14" t="s">
        <v>178</v>
      </c>
      <c r="G108" s="14" t="s">
        <v>179</v>
      </c>
      <c r="H108" s="418" t="str">
        <f>IF('Table 1'!K108="","",'Table 1'!K108)</f>
        <v/>
      </c>
      <c r="I108" s="419"/>
      <c r="J108" s="420"/>
      <c r="K108" s="421" t="str">
        <f t="shared" si="5"/>
        <v/>
      </c>
      <c r="L108" s="420"/>
      <c r="M108" s="419"/>
      <c r="N108" s="420"/>
      <c r="O108" s="419"/>
      <c r="P108" s="420"/>
      <c r="Q108" s="416" t="str">
        <f t="shared" si="4"/>
        <v/>
      </c>
      <c r="R108" s="626" t="str">
        <f t="shared" si="6"/>
        <v/>
      </c>
      <c r="S108" s="626" t="str">
        <f t="shared" si="7"/>
        <v/>
      </c>
    </row>
    <row r="109" spans="2:19" x14ac:dyDescent="0.2">
      <c r="B109" s="211" t="s">
        <v>709</v>
      </c>
      <c r="C109" s="212"/>
      <c r="D109" s="209"/>
      <c r="E109" s="16">
        <v>89</v>
      </c>
      <c r="F109" s="14" t="s">
        <v>180</v>
      </c>
      <c r="G109" s="14" t="s">
        <v>181</v>
      </c>
      <c r="H109" s="418" t="str">
        <f>IF('Table 1'!K109="","",'Table 1'!K109)</f>
        <v/>
      </c>
      <c r="I109" s="419"/>
      <c r="J109" s="420"/>
      <c r="K109" s="421" t="str">
        <f t="shared" si="5"/>
        <v/>
      </c>
      <c r="L109" s="420"/>
      <c r="M109" s="419"/>
      <c r="N109" s="420"/>
      <c r="O109" s="419"/>
      <c r="P109" s="420"/>
      <c r="Q109" s="416" t="str">
        <f t="shared" si="4"/>
        <v/>
      </c>
      <c r="R109" s="626" t="str">
        <f t="shared" si="6"/>
        <v/>
      </c>
      <c r="S109" s="626" t="str">
        <f t="shared" si="7"/>
        <v/>
      </c>
    </row>
    <row r="110" spans="2:19" x14ac:dyDescent="0.2">
      <c r="B110" s="211" t="s">
        <v>710</v>
      </c>
      <c r="C110" s="212"/>
      <c r="D110" s="209"/>
      <c r="E110" s="13">
        <v>90</v>
      </c>
      <c r="F110" s="14" t="s">
        <v>182</v>
      </c>
      <c r="G110" s="14" t="s">
        <v>183</v>
      </c>
      <c r="H110" s="418">
        <f>IF('Table 1'!K110="","",'Table 1'!K110)</f>
        <v>4</v>
      </c>
      <c r="I110" s="419"/>
      <c r="J110" s="420"/>
      <c r="K110" s="421" t="str">
        <f t="shared" si="5"/>
        <v/>
      </c>
      <c r="L110" s="420"/>
      <c r="M110" s="419"/>
      <c r="N110" s="420"/>
      <c r="O110" s="419"/>
      <c r="P110" s="420"/>
      <c r="Q110" s="416" t="str">
        <f t="shared" si="4"/>
        <v/>
      </c>
      <c r="R110" s="626" t="str">
        <f t="shared" si="6"/>
        <v/>
      </c>
      <c r="S110" s="626" t="str">
        <f t="shared" si="7"/>
        <v/>
      </c>
    </row>
    <row r="111" spans="2:19" x14ac:dyDescent="0.2">
      <c r="B111" s="211" t="s">
        <v>711</v>
      </c>
      <c r="C111" s="212"/>
      <c r="D111" s="209"/>
      <c r="E111" s="16">
        <v>91</v>
      </c>
      <c r="F111" s="14" t="s">
        <v>184</v>
      </c>
      <c r="G111" s="14" t="s">
        <v>185</v>
      </c>
      <c r="H111" s="418">
        <f>IF('Table 1'!K111="","",'Table 1'!K111)</f>
        <v>1362</v>
      </c>
      <c r="I111" s="419"/>
      <c r="J111" s="420"/>
      <c r="K111" s="421" t="str">
        <f t="shared" si="5"/>
        <v/>
      </c>
      <c r="L111" s="420"/>
      <c r="M111" s="419"/>
      <c r="N111" s="420"/>
      <c r="O111" s="419"/>
      <c r="P111" s="420"/>
      <c r="Q111" s="416" t="str">
        <f t="shared" si="4"/>
        <v/>
      </c>
      <c r="R111" s="626" t="str">
        <f t="shared" si="6"/>
        <v/>
      </c>
      <c r="S111" s="626" t="str">
        <f t="shared" si="7"/>
        <v/>
      </c>
    </row>
    <row r="112" spans="2:19" x14ac:dyDescent="0.2">
      <c r="B112" s="211" t="s">
        <v>712</v>
      </c>
      <c r="C112" s="212"/>
      <c r="D112" s="209"/>
      <c r="E112" s="13">
        <v>92</v>
      </c>
      <c r="F112" s="14" t="s">
        <v>186</v>
      </c>
      <c r="G112" s="14" t="s">
        <v>187</v>
      </c>
      <c r="H112" s="418" t="str">
        <f>IF('Table 1'!K112="","",'Table 1'!K112)</f>
        <v/>
      </c>
      <c r="I112" s="419"/>
      <c r="J112" s="420"/>
      <c r="K112" s="421" t="str">
        <f t="shared" si="5"/>
        <v/>
      </c>
      <c r="L112" s="420"/>
      <c r="M112" s="419"/>
      <c r="N112" s="420"/>
      <c r="O112" s="419"/>
      <c r="P112" s="420"/>
      <c r="Q112" s="416" t="str">
        <f t="shared" si="4"/>
        <v/>
      </c>
      <c r="R112" s="626" t="str">
        <f t="shared" si="6"/>
        <v/>
      </c>
      <c r="S112" s="626" t="str">
        <f t="shared" si="7"/>
        <v/>
      </c>
    </row>
    <row r="113" spans="2:19" x14ac:dyDescent="0.2">
      <c r="B113" s="211" t="s">
        <v>713</v>
      </c>
      <c r="C113" s="212"/>
      <c r="D113" s="209"/>
      <c r="E113" s="16">
        <v>93</v>
      </c>
      <c r="F113" s="14" t="s">
        <v>188</v>
      </c>
      <c r="G113" s="14" t="s">
        <v>189</v>
      </c>
      <c r="H113" s="418" t="str">
        <f>IF('Table 1'!K113="","",'Table 1'!K113)</f>
        <v/>
      </c>
      <c r="I113" s="419"/>
      <c r="J113" s="420"/>
      <c r="K113" s="421" t="str">
        <f t="shared" si="5"/>
        <v/>
      </c>
      <c r="L113" s="420"/>
      <c r="M113" s="419"/>
      <c r="N113" s="420"/>
      <c r="O113" s="419"/>
      <c r="P113" s="420"/>
      <c r="Q113" s="416" t="str">
        <f t="shared" si="4"/>
        <v/>
      </c>
      <c r="R113" s="626" t="str">
        <f t="shared" si="6"/>
        <v/>
      </c>
      <c r="S113" s="626" t="str">
        <f t="shared" si="7"/>
        <v/>
      </c>
    </row>
    <row r="114" spans="2:19" x14ac:dyDescent="0.2">
      <c r="B114" s="211" t="s">
        <v>714</v>
      </c>
      <c r="C114" s="212"/>
      <c r="D114" s="209"/>
      <c r="E114" s="13">
        <v>94</v>
      </c>
      <c r="F114" s="14" t="s">
        <v>190</v>
      </c>
      <c r="G114" s="14" t="s">
        <v>191</v>
      </c>
      <c r="H114" s="418" t="str">
        <f>IF('Table 1'!K114="","",'Table 1'!K114)</f>
        <v/>
      </c>
      <c r="I114" s="419"/>
      <c r="J114" s="420"/>
      <c r="K114" s="421" t="str">
        <f t="shared" si="5"/>
        <v/>
      </c>
      <c r="L114" s="420"/>
      <c r="M114" s="419"/>
      <c r="N114" s="420"/>
      <c r="O114" s="419"/>
      <c r="P114" s="420"/>
      <c r="Q114" s="416" t="str">
        <f t="shared" si="4"/>
        <v/>
      </c>
      <c r="R114" s="626" t="str">
        <f t="shared" si="6"/>
        <v/>
      </c>
      <c r="S114" s="626" t="str">
        <f t="shared" si="7"/>
        <v/>
      </c>
    </row>
    <row r="115" spans="2:19" x14ac:dyDescent="0.2">
      <c r="B115" s="211" t="s">
        <v>715</v>
      </c>
      <c r="C115" s="212"/>
      <c r="D115" s="209"/>
      <c r="E115" s="16">
        <v>95</v>
      </c>
      <c r="F115" s="14" t="s">
        <v>192</v>
      </c>
      <c r="G115" s="14" t="s">
        <v>193</v>
      </c>
      <c r="H115" s="418" t="str">
        <f>IF('Table 1'!K115="","",'Table 1'!K115)</f>
        <v/>
      </c>
      <c r="I115" s="419"/>
      <c r="J115" s="420"/>
      <c r="K115" s="421" t="str">
        <f t="shared" si="5"/>
        <v/>
      </c>
      <c r="L115" s="420"/>
      <c r="M115" s="419"/>
      <c r="N115" s="420"/>
      <c r="O115" s="419"/>
      <c r="P115" s="420"/>
      <c r="Q115" s="416" t="str">
        <f t="shared" si="4"/>
        <v/>
      </c>
      <c r="R115" s="626" t="str">
        <f t="shared" si="6"/>
        <v/>
      </c>
      <c r="S115" s="626" t="str">
        <f t="shared" si="7"/>
        <v/>
      </c>
    </row>
    <row r="116" spans="2:19" x14ac:dyDescent="0.2">
      <c r="B116" s="211" t="s">
        <v>716</v>
      </c>
      <c r="C116" s="212"/>
      <c r="D116" s="209"/>
      <c r="E116" s="13">
        <v>96</v>
      </c>
      <c r="F116" s="14" t="s">
        <v>194</v>
      </c>
      <c r="G116" s="14" t="s">
        <v>195</v>
      </c>
      <c r="H116" s="418">
        <f>IF('Table 1'!K116="","",'Table 1'!K116)</f>
        <v>7</v>
      </c>
      <c r="I116" s="419"/>
      <c r="J116" s="420"/>
      <c r="K116" s="421" t="str">
        <f t="shared" si="5"/>
        <v/>
      </c>
      <c r="L116" s="420"/>
      <c r="M116" s="419"/>
      <c r="N116" s="420"/>
      <c r="O116" s="419"/>
      <c r="P116" s="420"/>
      <c r="Q116" s="416" t="str">
        <f t="shared" si="4"/>
        <v/>
      </c>
      <c r="R116" s="626" t="str">
        <f t="shared" si="6"/>
        <v/>
      </c>
      <c r="S116" s="626" t="str">
        <f t="shared" si="7"/>
        <v/>
      </c>
    </row>
    <row r="117" spans="2:19" x14ac:dyDescent="0.2">
      <c r="B117" s="211" t="s">
        <v>718</v>
      </c>
      <c r="C117" s="212"/>
      <c r="D117" s="209"/>
      <c r="E117" s="16">
        <v>97</v>
      </c>
      <c r="F117" s="14" t="s">
        <v>197</v>
      </c>
      <c r="G117" s="14" t="s">
        <v>198</v>
      </c>
      <c r="H117" s="418">
        <f>IF('Table 1'!K117="","",'Table 1'!K117)</f>
        <v>1655</v>
      </c>
      <c r="I117" s="419"/>
      <c r="J117" s="420"/>
      <c r="K117" s="421" t="str">
        <f t="shared" si="5"/>
        <v/>
      </c>
      <c r="L117" s="420"/>
      <c r="M117" s="419"/>
      <c r="N117" s="420"/>
      <c r="O117" s="419"/>
      <c r="P117" s="420"/>
      <c r="Q117" s="416" t="str">
        <f t="shared" si="4"/>
        <v/>
      </c>
      <c r="R117" s="626" t="str">
        <f t="shared" si="6"/>
        <v/>
      </c>
      <c r="S117" s="626" t="str">
        <f t="shared" si="7"/>
        <v/>
      </c>
    </row>
    <row r="118" spans="2:19" x14ac:dyDescent="0.2">
      <c r="B118" s="211" t="s">
        <v>719</v>
      </c>
      <c r="C118" s="212"/>
      <c r="D118" s="209"/>
      <c r="E118" s="13">
        <v>98</v>
      </c>
      <c r="F118" s="14" t="s">
        <v>199</v>
      </c>
      <c r="G118" s="14" t="s">
        <v>200</v>
      </c>
      <c r="H118" s="418">
        <f>IF('Table 1'!K118="","",'Table 1'!K118)</f>
        <v>5</v>
      </c>
      <c r="I118" s="419"/>
      <c r="J118" s="420"/>
      <c r="K118" s="421" t="str">
        <f t="shared" si="5"/>
        <v/>
      </c>
      <c r="L118" s="420"/>
      <c r="M118" s="419"/>
      <c r="N118" s="420"/>
      <c r="O118" s="419"/>
      <c r="P118" s="420"/>
      <c r="Q118" s="416" t="str">
        <f t="shared" si="4"/>
        <v/>
      </c>
      <c r="R118" s="626" t="str">
        <f t="shared" si="6"/>
        <v/>
      </c>
      <c r="S118" s="626" t="str">
        <f t="shared" si="7"/>
        <v/>
      </c>
    </row>
    <row r="119" spans="2:19" x14ac:dyDescent="0.2">
      <c r="B119" s="211" t="s">
        <v>720</v>
      </c>
      <c r="C119" s="212"/>
      <c r="D119" s="209"/>
      <c r="E119" s="16">
        <v>99</v>
      </c>
      <c r="F119" s="14" t="s">
        <v>201</v>
      </c>
      <c r="G119" s="14" t="s">
        <v>202</v>
      </c>
      <c r="H119" s="418">
        <f>IF('Table 1'!K119="","",'Table 1'!K119)</f>
        <v>1934</v>
      </c>
      <c r="I119" s="419"/>
      <c r="J119" s="420"/>
      <c r="K119" s="421" t="str">
        <f t="shared" si="5"/>
        <v/>
      </c>
      <c r="L119" s="420"/>
      <c r="M119" s="419"/>
      <c r="N119" s="420"/>
      <c r="O119" s="419"/>
      <c r="P119" s="420"/>
      <c r="Q119" s="416" t="str">
        <f t="shared" si="4"/>
        <v/>
      </c>
      <c r="R119" s="626" t="str">
        <f t="shared" si="6"/>
        <v/>
      </c>
      <c r="S119" s="626" t="str">
        <f t="shared" si="7"/>
        <v/>
      </c>
    </row>
    <row r="120" spans="2:19" x14ac:dyDescent="0.2">
      <c r="B120" s="211" t="s">
        <v>721</v>
      </c>
      <c r="C120" s="212"/>
      <c r="D120" s="209"/>
      <c r="E120" s="13">
        <v>100</v>
      </c>
      <c r="F120" s="14" t="s">
        <v>203</v>
      </c>
      <c r="G120" s="14" t="s">
        <v>204</v>
      </c>
      <c r="H120" s="418">
        <f>IF('Table 1'!K120="","",'Table 1'!K120)</f>
        <v>1619</v>
      </c>
      <c r="I120" s="419"/>
      <c r="J120" s="420"/>
      <c r="K120" s="421" t="str">
        <f t="shared" si="5"/>
        <v/>
      </c>
      <c r="L120" s="420"/>
      <c r="M120" s="419"/>
      <c r="N120" s="420"/>
      <c r="O120" s="419"/>
      <c r="P120" s="420"/>
      <c r="Q120" s="416" t="str">
        <f t="shared" si="4"/>
        <v/>
      </c>
      <c r="R120" s="626" t="str">
        <f t="shared" si="6"/>
        <v/>
      </c>
      <c r="S120" s="626" t="str">
        <f t="shared" si="7"/>
        <v/>
      </c>
    </row>
    <row r="121" spans="2:19" x14ac:dyDescent="0.2">
      <c r="B121" s="211" t="s">
        <v>722</v>
      </c>
      <c r="C121" s="212"/>
      <c r="D121" s="209"/>
      <c r="E121" s="16">
        <v>101</v>
      </c>
      <c r="F121" s="14" t="s">
        <v>205</v>
      </c>
      <c r="G121" s="14" t="s">
        <v>206</v>
      </c>
      <c r="H121" s="418">
        <f>IF('Table 1'!K121="","",'Table 1'!K121)</f>
        <v>1</v>
      </c>
      <c r="I121" s="419"/>
      <c r="J121" s="420"/>
      <c r="K121" s="421" t="str">
        <f t="shared" si="5"/>
        <v/>
      </c>
      <c r="L121" s="420"/>
      <c r="M121" s="419"/>
      <c r="N121" s="420"/>
      <c r="O121" s="419"/>
      <c r="P121" s="420"/>
      <c r="Q121" s="416" t="str">
        <f t="shared" si="4"/>
        <v/>
      </c>
      <c r="R121" s="626" t="str">
        <f t="shared" si="6"/>
        <v/>
      </c>
      <c r="S121" s="626" t="str">
        <f t="shared" si="7"/>
        <v/>
      </c>
    </row>
    <row r="122" spans="2:19" x14ac:dyDescent="0.2">
      <c r="B122" s="211" t="s">
        <v>723</v>
      </c>
      <c r="C122" s="212"/>
      <c r="D122" s="209"/>
      <c r="E122" s="13">
        <v>102</v>
      </c>
      <c r="F122" s="14" t="s">
        <v>207</v>
      </c>
      <c r="G122" s="14" t="s">
        <v>208</v>
      </c>
      <c r="H122" s="418">
        <f>IF('Table 1'!K122="","",'Table 1'!K122)</f>
        <v>20</v>
      </c>
      <c r="I122" s="419"/>
      <c r="J122" s="420"/>
      <c r="K122" s="421" t="str">
        <f t="shared" si="5"/>
        <v/>
      </c>
      <c r="L122" s="420"/>
      <c r="M122" s="419"/>
      <c r="N122" s="420"/>
      <c r="O122" s="419"/>
      <c r="P122" s="420"/>
      <c r="Q122" s="416" t="str">
        <f t="shared" si="4"/>
        <v/>
      </c>
      <c r="R122" s="626" t="str">
        <f t="shared" si="6"/>
        <v/>
      </c>
      <c r="S122" s="626" t="str">
        <f t="shared" si="7"/>
        <v/>
      </c>
    </row>
    <row r="123" spans="2:19" x14ac:dyDescent="0.2">
      <c r="B123" s="211" t="s">
        <v>724</v>
      </c>
      <c r="C123" s="212"/>
      <c r="D123" s="209"/>
      <c r="E123" s="16">
        <v>103</v>
      </c>
      <c r="F123" s="14" t="s">
        <v>209</v>
      </c>
      <c r="G123" s="14" t="s">
        <v>210</v>
      </c>
      <c r="H123" s="418">
        <f>IF('Table 1'!K123="","",'Table 1'!K123)</f>
        <v>2387</v>
      </c>
      <c r="I123" s="419"/>
      <c r="J123" s="420"/>
      <c r="K123" s="421" t="str">
        <f t="shared" si="5"/>
        <v/>
      </c>
      <c r="L123" s="420"/>
      <c r="M123" s="419"/>
      <c r="N123" s="420"/>
      <c r="O123" s="419"/>
      <c r="P123" s="420"/>
      <c r="Q123" s="416" t="str">
        <f t="shared" si="4"/>
        <v/>
      </c>
      <c r="R123" s="626" t="str">
        <f t="shared" si="6"/>
        <v/>
      </c>
      <c r="S123" s="626" t="str">
        <f t="shared" si="7"/>
        <v/>
      </c>
    </row>
    <row r="124" spans="2:19" x14ac:dyDescent="0.2">
      <c r="B124" s="211" t="s">
        <v>725</v>
      </c>
      <c r="C124" s="212"/>
      <c r="D124" s="209"/>
      <c r="E124" s="13">
        <v>104</v>
      </c>
      <c r="F124" s="14" t="s">
        <v>211</v>
      </c>
      <c r="G124" s="14" t="s">
        <v>212</v>
      </c>
      <c r="H124" s="418">
        <f>IF('Table 1'!K124="","",'Table 1'!K124)</f>
        <v>9</v>
      </c>
      <c r="I124" s="419"/>
      <c r="J124" s="420"/>
      <c r="K124" s="421" t="str">
        <f t="shared" si="5"/>
        <v/>
      </c>
      <c r="L124" s="420"/>
      <c r="M124" s="419"/>
      <c r="N124" s="420"/>
      <c r="O124" s="419"/>
      <c r="P124" s="420"/>
      <c r="Q124" s="416" t="str">
        <f t="shared" si="4"/>
        <v/>
      </c>
      <c r="R124" s="626" t="str">
        <f t="shared" si="6"/>
        <v/>
      </c>
      <c r="S124" s="626" t="str">
        <f t="shared" si="7"/>
        <v/>
      </c>
    </row>
    <row r="125" spans="2:19" x14ac:dyDescent="0.2">
      <c r="B125" s="211" t="s">
        <v>726</v>
      </c>
      <c r="C125" s="212"/>
      <c r="D125" s="209"/>
      <c r="E125" s="16">
        <v>105</v>
      </c>
      <c r="F125" s="14" t="s">
        <v>213</v>
      </c>
      <c r="G125" s="14" t="s">
        <v>214</v>
      </c>
      <c r="H125" s="418">
        <f>IF('Table 1'!K125="","",'Table 1'!K125)</f>
        <v>81</v>
      </c>
      <c r="I125" s="419"/>
      <c r="J125" s="420"/>
      <c r="K125" s="421" t="str">
        <f t="shared" si="5"/>
        <v/>
      </c>
      <c r="L125" s="420"/>
      <c r="M125" s="419"/>
      <c r="N125" s="420"/>
      <c r="O125" s="419"/>
      <c r="P125" s="420"/>
      <c r="Q125" s="416" t="str">
        <f t="shared" si="4"/>
        <v/>
      </c>
      <c r="R125" s="626" t="str">
        <f t="shared" si="6"/>
        <v/>
      </c>
      <c r="S125" s="626" t="str">
        <f t="shared" si="7"/>
        <v/>
      </c>
    </row>
    <row r="126" spans="2:19" x14ac:dyDescent="0.2">
      <c r="B126" s="211" t="s">
        <v>727</v>
      </c>
      <c r="C126" s="212"/>
      <c r="D126" s="209"/>
      <c r="E126" s="13">
        <v>106</v>
      </c>
      <c r="F126" s="14" t="s">
        <v>215</v>
      </c>
      <c r="G126" s="14" t="s">
        <v>216</v>
      </c>
      <c r="H126" s="418">
        <f>IF('Table 1'!K126="","",'Table 1'!K126)</f>
        <v>16195</v>
      </c>
      <c r="I126" s="419"/>
      <c r="J126" s="420"/>
      <c r="K126" s="421" t="str">
        <f t="shared" si="5"/>
        <v/>
      </c>
      <c r="L126" s="420"/>
      <c r="M126" s="419"/>
      <c r="N126" s="420"/>
      <c r="O126" s="419"/>
      <c r="P126" s="420"/>
      <c r="Q126" s="416" t="str">
        <f t="shared" si="4"/>
        <v/>
      </c>
      <c r="R126" s="626" t="str">
        <f t="shared" si="6"/>
        <v/>
      </c>
      <c r="S126" s="626" t="str">
        <f t="shared" si="7"/>
        <v/>
      </c>
    </row>
    <row r="127" spans="2:19" x14ac:dyDescent="0.2">
      <c r="B127" s="211" t="s">
        <v>728</v>
      </c>
      <c r="C127" s="212"/>
      <c r="D127" s="209"/>
      <c r="E127" s="16">
        <v>107</v>
      </c>
      <c r="F127" s="14" t="s">
        <v>217</v>
      </c>
      <c r="G127" s="14" t="s">
        <v>218</v>
      </c>
      <c r="H127" s="418">
        <f>IF('Table 1'!K127="","",'Table 1'!K127)</f>
        <v>52</v>
      </c>
      <c r="I127" s="419"/>
      <c r="J127" s="420"/>
      <c r="K127" s="421" t="str">
        <f t="shared" si="5"/>
        <v/>
      </c>
      <c r="L127" s="420"/>
      <c r="M127" s="419"/>
      <c r="N127" s="420"/>
      <c r="O127" s="419"/>
      <c r="P127" s="420"/>
      <c r="Q127" s="416" t="str">
        <f t="shared" si="4"/>
        <v/>
      </c>
      <c r="R127" s="626" t="str">
        <f t="shared" si="6"/>
        <v/>
      </c>
      <c r="S127" s="626" t="str">
        <f t="shared" si="7"/>
        <v/>
      </c>
    </row>
    <row r="128" spans="2:19" x14ac:dyDescent="0.2">
      <c r="B128" s="211" t="s">
        <v>729</v>
      </c>
      <c r="C128" s="212"/>
      <c r="D128" s="209"/>
      <c r="E128" s="13">
        <v>108</v>
      </c>
      <c r="F128" s="14" t="s">
        <v>219</v>
      </c>
      <c r="G128" s="14" t="s">
        <v>220</v>
      </c>
      <c r="H128" s="418">
        <f>IF('Table 1'!K128="","",'Table 1'!K128)</f>
        <v>8304</v>
      </c>
      <c r="I128" s="419"/>
      <c r="J128" s="420"/>
      <c r="K128" s="421" t="str">
        <f t="shared" si="5"/>
        <v/>
      </c>
      <c r="L128" s="420"/>
      <c r="M128" s="419"/>
      <c r="N128" s="420"/>
      <c r="O128" s="419"/>
      <c r="P128" s="420"/>
      <c r="Q128" s="416" t="str">
        <f t="shared" si="4"/>
        <v/>
      </c>
      <c r="R128" s="626" t="str">
        <f t="shared" si="6"/>
        <v/>
      </c>
      <c r="S128" s="626" t="str">
        <f t="shared" si="7"/>
        <v/>
      </c>
    </row>
    <row r="129" spans="2:19" x14ac:dyDescent="0.2">
      <c r="B129" s="211" t="s">
        <v>730</v>
      </c>
      <c r="C129" s="212"/>
      <c r="D129" s="209"/>
      <c r="E129" s="16">
        <v>109</v>
      </c>
      <c r="F129" s="14" t="s">
        <v>221</v>
      </c>
      <c r="G129" s="14" t="s">
        <v>222</v>
      </c>
      <c r="H129" s="418">
        <f>IF('Table 1'!K129="","",'Table 1'!K129)</f>
        <v>86</v>
      </c>
      <c r="I129" s="419"/>
      <c r="J129" s="420"/>
      <c r="K129" s="421" t="str">
        <f t="shared" si="5"/>
        <v/>
      </c>
      <c r="L129" s="420"/>
      <c r="M129" s="419"/>
      <c r="N129" s="420"/>
      <c r="O129" s="419"/>
      <c r="P129" s="420"/>
      <c r="Q129" s="416" t="str">
        <f t="shared" si="4"/>
        <v/>
      </c>
      <c r="R129" s="626" t="str">
        <f t="shared" si="6"/>
        <v/>
      </c>
      <c r="S129" s="626" t="str">
        <f t="shared" si="7"/>
        <v/>
      </c>
    </row>
    <row r="130" spans="2:19" x14ac:dyDescent="0.2">
      <c r="B130" s="211" t="s">
        <v>731</v>
      </c>
      <c r="C130" s="212"/>
      <c r="D130" s="209"/>
      <c r="E130" s="13">
        <v>110</v>
      </c>
      <c r="F130" s="14" t="s">
        <v>223</v>
      </c>
      <c r="G130" s="14" t="s">
        <v>224</v>
      </c>
      <c r="H130" s="418">
        <f>IF('Table 1'!K130="","",'Table 1'!K130)</f>
        <v>10</v>
      </c>
      <c r="I130" s="419"/>
      <c r="J130" s="420"/>
      <c r="K130" s="421" t="str">
        <f t="shared" si="5"/>
        <v/>
      </c>
      <c r="L130" s="420"/>
      <c r="M130" s="419"/>
      <c r="N130" s="420"/>
      <c r="O130" s="419"/>
      <c r="P130" s="420"/>
      <c r="Q130" s="416" t="str">
        <f t="shared" si="4"/>
        <v/>
      </c>
      <c r="R130" s="626" t="str">
        <f t="shared" si="6"/>
        <v/>
      </c>
      <c r="S130" s="626" t="str">
        <f t="shared" si="7"/>
        <v/>
      </c>
    </row>
    <row r="131" spans="2:19" x14ac:dyDescent="0.2">
      <c r="B131" s="211" t="s">
        <v>732</v>
      </c>
      <c r="C131" s="212"/>
      <c r="D131" s="209"/>
      <c r="E131" s="16">
        <v>111</v>
      </c>
      <c r="F131" s="14" t="s">
        <v>225</v>
      </c>
      <c r="G131" s="14" t="s">
        <v>226</v>
      </c>
      <c r="H131" s="418">
        <f>IF('Table 1'!K131="","",'Table 1'!K131)</f>
        <v>31</v>
      </c>
      <c r="I131" s="419"/>
      <c r="J131" s="420"/>
      <c r="K131" s="421" t="str">
        <f t="shared" si="5"/>
        <v/>
      </c>
      <c r="L131" s="420"/>
      <c r="M131" s="419"/>
      <c r="N131" s="420"/>
      <c r="O131" s="419"/>
      <c r="P131" s="420"/>
      <c r="Q131" s="416" t="str">
        <f t="shared" si="4"/>
        <v/>
      </c>
      <c r="R131" s="626" t="str">
        <f t="shared" si="6"/>
        <v/>
      </c>
      <c r="S131" s="626" t="str">
        <f t="shared" si="7"/>
        <v/>
      </c>
    </row>
    <row r="132" spans="2:19" x14ac:dyDescent="0.2">
      <c r="B132" s="211" t="s">
        <v>733</v>
      </c>
      <c r="C132" s="212"/>
      <c r="D132" s="209"/>
      <c r="E132" s="13">
        <v>112</v>
      </c>
      <c r="F132" s="14" t="s">
        <v>227</v>
      </c>
      <c r="G132" s="14" t="s">
        <v>228</v>
      </c>
      <c r="H132" s="418">
        <f>IF('Table 1'!K132="","",'Table 1'!K132)</f>
        <v>1</v>
      </c>
      <c r="I132" s="419"/>
      <c r="J132" s="420"/>
      <c r="K132" s="421" t="str">
        <f t="shared" si="5"/>
        <v/>
      </c>
      <c r="L132" s="420"/>
      <c r="M132" s="419"/>
      <c r="N132" s="420"/>
      <c r="O132" s="419"/>
      <c r="P132" s="420"/>
      <c r="Q132" s="416" t="str">
        <f t="shared" si="4"/>
        <v/>
      </c>
      <c r="R132" s="626" t="str">
        <f t="shared" si="6"/>
        <v/>
      </c>
      <c r="S132" s="626" t="str">
        <f t="shared" si="7"/>
        <v/>
      </c>
    </row>
    <row r="133" spans="2:19" x14ac:dyDescent="0.2">
      <c r="B133" s="211" t="s">
        <v>734</v>
      </c>
      <c r="C133" s="212"/>
      <c r="D133" s="209"/>
      <c r="E133" s="16">
        <v>113</v>
      </c>
      <c r="F133" s="14" t="s">
        <v>229</v>
      </c>
      <c r="G133" s="14" t="s">
        <v>230</v>
      </c>
      <c r="H133" s="418" t="str">
        <f>IF('Table 1'!K133="","",'Table 1'!K133)</f>
        <v/>
      </c>
      <c r="I133" s="419"/>
      <c r="J133" s="420"/>
      <c r="K133" s="421" t="str">
        <f t="shared" si="5"/>
        <v/>
      </c>
      <c r="L133" s="420"/>
      <c r="M133" s="419"/>
      <c r="N133" s="420"/>
      <c r="O133" s="419"/>
      <c r="P133" s="420"/>
      <c r="Q133" s="416" t="str">
        <f t="shared" si="4"/>
        <v/>
      </c>
      <c r="R133" s="626" t="str">
        <f t="shared" si="6"/>
        <v/>
      </c>
      <c r="S133" s="626" t="str">
        <f t="shared" si="7"/>
        <v/>
      </c>
    </row>
    <row r="134" spans="2:19" x14ac:dyDescent="0.2">
      <c r="B134" s="211" t="s">
        <v>735</v>
      </c>
      <c r="C134" s="212"/>
      <c r="D134" s="209"/>
      <c r="E134" s="13">
        <v>114</v>
      </c>
      <c r="F134" s="14" t="s">
        <v>231</v>
      </c>
      <c r="G134" s="14" t="s">
        <v>966</v>
      </c>
      <c r="H134" s="418" t="str">
        <f>IF('Table 1'!K134="","",'Table 1'!K134)</f>
        <v/>
      </c>
      <c r="I134" s="419"/>
      <c r="J134" s="420"/>
      <c r="K134" s="421" t="str">
        <f t="shared" si="5"/>
        <v/>
      </c>
      <c r="L134" s="420"/>
      <c r="M134" s="419"/>
      <c r="N134" s="420"/>
      <c r="O134" s="419"/>
      <c r="P134" s="420"/>
      <c r="Q134" s="416" t="str">
        <f t="shared" si="4"/>
        <v/>
      </c>
      <c r="R134" s="626" t="str">
        <f t="shared" si="6"/>
        <v/>
      </c>
      <c r="S134" s="626" t="str">
        <f t="shared" si="7"/>
        <v/>
      </c>
    </row>
    <row r="135" spans="2:19" x14ac:dyDescent="0.2">
      <c r="B135" s="211" t="s">
        <v>736</v>
      </c>
      <c r="C135" s="212"/>
      <c r="D135" s="209"/>
      <c r="E135" s="16">
        <v>115</v>
      </c>
      <c r="F135" s="14" t="s">
        <v>232</v>
      </c>
      <c r="G135" s="14" t="s">
        <v>967</v>
      </c>
      <c r="H135" s="418">
        <f>IF('Table 1'!K135="","",'Table 1'!K135)</f>
        <v>2489</v>
      </c>
      <c r="I135" s="419"/>
      <c r="J135" s="420"/>
      <c r="K135" s="421" t="str">
        <f t="shared" si="5"/>
        <v/>
      </c>
      <c r="L135" s="420"/>
      <c r="M135" s="419"/>
      <c r="N135" s="420"/>
      <c r="O135" s="419"/>
      <c r="P135" s="420"/>
      <c r="Q135" s="416" t="str">
        <f t="shared" si="4"/>
        <v/>
      </c>
      <c r="R135" s="626" t="str">
        <f t="shared" si="6"/>
        <v/>
      </c>
      <c r="S135" s="626" t="str">
        <f t="shared" si="7"/>
        <v/>
      </c>
    </row>
    <row r="136" spans="2:19" x14ac:dyDescent="0.2">
      <c r="B136" s="211" t="s">
        <v>737</v>
      </c>
      <c r="C136" s="212"/>
      <c r="D136" s="209"/>
      <c r="E136" s="13">
        <v>116</v>
      </c>
      <c r="F136" s="14" t="s">
        <v>959</v>
      </c>
      <c r="G136" s="14" t="s">
        <v>516</v>
      </c>
      <c r="H136" s="418" t="str">
        <f>IF('Table 1'!K136="","",'Table 1'!K136)</f>
        <v/>
      </c>
      <c r="I136" s="419"/>
      <c r="J136" s="420"/>
      <c r="K136" s="421" t="str">
        <f t="shared" si="5"/>
        <v/>
      </c>
      <c r="L136" s="420"/>
      <c r="M136" s="419"/>
      <c r="N136" s="420"/>
      <c r="O136" s="419"/>
      <c r="P136" s="420"/>
      <c r="Q136" s="416" t="str">
        <f t="shared" si="4"/>
        <v/>
      </c>
      <c r="R136" s="626" t="str">
        <f t="shared" si="6"/>
        <v/>
      </c>
      <c r="S136" s="626" t="str">
        <f t="shared" si="7"/>
        <v/>
      </c>
    </row>
    <row r="137" spans="2:19" x14ac:dyDescent="0.2">
      <c r="B137" s="211" t="s">
        <v>738</v>
      </c>
      <c r="C137" s="212"/>
      <c r="D137" s="209"/>
      <c r="E137" s="16">
        <v>117</v>
      </c>
      <c r="F137" s="14" t="s">
        <v>233</v>
      </c>
      <c r="G137" s="14" t="s">
        <v>234</v>
      </c>
      <c r="H137" s="418">
        <f>IF('Table 1'!K137="","",'Table 1'!K137)</f>
        <v>21</v>
      </c>
      <c r="I137" s="419"/>
      <c r="J137" s="420"/>
      <c r="K137" s="421" t="str">
        <f t="shared" si="5"/>
        <v/>
      </c>
      <c r="L137" s="420"/>
      <c r="M137" s="419"/>
      <c r="N137" s="420"/>
      <c r="O137" s="419"/>
      <c r="P137" s="420"/>
      <c r="Q137" s="416" t="str">
        <f t="shared" si="4"/>
        <v/>
      </c>
      <c r="R137" s="626" t="str">
        <f t="shared" si="6"/>
        <v/>
      </c>
      <c r="S137" s="626" t="str">
        <f t="shared" si="7"/>
        <v/>
      </c>
    </row>
    <row r="138" spans="2:19" x14ac:dyDescent="0.2">
      <c r="B138" s="211" t="s">
        <v>739</v>
      </c>
      <c r="C138" s="212"/>
      <c r="D138" s="209"/>
      <c r="E138" s="13">
        <v>118</v>
      </c>
      <c r="F138" s="14" t="s">
        <v>235</v>
      </c>
      <c r="G138" s="14" t="s">
        <v>236</v>
      </c>
      <c r="H138" s="418" t="str">
        <f>IF('Table 1'!K138="","",'Table 1'!K138)</f>
        <v/>
      </c>
      <c r="I138" s="419"/>
      <c r="J138" s="420"/>
      <c r="K138" s="421" t="str">
        <f t="shared" si="5"/>
        <v/>
      </c>
      <c r="L138" s="420"/>
      <c r="M138" s="419"/>
      <c r="N138" s="420"/>
      <c r="O138" s="419"/>
      <c r="P138" s="420"/>
      <c r="Q138" s="416" t="str">
        <f t="shared" si="4"/>
        <v/>
      </c>
      <c r="R138" s="626" t="str">
        <f t="shared" si="6"/>
        <v/>
      </c>
      <c r="S138" s="626" t="str">
        <f t="shared" si="7"/>
        <v/>
      </c>
    </row>
    <row r="139" spans="2:19" x14ac:dyDescent="0.2">
      <c r="B139" s="211" t="s">
        <v>740</v>
      </c>
      <c r="C139" s="212"/>
      <c r="D139" s="209"/>
      <c r="E139" s="16">
        <v>119</v>
      </c>
      <c r="F139" s="14" t="s">
        <v>237</v>
      </c>
      <c r="G139" s="14" t="s">
        <v>238</v>
      </c>
      <c r="H139" s="418" t="str">
        <f>IF('Table 1'!K139="","",'Table 1'!K139)</f>
        <v/>
      </c>
      <c r="I139" s="419"/>
      <c r="J139" s="420"/>
      <c r="K139" s="421" t="str">
        <f t="shared" si="5"/>
        <v/>
      </c>
      <c r="L139" s="420"/>
      <c r="M139" s="419"/>
      <c r="N139" s="420"/>
      <c r="O139" s="419"/>
      <c r="P139" s="420"/>
      <c r="Q139" s="416" t="str">
        <f t="shared" si="4"/>
        <v/>
      </c>
      <c r="R139" s="626" t="str">
        <f t="shared" si="6"/>
        <v/>
      </c>
      <c r="S139" s="626" t="str">
        <f t="shared" si="7"/>
        <v/>
      </c>
    </row>
    <row r="140" spans="2:19" x14ac:dyDescent="0.2">
      <c r="B140" s="211" t="s">
        <v>741</v>
      </c>
      <c r="C140" s="212"/>
      <c r="D140" s="209"/>
      <c r="E140" s="13">
        <v>120</v>
      </c>
      <c r="F140" s="14" t="s">
        <v>239</v>
      </c>
      <c r="G140" s="14" t="s">
        <v>240</v>
      </c>
      <c r="H140" s="418">
        <f>IF('Table 1'!K140="","",'Table 1'!K140)</f>
        <v>1</v>
      </c>
      <c r="I140" s="419"/>
      <c r="J140" s="420"/>
      <c r="K140" s="421" t="str">
        <f t="shared" si="5"/>
        <v/>
      </c>
      <c r="L140" s="420"/>
      <c r="M140" s="419"/>
      <c r="N140" s="420"/>
      <c r="O140" s="419"/>
      <c r="P140" s="420"/>
      <c r="Q140" s="416" t="str">
        <f t="shared" si="4"/>
        <v/>
      </c>
      <c r="R140" s="626" t="str">
        <f t="shared" si="6"/>
        <v/>
      </c>
      <c r="S140" s="626" t="str">
        <f t="shared" si="7"/>
        <v/>
      </c>
    </row>
    <row r="141" spans="2:19" x14ac:dyDescent="0.2">
      <c r="B141" s="211" t="s">
        <v>742</v>
      </c>
      <c r="C141" s="212"/>
      <c r="D141" s="209"/>
      <c r="E141" s="16">
        <v>121</v>
      </c>
      <c r="F141" s="14" t="s">
        <v>241</v>
      </c>
      <c r="G141" s="14" t="s">
        <v>242</v>
      </c>
      <c r="H141" s="418">
        <f>IF('Table 1'!K141="","",'Table 1'!K141)</f>
        <v>372</v>
      </c>
      <c r="I141" s="419"/>
      <c r="J141" s="420"/>
      <c r="K141" s="421" t="str">
        <f t="shared" si="5"/>
        <v/>
      </c>
      <c r="L141" s="420"/>
      <c r="M141" s="419"/>
      <c r="N141" s="420"/>
      <c r="O141" s="419"/>
      <c r="P141" s="420"/>
      <c r="Q141" s="416" t="str">
        <f t="shared" si="4"/>
        <v/>
      </c>
      <c r="R141" s="626" t="str">
        <f t="shared" si="6"/>
        <v/>
      </c>
      <c r="S141" s="626" t="str">
        <f t="shared" si="7"/>
        <v/>
      </c>
    </row>
    <row r="142" spans="2:19" x14ac:dyDescent="0.2">
      <c r="B142" s="211" t="s">
        <v>743</v>
      </c>
      <c r="C142" s="212"/>
      <c r="D142" s="209"/>
      <c r="E142" s="13">
        <v>122</v>
      </c>
      <c r="F142" s="14" t="s">
        <v>243</v>
      </c>
      <c r="G142" s="14" t="s">
        <v>244</v>
      </c>
      <c r="H142" s="418" t="str">
        <f>IF('Table 1'!K142="","",'Table 1'!K142)</f>
        <v/>
      </c>
      <c r="I142" s="419"/>
      <c r="J142" s="420"/>
      <c r="K142" s="421" t="str">
        <f t="shared" si="5"/>
        <v/>
      </c>
      <c r="L142" s="420"/>
      <c r="M142" s="419"/>
      <c r="N142" s="420"/>
      <c r="O142" s="419"/>
      <c r="P142" s="420"/>
      <c r="Q142" s="416" t="str">
        <f t="shared" si="4"/>
        <v/>
      </c>
      <c r="R142" s="626" t="str">
        <f t="shared" si="6"/>
        <v/>
      </c>
      <c r="S142" s="626" t="str">
        <f t="shared" si="7"/>
        <v/>
      </c>
    </row>
    <row r="143" spans="2:19" x14ac:dyDescent="0.2">
      <c r="B143" s="211" t="s">
        <v>744</v>
      </c>
      <c r="C143" s="212"/>
      <c r="D143" s="209"/>
      <c r="E143" s="16">
        <v>123</v>
      </c>
      <c r="F143" s="14" t="s">
        <v>245</v>
      </c>
      <c r="G143" s="14" t="s">
        <v>246</v>
      </c>
      <c r="H143" s="418" t="str">
        <f>IF('Table 1'!K143="","",'Table 1'!K143)</f>
        <v/>
      </c>
      <c r="I143" s="419"/>
      <c r="J143" s="420"/>
      <c r="K143" s="421" t="str">
        <f t="shared" si="5"/>
        <v/>
      </c>
      <c r="L143" s="420"/>
      <c r="M143" s="419"/>
      <c r="N143" s="420"/>
      <c r="O143" s="419"/>
      <c r="P143" s="420"/>
      <c r="Q143" s="416" t="str">
        <f t="shared" si="4"/>
        <v/>
      </c>
      <c r="R143" s="626" t="str">
        <f t="shared" si="6"/>
        <v/>
      </c>
      <c r="S143" s="626" t="str">
        <f t="shared" si="7"/>
        <v/>
      </c>
    </row>
    <row r="144" spans="2:19" x14ac:dyDescent="0.2">
      <c r="B144" s="211" t="s">
        <v>745</v>
      </c>
      <c r="C144" s="212"/>
      <c r="D144" s="209"/>
      <c r="E144" s="13">
        <v>124</v>
      </c>
      <c r="F144" s="14" t="s">
        <v>247</v>
      </c>
      <c r="G144" s="14" t="s">
        <v>248</v>
      </c>
      <c r="H144" s="418" t="str">
        <f>IF('Table 1'!K144="","",'Table 1'!K144)</f>
        <v/>
      </c>
      <c r="I144" s="419"/>
      <c r="J144" s="420"/>
      <c r="K144" s="421" t="str">
        <f t="shared" si="5"/>
        <v/>
      </c>
      <c r="L144" s="420"/>
      <c r="M144" s="419"/>
      <c r="N144" s="420"/>
      <c r="O144" s="419"/>
      <c r="P144" s="420"/>
      <c r="Q144" s="416" t="str">
        <f t="shared" si="4"/>
        <v/>
      </c>
      <c r="R144" s="626" t="str">
        <f t="shared" si="6"/>
        <v/>
      </c>
      <c r="S144" s="626" t="str">
        <f t="shared" si="7"/>
        <v/>
      </c>
    </row>
    <row r="145" spans="2:19" x14ac:dyDescent="0.2">
      <c r="B145" s="211" t="s">
        <v>746</v>
      </c>
      <c r="C145" s="212"/>
      <c r="D145" s="209"/>
      <c r="E145" s="16">
        <v>125</v>
      </c>
      <c r="F145" s="14" t="s">
        <v>249</v>
      </c>
      <c r="G145" s="14" t="s">
        <v>250</v>
      </c>
      <c r="H145" s="418" t="str">
        <f>IF('Table 1'!K145="","",'Table 1'!K145)</f>
        <v/>
      </c>
      <c r="I145" s="419"/>
      <c r="J145" s="420"/>
      <c r="K145" s="421" t="str">
        <f t="shared" si="5"/>
        <v/>
      </c>
      <c r="L145" s="420"/>
      <c r="M145" s="419"/>
      <c r="N145" s="420"/>
      <c r="O145" s="419"/>
      <c r="P145" s="420"/>
      <c r="Q145" s="416" t="str">
        <f t="shared" si="4"/>
        <v/>
      </c>
      <c r="R145" s="626" t="str">
        <f t="shared" si="6"/>
        <v/>
      </c>
      <c r="S145" s="626" t="str">
        <f t="shared" si="7"/>
        <v/>
      </c>
    </row>
    <row r="146" spans="2:19" x14ac:dyDescent="0.2">
      <c r="B146" s="211" t="s">
        <v>747</v>
      </c>
      <c r="C146" s="212"/>
      <c r="D146" s="209"/>
      <c r="E146" s="13">
        <v>126</v>
      </c>
      <c r="F146" s="14" t="s">
        <v>251</v>
      </c>
      <c r="G146" s="14" t="s">
        <v>252</v>
      </c>
      <c r="H146" s="418">
        <f>IF('Table 1'!K146="","",'Table 1'!K146)</f>
        <v>1</v>
      </c>
      <c r="I146" s="419"/>
      <c r="J146" s="420"/>
      <c r="K146" s="421" t="str">
        <f t="shared" si="5"/>
        <v/>
      </c>
      <c r="L146" s="420"/>
      <c r="M146" s="419"/>
      <c r="N146" s="420"/>
      <c r="O146" s="419"/>
      <c r="P146" s="420"/>
      <c r="Q146" s="416" t="str">
        <f t="shared" si="4"/>
        <v/>
      </c>
      <c r="R146" s="626" t="str">
        <f t="shared" si="6"/>
        <v/>
      </c>
      <c r="S146" s="626" t="str">
        <f t="shared" si="7"/>
        <v/>
      </c>
    </row>
    <row r="147" spans="2:19" x14ac:dyDescent="0.2">
      <c r="B147" s="211" t="s">
        <v>748</v>
      </c>
      <c r="C147" s="212"/>
      <c r="D147" s="209"/>
      <c r="E147" s="16">
        <v>127</v>
      </c>
      <c r="F147" s="14" t="s">
        <v>253</v>
      </c>
      <c r="G147" s="14" t="s">
        <v>254</v>
      </c>
      <c r="H147" s="418">
        <f>IF('Table 1'!K147="","",'Table 1'!K147)</f>
        <v>6734</v>
      </c>
      <c r="I147" s="419"/>
      <c r="J147" s="420"/>
      <c r="K147" s="421" t="str">
        <f t="shared" si="5"/>
        <v/>
      </c>
      <c r="L147" s="420"/>
      <c r="M147" s="419"/>
      <c r="N147" s="420"/>
      <c r="O147" s="419"/>
      <c r="P147" s="420"/>
      <c r="Q147" s="416" t="str">
        <f t="shared" si="4"/>
        <v/>
      </c>
      <c r="R147" s="626" t="str">
        <f t="shared" si="6"/>
        <v/>
      </c>
      <c r="S147" s="626" t="str">
        <f t="shared" si="7"/>
        <v/>
      </c>
    </row>
    <row r="148" spans="2:19" x14ac:dyDescent="0.2">
      <c r="B148" s="211" t="s">
        <v>750</v>
      </c>
      <c r="C148" s="212"/>
      <c r="D148" s="209"/>
      <c r="E148" s="13">
        <v>128</v>
      </c>
      <c r="F148" s="14" t="s">
        <v>256</v>
      </c>
      <c r="G148" s="14" t="s">
        <v>257</v>
      </c>
      <c r="H148" s="418">
        <f>IF('Table 1'!K148="","",'Table 1'!K148)</f>
        <v>3</v>
      </c>
      <c r="I148" s="419"/>
      <c r="J148" s="420"/>
      <c r="K148" s="421" t="str">
        <f t="shared" si="5"/>
        <v/>
      </c>
      <c r="L148" s="420"/>
      <c r="M148" s="419"/>
      <c r="N148" s="420"/>
      <c r="O148" s="419"/>
      <c r="P148" s="420"/>
      <c r="Q148" s="416" t="str">
        <f t="shared" si="4"/>
        <v/>
      </c>
      <c r="R148" s="626" t="str">
        <f t="shared" si="6"/>
        <v/>
      </c>
      <c r="S148" s="626" t="str">
        <f t="shared" si="7"/>
        <v/>
      </c>
    </row>
    <row r="149" spans="2:19" x14ac:dyDescent="0.2">
      <c r="B149" s="211" t="s">
        <v>751</v>
      </c>
      <c r="C149" s="212"/>
      <c r="D149" s="209"/>
      <c r="E149" s="16">
        <v>129</v>
      </c>
      <c r="F149" s="14" t="s">
        <v>258</v>
      </c>
      <c r="G149" s="14" t="s">
        <v>259</v>
      </c>
      <c r="H149" s="418">
        <f>IF('Table 1'!K149="","",'Table 1'!K149)</f>
        <v>13</v>
      </c>
      <c r="I149" s="419"/>
      <c r="J149" s="420"/>
      <c r="K149" s="421" t="str">
        <f t="shared" si="5"/>
        <v/>
      </c>
      <c r="L149" s="420"/>
      <c r="M149" s="419"/>
      <c r="N149" s="420"/>
      <c r="O149" s="419"/>
      <c r="P149" s="420"/>
      <c r="Q149" s="416" t="str">
        <f t="shared" ref="Q149:Q212" si="8">IF(AND(COUNTIF(L149:N149,"c")=1,ISNUMBER(K149)),"Res Disc",IF(AND(K149="c",ISNUMBER(L149),ISNUMBER(M149),ISNUMBER(N149)),"Res Disc",IF(AND(H149="c",ISNUMBER(I149),ISNUMBER(J149),ISNUMBER(K149),ISNUMBER(O149),ISNUMBER(P149)),"Res Disc",IF(AND(ISNUMBER(H149),(SUM(COUNTIF(I149:K149,"c"),COUNTIF(O149:P149,"c"))=1)),"Res Disc",""))))</f>
        <v/>
      </c>
      <c r="R149" s="626" t="str">
        <f t="shared" si="6"/>
        <v/>
      </c>
      <c r="S149" s="626" t="str">
        <f t="shared" si="7"/>
        <v/>
      </c>
    </row>
    <row r="150" spans="2:19" x14ac:dyDescent="0.2">
      <c r="B150" s="211" t="s">
        <v>752</v>
      </c>
      <c r="C150" s="212"/>
      <c r="D150" s="209"/>
      <c r="E150" s="13">
        <v>130</v>
      </c>
      <c r="F150" s="14" t="s">
        <v>260</v>
      </c>
      <c r="G150" s="14" t="s">
        <v>261</v>
      </c>
      <c r="H150" s="418" t="str">
        <f>IF('Table 1'!K150="","",'Table 1'!K150)</f>
        <v/>
      </c>
      <c r="I150" s="419"/>
      <c r="J150" s="420"/>
      <c r="K150" s="421" t="str">
        <f t="shared" ref="K150:K213" si="9">IF(AND(L150="",M150="",N150=""),"",IF(OR(L150="c",M150="c",N150="c"),"c",SUM(L150:N150)))</f>
        <v/>
      </c>
      <c r="L150" s="420"/>
      <c r="M150" s="419"/>
      <c r="N150" s="420"/>
      <c r="O150" s="419"/>
      <c r="P150" s="420"/>
      <c r="Q150" s="416" t="str">
        <f t="shared" si="8"/>
        <v/>
      </c>
      <c r="R150" s="626" t="str">
        <f t="shared" ref="R150:R213" si="10">IF(Q150&lt;&gt;"","",IF(SUM(COUNTIF(I150:K150,"c"),COUNTIF(O150:P150,"c"))&gt;1,"",IF(OR(AND(H150="c",OR(I150="c",J150="c",K150="c",O150="c",P150="c")),AND(H150&lt;&gt;"",I150="c",J150="c",K150="c",O150="c",P150="c"),AND(H150&lt;&gt;"",I150="",J150="",K150="",O150="",P150="")),"",IF(ABS(SUM(I150:K150,O150:P150)-SUM(H150))&gt;0.9,SUM(I150:K150,O150:P150),""))))</f>
        <v/>
      </c>
      <c r="S150" s="626" t="str">
        <f t="shared" ref="S150:S213" si="11">IF(Q150&lt;&gt;"","",IF(OR(AND(K150="c",OR(L150="c",N150="c",M150="c")),AND(K150&lt;&gt;"",L150="c",M150="c",N150="c"),AND(K150&lt;&gt;"",L150="",N150="",M150="")),"",IF(COUNTIF(L150:N150,"c")&gt;1,"",IF(ABS(SUM(L150:N150)-SUM(K150))&gt;0.9,SUM(L150:N150),""))))</f>
        <v/>
      </c>
    </row>
    <row r="151" spans="2:19" x14ac:dyDescent="0.2">
      <c r="B151" s="211" t="s">
        <v>753</v>
      </c>
      <c r="C151" s="212"/>
      <c r="D151" s="209"/>
      <c r="E151" s="16">
        <v>131</v>
      </c>
      <c r="F151" s="14" t="s">
        <v>262</v>
      </c>
      <c r="G151" s="14" t="s">
        <v>263</v>
      </c>
      <c r="H151" s="418">
        <f>IF('Table 1'!K151="","",'Table 1'!K151)</f>
        <v>1034</v>
      </c>
      <c r="I151" s="419"/>
      <c r="J151" s="420"/>
      <c r="K151" s="421" t="str">
        <f t="shared" si="9"/>
        <v/>
      </c>
      <c r="L151" s="420"/>
      <c r="M151" s="419"/>
      <c r="N151" s="420"/>
      <c r="O151" s="419"/>
      <c r="P151" s="420"/>
      <c r="Q151" s="416" t="str">
        <f t="shared" si="8"/>
        <v/>
      </c>
      <c r="R151" s="626" t="str">
        <f t="shared" si="10"/>
        <v/>
      </c>
      <c r="S151" s="626" t="str">
        <f t="shared" si="11"/>
        <v/>
      </c>
    </row>
    <row r="152" spans="2:19" x14ac:dyDescent="0.2">
      <c r="B152" s="211" t="s">
        <v>754</v>
      </c>
      <c r="C152" s="212"/>
      <c r="D152" s="209"/>
      <c r="E152" s="13">
        <v>132</v>
      </c>
      <c r="F152" s="14" t="s">
        <v>264</v>
      </c>
      <c r="G152" s="14" t="s">
        <v>265</v>
      </c>
      <c r="H152" s="418" t="str">
        <f>IF('Table 1'!K152="","",'Table 1'!K152)</f>
        <v/>
      </c>
      <c r="I152" s="419"/>
      <c r="J152" s="420"/>
      <c r="K152" s="421" t="str">
        <f t="shared" si="9"/>
        <v/>
      </c>
      <c r="L152" s="420"/>
      <c r="M152" s="419"/>
      <c r="N152" s="420"/>
      <c r="O152" s="419"/>
      <c r="P152" s="420"/>
      <c r="Q152" s="416" t="str">
        <f t="shared" si="8"/>
        <v/>
      </c>
      <c r="R152" s="626" t="str">
        <f t="shared" si="10"/>
        <v/>
      </c>
      <c r="S152" s="626" t="str">
        <f t="shared" si="11"/>
        <v/>
      </c>
    </row>
    <row r="153" spans="2:19" x14ac:dyDescent="0.2">
      <c r="B153" s="211" t="s">
        <v>755</v>
      </c>
      <c r="C153" s="212"/>
      <c r="D153" s="209"/>
      <c r="E153" s="16">
        <v>133</v>
      </c>
      <c r="F153" s="14" t="s">
        <v>266</v>
      </c>
      <c r="G153" s="14" t="s">
        <v>267</v>
      </c>
      <c r="H153" s="418" t="str">
        <f>IF('Table 1'!K153="","",'Table 1'!K153)</f>
        <v/>
      </c>
      <c r="I153" s="419"/>
      <c r="J153" s="420"/>
      <c r="K153" s="421" t="str">
        <f t="shared" si="9"/>
        <v/>
      </c>
      <c r="L153" s="420"/>
      <c r="M153" s="419"/>
      <c r="N153" s="420"/>
      <c r="O153" s="419"/>
      <c r="P153" s="420"/>
      <c r="Q153" s="416" t="str">
        <f t="shared" si="8"/>
        <v/>
      </c>
      <c r="R153" s="626" t="str">
        <f t="shared" si="10"/>
        <v/>
      </c>
      <c r="S153" s="626" t="str">
        <f t="shared" si="11"/>
        <v/>
      </c>
    </row>
    <row r="154" spans="2:19" x14ac:dyDescent="0.2">
      <c r="B154" s="211" t="s">
        <v>756</v>
      </c>
      <c r="C154" s="212"/>
      <c r="D154" s="209"/>
      <c r="E154" s="13">
        <v>134</v>
      </c>
      <c r="F154" s="14" t="s">
        <v>268</v>
      </c>
      <c r="G154" s="14" t="s">
        <v>269</v>
      </c>
      <c r="H154" s="418" t="str">
        <f>IF('Table 1'!K154="","",'Table 1'!K154)</f>
        <v/>
      </c>
      <c r="I154" s="419"/>
      <c r="J154" s="420"/>
      <c r="K154" s="421" t="str">
        <f t="shared" si="9"/>
        <v/>
      </c>
      <c r="L154" s="420"/>
      <c r="M154" s="419"/>
      <c r="N154" s="420"/>
      <c r="O154" s="419"/>
      <c r="P154" s="420"/>
      <c r="Q154" s="416" t="str">
        <f t="shared" si="8"/>
        <v/>
      </c>
      <c r="R154" s="626" t="str">
        <f t="shared" si="10"/>
        <v/>
      </c>
      <c r="S154" s="626" t="str">
        <f t="shared" si="11"/>
        <v/>
      </c>
    </row>
    <row r="155" spans="2:19" x14ac:dyDescent="0.2">
      <c r="B155" s="211" t="s">
        <v>757</v>
      </c>
      <c r="C155" s="212"/>
      <c r="D155" s="209"/>
      <c r="E155" s="16">
        <v>135</v>
      </c>
      <c r="F155" s="14" t="s">
        <v>270</v>
      </c>
      <c r="G155" s="14" t="s">
        <v>271</v>
      </c>
      <c r="H155" s="418" t="str">
        <f>IF('Table 1'!K155="","",'Table 1'!K155)</f>
        <v/>
      </c>
      <c r="I155" s="419"/>
      <c r="J155" s="420"/>
      <c r="K155" s="421" t="str">
        <f t="shared" si="9"/>
        <v/>
      </c>
      <c r="L155" s="420"/>
      <c r="M155" s="419"/>
      <c r="N155" s="420"/>
      <c r="O155" s="419"/>
      <c r="P155" s="420"/>
      <c r="Q155" s="416" t="str">
        <f t="shared" si="8"/>
        <v/>
      </c>
      <c r="R155" s="626" t="str">
        <f t="shared" si="10"/>
        <v/>
      </c>
      <c r="S155" s="626" t="str">
        <f t="shared" si="11"/>
        <v/>
      </c>
    </row>
    <row r="156" spans="2:19" x14ac:dyDescent="0.2">
      <c r="B156" s="211" t="s">
        <v>758</v>
      </c>
      <c r="C156" s="212"/>
      <c r="D156" s="209"/>
      <c r="E156" s="13">
        <v>136</v>
      </c>
      <c r="F156" s="14" t="s">
        <v>272</v>
      </c>
      <c r="G156" s="14" t="s">
        <v>273</v>
      </c>
      <c r="H156" s="418" t="str">
        <f>IF('Table 1'!K156="","",'Table 1'!K156)</f>
        <v/>
      </c>
      <c r="I156" s="419"/>
      <c r="J156" s="420"/>
      <c r="K156" s="421" t="str">
        <f t="shared" si="9"/>
        <v/>
      </c>
      <c r="L156" s="420"/>
      <c r="M156" s="419"/>
      <c r="N156" s="420"/>
      <c r="O156" s="419"/>
      <c r="P156" s="420"/>
      <c r="Q156" s="416" t="str">
        <f t="shared" si="8"/>
        <v/>
      </c>
      <c r="R156" s="626" t="str">
        <f t="shared" si="10"/>
        <v/>
      </c>
      <c r="S156" s="626" t="str">
        <f t="shared" si="11"/>
        <v/>
      </c>
    </row>
    <row r="157" spans="2:19" x14ac:dyDescent="0.2">
      <c r="B157" s="211" t="s">
        <v>759</v>
      </c>
      <c r="C157" s="212"/>
      <c r="D157" s="209"/>
      <c r="E157" s="16">
        <v>137</v>
      </c>
      <c r="F157" s="14" t="s">
        <v>274</v>
      </c>
      <c r="G157" s="14" t="s">
        <v>275</v>
      </c>
      <c r="H157" s="418">
        <f>IF('Table 1'!K157="","",'Table 1'!K157)</f>
        <v>5</v>
      </c>
      <c r="I157" s="419"/>
      <c r="J157" s="420"/>
      <c r="K157" s="421" t="str">
        <f t="shared" si="9"/>
        <v/>
      </c>
      <c r="L157" s="420"/>
      <c r="M157" s="419"/>
      <c r="N157" s="420"/>
      <c r="O157" s="419"/>
      <c r="P157" s="420"/>
      <c r="Q157" s="416" t="str">
        <f t="shared" si="8"/>
        <v/>
      </c>
      <c r="R157" s="626" t="str">
        <f t="shared" si="10"/>
        <v/>
      </c>
      <c r="S157" s="626" t="str">
        <f t="shared" si="11"/>
        <v/>
      </c>
    </row>
    <row r="158" spans="2:19" x14ac:dyDescent="0.2">
      <c r="B158" s="211" t="s">
        <v>760</v>
      </c>
      <c r="C158" s="212"/>
      <c r="D158" s="209"/>
      <c r="E158" s="13">
        <v>138</v>
      </c>
      <c r="F158" s="14" t="s">
        <v>276</v>
      </c>
      <c r="G158" s="14" t="s">
        <v>277</v>
      </c>
      <c r="H158" s="418">
        <f>IF('Table 1'!K158="","",'Table 1'!K158)</f>
        <v>9</v>
      </c>
      <c r="I158" s="419"/>
      <c r="J158" s="420"/>
      <c r="K158" s="421" t="str">
        <f t="shared" si="9"/>
        <v/>
      </c>
      <c r="L158" s="420"/>
      <c r="M158" s="419"/>
      <c r="N158" s="420"/>
      <c r="O158" s="419"/>
      <c r="P158" s="420"/>
      <c r="Q158" s="416" t="str">
        <f t="shared" si="8"/>
        <v/>
      </c>
      <c r="R158" s="626" t="str">
        <f t="shared" si="10"/>
        <v/>
      </c>
      <c r="S158" s="626" t="str">
        <f t="shared" si="11"/>
        <v/>
      </c>
    </row>
    <row r="159" spans="2:19" x14ac:dyDescent="0.2">
      <c r="B159" s="211" t="s">
        <v>761</v>
      </c>
      <c r="C159" s="212"/>
      <c r="D159" s="209"/>
      <c r="E159" s="16">
        <v>139</v>
      </c>
      <c r="F159" s="14" t="s">
        <v>278</v>
      </c>
      <c r="G159" s="14" t="s">
        <v>279</v>
      </c>
      <c r="H159" s="418" t="str">
        <f>IF('Table 1'!K159="","",'Table 1'!K159)</f>
        <v/>
      </c>
      <c r="I159" s="419"/>
      <c r="J159" s="420"/>
      <c r="K159" s="421" t="str">
        <f t="shared" si="9"/>
        <v/>
      </c>
      <c r="L159" s="420"/>
      <c r="M159" s="419"/>
      <c r="N159" s="420"/>
      <c r="O159" s="419"/>
      <c r="P159" s="420"/>
      <c r="Q159" s="416" t="str">
        <f t="shared" si="8"/>
        <v/>
      </c>
      <c r="R159" s="626" t="str">
        <f t="shared" si="10"/>
        <v/>
      </c>
      <c r="S159" s="626" t="str">
        <f t="shared" si="11"/>
        <v/>
      </c>
    </row>
    <row r="160" spans="2:19" x14ac:dyDescent="0.2">
      <c r="B160" s="211" t="s">
        <v>762</v>
      </c>
      <c r="C160" s="212"/>
      <c r="D160" s="209"/>
      <c r="E160" s="13">
        <v>140</v>
      </c>
      <c r="F160" s="14" t="s">
        <v>280</v>
      </c>
      <c r="G160" s="14" t="s">
        <v>281</v>
      </c>
      <c r="H160" s="418">
        <f>IF('Table 1'!K160="","",'Table 1'!K160)</f>
        <v>2827</v>
      </c>
      <c r="I160" s="419"/>
      <c r="J160" s="420"/>
      <c r="K160" s="421" t="str">
        <f t="shared" si="9"/>
        <v/>
      </c>
      <c r="L160" s="420"/>
      <c r="M160" s="419"/>
      <c r="N160" s="420"/>
      <c r="O160" s="419"/>
      <c r="P160" s="420"/>
      <c r="Q160" s="416" t="str">
        <f t="shared" si="8"/>
        <v/>
      </c>
      <c r="R160" s="626" t="str">
        <f t="shared" si="10"/>
        <v/>
      </c>
      <c r="S160" s="626" t="str">
        <f t="shared" si="11"/>
        <v/>
      </c>
    </row>
    <row r="161" spans="2:19" x14ac:dyDescent="0.2">
      <c r="B161" s="211" t="s">
        <v>763</v>
      </c>
      <c r="C161" s="212"/>
      <c r="D161" s="209"/>
      <c r="E161" s="16">
        <v>141</v>
      </c>
      <c r="F161" s="14" t="s">
        <v>282</v>
      </c>
      <c r="G161" s="14" t="s">
        <v>283</v>
      </c>
      <c r="H161" s="418" t="str">
        <f>IF('Table 1'!K161="","",'Table 1'!K161)</f>
        <v/>
      </c>
      <c r="I161" s="419"/>
      <c r="J161" s="420"/>
      <c r="K161" s="421" t="str">
        <f t="shared" si="9"/>
        <v/>
      </c>
      <c r="L161" s="420"/>
      <c r="M161" s="419"/>
      <c r="N161" s="420"/>
      <c r="O161" s="419"/>
      <c r="P161" s="420"/>
      <c r="Q161" s="416" t="str">
        <f t="shared" si="8"/>
        <v/>
      </c>
      <c r="R161" s="626" t="str">
        <f t="shared" si="10"/>
        <v/>
      </c>
      <c r="S161" s="626" t="str">
        <f t="shared" si="11"/>
        <v/>
      </c>
    </row>
    <row r="162" spans="2:19" x14ac:dyDescent="0.2">
      <c r="B162" s="211" t="s">
        <v>764</v>
      </c>
      <c r="C162" s="212"/>
      <c r="D162" s="209"/>
      <c r="E162" s="13">
        <v>142</v>
      </c>
      <c r="F162" s="14" t="s">
        <v>284</v>
      </c>
      <c r="G162" s="14" t="s">
        <v>285</v>
      </c>
      <c r="H162" s="418" t="str">
        <f>IF('Table 1'!K162="","",'Table 1'!K162)</f>
        <v/>
      </c>
      <c r="I162" s="419"/>
      <c r="J162" s="420"/>
      <c r="K162" s="421" t="str">
        <f t="shared" si="9"/>
        <v/>
      </c>
      <c r="L162" s="420"/>
      <c r="M162" s="419"/>
      <c r="N162" s="420"/>
      <c r="O162" s="419"/>
      <c r="P162" s="420"/>
      <c r="Q162" s="416" t="str">
        <f t="shared" si="8"/>
        <v/>
      </c>
      <c r="R162" s="626" t="str">
        <f t="shared" si="10"/>
        <v/>
      </c>
      <c r="S162" s="626" t="str">
        <f t="shared" si="11"/>
        <v/>
      </c>
    </row>
    <row r="163" spans="2:19" x14ac:dyDescent="0.2">
      <c r="B163" s="211" t="s">
        <v>765</v>
      </c>
      <c r="C163" s="212"/>
      <c r="D163" s="209"/>
      <c r="E163" s="16">
        <v>143</v>
      </c>
      <c r="F163" s="14" t="s">
        <v>286</v>
      </c>
      <c r="G163" s="14" t="s">
        <v>287</v>
      </c>
      <c r="H163" s="418" t="str">
        <f>IF('Table 1'!K163="","",'Table 1'!K163)</f>
        <v/>
      </c>
      <c r="I163" s="419"/>
      <c r="J163" s="420"/>
      <c r="K163" s="421" t="str">
        <f t="shared" si="9"/>
        <v/>
      </c>
      <c r="L163" s="420"/>
      <c r="M163" s="419"/>
      <c r="N163" s="420"/>
      <c r="O163" s="419"/>
      <c r="P163" s="420"/>
      <c r="Q163" s="416" t="str">
        <f t="shared" si="8"/>
        <v/>
      </c>
      <c r="R163" s="626" t="str">
        <f t="shared" si="10"/>
        <v/>
      </c>
      <c r="S163" s="626" t="str">
        <f t="shared" si="11"/>
        <v/>
      </c>
    </row>
    <row r="164" spans="2:19" x14ac:dyDescent="0.2">
      <c r="B164" s="211" t="s">
        <v>766</v>
      </c>
      <c r="C164" s="212"/>
      <c r="D164" s="209"/>
      <c r="E164" s="13">
        <v>144</v>
      </c>
      <c r="F164" s="14" t="s">
        <v>288</v>
      </c>
      <c r="G164" s="14" t="s">
        <v>289</v>
      </c>
      <c r="H164" s="418">
        <f>IF('Table 1'!K164="","",'Table 1'!K164)</f>
        <v>81</v>
      </c>
      <c r="I164" s="419"/>
      <c r="J164" s="420"/>
      <c r="K164" s="421" t="str">
        <f t="shared" si="9"/>
        <v/>
      </c>
      <c r="L164" s="420"/>
      <c r="M164" s="419"/>
      <c r="N164" s="420"/>
      <c r="O164" s="419"/>
      <c r="P164" s="420"/>
      <c r="Q164" s="416" t="str">
        <f t="shared" si="8"/>
        <v/>
      </c>
      <c r="R164" s="626" t="str">
        <f t="shared" si="10"/>
        <v/>
      </c>
      <c r="S164" s="626" t="str">
        <f t="shared" si="11"/>
        <v/>
      </c>
    </row>
    <row r="165" spans="2:19" x14ac:dyDescent="0.2">
      <c r="B165" s="211" t="s">
        <v>767</v>
      </c>
      <c r="C165" s="212"/>
      <c r="D165" s="209"/>
      <c r="E165" s="16">
        <v>145</v>
      </c>
      <c r="F165" s="14" t="s">
        <v>290</v>
      </c>
      <c r="G165" s="15" t="s">
        <v>291</v>
      </c>
      <c r="H165" s="418" t="str">
        <f>IF('Table 1'!K165="","",'Table 1'!K165)</f>
        <v/>
      </c>
      <c r="I165" s="419"/>
      <c r="J165" s="420"/>
      <c r="K165" s="421" t="str">
        <f t="shared" si="9"/>
        <v/>
      </c>
      <c r="L165" s="420"/>
      <c r="M165" s="419"/>
      <c r="N165" s="420"/>
      <c r="O165" s="419"/>
      <c r="P165" s="420"/>
      <c r="Q165" s="416" t="str">
        <f t="shared" si="8"/>
        <v/>
      </c>
      <c r="R165" s="626" t="str">
        <f t="shared" si="10"/>
        <v/>
      </c>
      <c r="S165" s="626" t="str">
        <f t="shared" si="11"/>
        <v/>
      </c>
    </row>
    <row r="166" spans="2:19" x14ac:dyDescent="0.2">
      <c r="B166" s="211" t="s">
        <v>768</v>
      </c>
      <c r="C166" s="212"/>
      <c r="D166" s="209"/>
      <c r="E166" s="13">
        <v>146</v>
      </c>
      <c r="F166" s="14" t="s">
        <v>292</v>
      </c>
      <c r="G166" s="14" t="s">
        <v>293</v>
      </c>
      <c r="H166" s="418" t="str">
        <f>IF('Table 1'!K166="","",'Table 1'!K166)</f>
        <v/>
      </c>
      <c r="I166" s="419"/>
      <c r="J166" s="420"/>
      <c r="K166" s="421" t="str">
        <f t="shared" si="9"/>
        <v/>
      </c>
      <c r="L166" s="420"/>
      <c r="M166" s="419"/>
      <c r="N166" s="420"/>
      <c r="O166" s="419"/>
      <c r="P166" s="420"/>
      <c r="Q166" s="416" t="str">
        <f t="shared" si="8"/>
        <v/>
      </c>
      <c r="R166" s="626" t="str">
        <f t="shared" si="10"/>
        <v/>
      </c>
      <c r="S166" s="626" t="str">
        <f t="shared" si="11"/>
        <v/>
      </c>
    </row>
    <row r="167" spans="2:19" x14ac:dyDescent="0.2">
      <c r="B167" s="211" t="s">
        <v>769</v>
      </c>
      <c r="C167" s="212"/>
      <c r="D167" s="209"/>
      <c r="E167" s="16">
        <v>147</v>
      </c>
      <c r="F167" s="14" t="s">
        <v>294</v>
      </c>
      <c r="G167" s="14" t="s">
        <v>295</v>
      </c>
      <c r="H167" s="418">
        <f>IF('Table 1'!K167="","",'Table 1'!K167)</f>
        <v>9</v>
      </c>
      <c r="I167" s="419"/>
      <c r="J167" s="420"/>
      <c r="K167" s="421" t="str">
        <f t="shared" si="9"/>
        <v/>
      </c>
      <c r="L167" s="420"/>
      <c r="M167" s="419"/>
      <c r="N167" s="420"/>
      <c r="O167" s="419"/>
      <c r="P167" s="420"/>
      <c r="Q167" s="416" t="str">
        <f t="shared" si="8"/>
        <v/>
      </c>
      <c r="R167" s="626" t="str">
        <f t="shared" si="10"/>
        <v/>
      </c>
      <c r="S167" s="626" t="str">
        <f t="shared" si="11"/>
        <v/>
      </c>
    </row>
    <row r="168" spans="2:19" x14ac:dyDescent="0.2">
      <c r="B168" s="211" t="s">
        <v>770</v>
      </c>
      <c r="C168" s="212"/>
      <c r="D168" s="209"/>
      <c r="E168" s="13">
        <v>148</v>
      </c>
      <c r="F168" s="14" t="s">
        <v>296</v>
      </c>
      <c r="G168" s="14" t="s">
        <v>297</v>
      </c>
      <c r="H168" s="418">
        <f>IF('Table 1'!K168="","",'Table 1'!K168)</f>
        <v>48</v>
      </c>
      <c r="I168" s="419"/>
      <c r="J168" s="420"/>
      <c r="K168" s="421" t="str">
        <f t="shared" si="9"/>
        <v/>
      </c>
      <c r="L168" s="420"/>
      <c r="M168" s="419"/>
      <c r="N168" s="420"/>
      <c r="O168" s="419"/>
      <c r="P168" s="420"/>
      <c r="Q168" s="416" t="str">
        <f t="shared" si="8"/>
        <v/>
      </c>
      <c r="R168" s="626" t="str">
        <f t="shared" si="10"/>
        <v/>
      </c>
      <c r="S168" s="626" t="str">
        <f t="shared" si="11"/>
        <v/>
      </c>
    </row>
    <row r="169" spans="2:19" x14ac:dyDescent="0.2">
      <c r="B169" s="211" t="s">
        <v>771</v>
      </c>
      <c r="C169" s="212"/>
      <c r="D169" s="209"/>
      <c r="E169" s="16">
        <v>149</v>
      </c>
      <c r="F169" s="14" t="s">
        <v>298</v>
      </c>
      <c r="G169" s="14" t="s">
        <v>299</v>
      </c>
      <c r="H169" s="418" t="str">
        <f>IF('Table 1'!K169="","",'Table 1'!K169)</f>
        <v/>
      </c>
      <c r="I169" s="419"/>
      <c r="J169" s="420"/>
      <c r="K169" s="421" t="str">
        <f t="shared" si="9"/>
        <v/>
      </c>
      <c r="L169" s="420"/>
      <c r="M169" s="419"/>
      <c r="N169" s="420"/>
      <c r="O169" s="419"/>
      <c r="P169" s="420"/>
      <c r="Q169" s="416" t="str">
        <f t="shared" si="8"/>
        <v/>
      </c>
      <c r="R169" s="626" t="str">
        <f t="shared" si="10"/>
        <v/>
      </c>
      <c r="S169" s="626" t="str">
        <f t="shared" si="11"/>
        <v/>
      </c>
    </row>
    <row r="170" spans="2:19" x14ac:dyDescent="0.2">
      <c r="B170" s="211" t="s">
        <v>772</v>
      </c>
      <c r="C170" s="212"/>
      <c r="D170" s="209"/>
      <c r="E170" s="13">
        <v>150</v>
      </c>
      <c r="F170" s="14" t="s">
        <v>300</v>
      </c>
      <c r="G170" s="14" t="s">
        <v>301</v>
      </c>
      <c r="H170" s="418" t="str">
        <f>IF('Table 1'!K170="","",'Table 1'!K170)</f>
        <v/>
      </c>
      <c r="I170" s="419"/>
      <c r="J170" s="420"/>
      <c r="K170" s="421" t="str">
        <f t="shared" si="9"/>
        <v/>
      </c>
      <c r="L170" s="420"/>
      <c r="M170" s="419"/>
      <c r="N170" s="420"/>
      <c r="O170" s="419"/>
      <c r="P170" s="420"/>
      <c r="Q170" s="416" t="str">
        <f t="shared" si="8"/>
        <v/>
      </c>
      <c r="R170" s="626" t="str">
        <f t="shared" si="10"/>
        <v/>
      </c>
      <c r="S170" s="626" t="str">
        <f t="shared" si="11"/>
        <v/>
      </c>
    </row>
    <row r="171" spans="2:19" x14ac:dyDescent="0.2">
      <c r="B171" s="211" t="s">
        <v>773</v>
      </c>
      <c r="C171" s="212"/>
      <c r="D171" s="209"/>
      <c r="E171" s="16">
        <v>151</v>
      </c>
      <c r="F171" s="14" t="s">
        <v>302</v>
      </c>
      <c r="G171" s="14" t="s">
        <v>303</v>
      </c>
      <c r="H171" s="418" t="str">
        <f>IF('Table 1'!K171="","",'Table 1'!K171)</f>
        <v/>
      </c>
      <c r="I171" s="419"/>
      <c r="J171" s="420"/>
      <c r="K171" s="421" t="str">
        <f t="shared" si="9"/>
        <v/>
      </c>
      <c r="L171" s="420"/>
      <c r="M171" s="419"/>
      <c r="N171" s="420"/>
      <c r="O171" s="419"/>
      <c r="P171" s="420"/>
      <c r="Q171" s="416" t="str">
        <f t="shared" si="8"/>
        <v/>
      </c>
      <c r="R171" s="626" t="str">
        <f t="shared" si="10"/>
        <v/>
      </c>
      <c r="S171" s="626" t="str">
        <f t="shared" si="11"/>
        <v/>
      </c>
    </row>
    <row r="172" spans="2:19" x14ac:dyDescent="0.2">
      <c r="B172" s="211" t="s">
        <v>774</v>
      </c>
      <c r="C172" s="212"/>
      <c r="D172" s="209"/>
      <c r="E172" s="13">
        <v>152</v>
      </c>
      <c r="F172" s="14" t="s">
        <v>304</v>
      </c>
      <c r="G172" s="14" t="s">
        <v>305</v>
      </c>
      <c r="H172" s="418" t="str">
        <f>IF('Table 1'!K172="","",'Table 1'!K172)</f>
        <v/>
      </c>
      <c r="I172" s="419"/>
      <c r="J172" s="420"/>
      <c r="K172" s="421" t="str">
        <f t="shared" si="9"/>
        <v/>
      </c>
      <c r="L172" s="420"/>
      <c r="M172" s="419"/>
      <c r="N172" s="420"/>
      <c r="O172" s="419"/>
      <c r="P172" s="420"/>
      <c r="Q172" s="416" t="str">
        <f t="shared" si="8"/>
        <v/>
      </c>
      <c r="R172" s="626" t="str">
        <f t="shared" si="10"/>
        <v/>
      </c>
      <c r="S172" s="626" t="str">
        <f t="shared" si="11"/>
        <v/>
      </c>
    </row>
    <row r="173" spans="2:19" x14ac:dyDescent="0.2">
      <c r="B173" s="211" t="s">
        <v>775</v>
      </c>
      <c r="C173" s="212"/>
      <c r="D173" s="209"/>
      <c r="E173" s="16">
        <v>153</v>
      </c>
      <c r="F173" s="14" t="s">
        <v>306</v>
      </c>
      <c r="G173" s="14" t="s">
        <v>307</v>
      </c>
      <c r="H173" s="418">
        <f>IF('Table 1'!K173="","",'Table 1'!K173)</f>
        <v>14061</v>
      </c>
      <c r="I173" s="419"/>
      <c r="J173" s="420"/>
      <c r="K173" s="421" t="str">
        <f t="shared" si="9"/>
        <v/>
      </c>
      <c r="L173" s="420"/>
      <c r="M173" s="419"/>
      <c r="N173" s="420"/>
      <c r="O173" s="419"/>
      <c r="P173" s="420"/>
      <c r="Q173" s="416" t="str">
        <f t="shared" si="8"/>
        <v/>
      </c>
      <c r="R173" s="626" t="str">
        <f t="shared" si="10"/>
        <v/>
      </c>
      <c r="S173" s="626" t="str">
        <f t="shared" si="11"/>
        <v/>
      </c>
    </row>
    <row r="174" spans="2:19" x14ac:dyDescent="0.2">
      <c r="B174" s="211" t="s">
        <v>776</v>
      </c>
      <c r="C174" s="212"/>
      <c r="D174" s="209"/>
      <c r="E174" s="13">
        <v>154</v>
      </c>
      <c r="F174" s="14" t="s">
        <v>308</v>
      </c>
      <c r="G174" s="14" t="s">
        <v>309</v>
      </c>
      <c r="H174" s="418" t="str">
        <f>IF('Table 1'!K174="","",'Table 1'!K174)</f>
        <v/>
      </c>
      <c r="I174" s="419"/>
      <c r="J174" s="420"/>
      <c r="K174" s="421" t="str">
        <f t="shared" si="9"/>
        <v/>
      </c>
      <c r="L174" s="420"/>
      <c r="M174" s="419"/>
      <c r="N174" s="420"/>
      <c r="O174" s="419"/>
      <c r="P174" s="420"/>
      <c r="Q174" s="416" t="str">
        <f t="shared" si="8"/>
        <v/>
      </c>
      <c r="R174" s="626" t="str">
        <f t="shared" si="10"/>
        <v/>
      </c>
      <c r="S174" s="626" t="str">
        <f t="shared" si="11"/>
        <v/>
      </c>
    </row>
    <row r="175" spans="2:19" x14ac:dyDescent="0.2">
      <c r="B175" s="211" t="s">
        <v>777</v>
      </c>
      <c r="C175" s="212"/>
      <c r="D175" s="209"/>
      <c r="E175" s="16">
        <v>155</v>
      </c>
      <c r="F175" s="14" t="s">
        <v>310</v>
      </c>
      <c r="G175" s="14" t="s">
        <v>311</v>
      </c>
      <c r="H175" s="418">
        <f>IF('Table 1'!K175="","",'Table 1'!K175)</f>
        <v>835</v>
      </c>
      <c r="I175" s="419"/>
      <c r="J175" s="420"/>
      <c r="K175" s="421" t="str">
        <f t="shared" si="9"/>
        <v/>
      </c>
      <c r="L175" s="420"/>
      <c r="M175" s="419"/>
      <c r="N175" s="420"/>
      <c r="O175" s="419"/>
      <c r="P175" s="420"/>
      <c r="Q175" s="416" t="str">
        <f t="shared" si="8"/>
        <v/>
      </c>
      <c r="R175" s="626" t="str">
        <f t="shared" si="10"/>
        <v/>
      </c>
      <c r="S175" s="626" t="str">
        <f t="shared" si="11"/>
        <v/>
      </c>
    </row>
    <row r="176" spans="2:19" x14ac:dyDescent="0.2">
      <c r="B176" s="211" t="s">
        <v>778</v>
      </c>
      <c r="C176" s="212"/>
      <c r="D176" s="209"/>
      <c r="E176" s="13">
        <v>156</v>
      </c>
      <c r="F176" s="14" t="s">
        <v>312</v>
      </c>
      <c r="G176" s="14" t="s">
        <v>313</v>
      </c>
      <c r="H176" s="418" t="str">
        <f>IF('Table 1'!K176="","",'Table 1'!K176)</f>
        <v/>
      </c>
      <c r="I176" s="419"/>
      <c r="J176" s="420"/>
      <c r="K176" s="421" t="str">
        <f t="shared" si="9"/>
        <v/>
      </c>
      <c r="L176" s="420"/>
      <c r="M176" s="419"/>
      <c r="N176" s="420"/>
      <c r="O176" s="419"/>
      <c r="P176" s="420"/>
      <c r="Q176" s="416" t="str">
        <f t="shared" si="8"/>
        <v/>
      </c>
      <c r="R176" s="626" t="str">
        <f t="shared" si="10"/>
        <v/>
      </c>
      <c r="S176" s="626" t="str">
        <f t="shared" si="11"/>
        <v/>
      </c>
    </row>
    <row r="177" spans="2:19" x14ac:dyDescent="0.2">
      <c r="B177" s="211" t="s">
        <v>779</v>
      </c>
      <c r="C177" s="212"/>
      <c r="D177" s="209"/>
      <c r="E177" s="16">
        <v>157</v>
      </c>
      <c r="F177" s="14" t="s">
        <v>314</v>
      </c>
      <c r="G177" s="14" t="s">
        <v>315</v>
      </c>
      <c r="H177" s="418">
        <f>IF('Table 1'!K177="","",'Table 1'!K177)</f>
        <v>5</v>
      </c>
      <c r="I177" s="419"/>
      <c r="J177" s="420"/>
      <c r="K177" s="421" t="str">
        <f t="shared" si="9"/>
        <v/>
      </c>
      <c r="L177" s="420"/>
      <c r="M177" s="419"/>
      <c r="N177" s="420"/>
      <c r="O177" s="419"/>
      <c r="P177" s="420"/>
      <c r="Q177" s="416" t="str">
        <f t="shared" si="8"/>
        <v/>
      </c>
      <c r="R177" s="626" t="str">
        <f t="shared" si="10"/>
        <v/>
      </c>
      <c r="S177" s="626" t="str">
        <f t="shared" si="11"/>
        <v/>
      </c>
    </row>
    <row r="178" spans="2:19" x14ac:dyDescent="0.2">
      <c r="B178" s="211" t="s">
        <v>780</v>
      </c>
      <c r="C178" s="212"/>
      <c r="D178" s="209"/>
      <c r="E178" s="13">
        <v>158</v>
      </c>
      <c r="F178" s="14" t="s">
        <v>316</v>
      </c>
      <c r="G178" s="14" t="s">
        <v>317</v>
      </c>
      <c r="H178" s="418">
        <f>IF('Table 1'!K178="","",'Table 1'!K178)</f>
        <v>182</v>
      </c>
      <c r="I178" s="419"/>
      <c r="J178" s="420"/>
      <c r="K178" s="421" t="str">
        <f t="shared" si="9"/>
        <v/>
      </c>
      <c r="L178" s="420"/>
      <c r="M178" s="419"/>
      <c r="N178" s="420"/>
      <c r="O178" s="419"/>
      <c r="P178" s="420"/>
      <c r="Q178" s="416" t="str">
        <f t="shared" si="8"/>
        <v/>
      </c>
      <c r="R178" s="626" t="str">
        <f t="shared" si="10"/>
        <v/>
      </c>
      <c r="S178" s="626" t="str">
        <f t="shared" si="11"/>
        <v/>
      </c>
    </row>
    <row r="179" spans="2:19" x14ac:dyDescent="0.2">
      <c r="B179" s="211" t="s">
        <v>781</v>
      </c>
      <c r="C179" s="212"/>
      <c r="D179" s="209"/>
      <c r="E179" s="16">
        <v>159</v>
      </c>
      <c r="F179" s="14" t="s">
        <v>318</v>
      </c>
      <c r="G179" s="14" t="s">
        <v>319</v>
      </c>
      <c r="H179" s="418" t="str">
        <f>IF('Table 1'!K179="","",'Table 1'!K179)</f>
        <v/>
      </c>
      <c r="I179" s="419"/>
      <c r="J179" s="420"/>
      <c r="K179" s="421" t="str">
        <f t="shared" si="9"/>
        <v/>
      </c>
      <c r="L179" s="420"/>
      <c r="M179" s="419"/>
      <c r="N179" s="420"/>
      <c r="O179" s="419"/>
      <c r="P179" s="420"/>
      <c r="Q179" s="416" t="str">
        <f t="shared" si="8"/>
        <v/>
      </c>
      <c r="R179" s="626" t="str">
        <f t="shared" si="10"/>
        <v/>
      </c>
      <c r="S179" s="626" t="str">
        <f t="shared" si="11"/>
        <v/>
      </c>
    </row>
    <row r="180" spans="2:19" x14ac:dyDescent="0.2">
      <c r="B180" s="211" t="s">
        <v>782</v>
      </c>
      <c r="C180" s="212"/>
      <c r="D180" s="209"/>
      <c r="E180" s="13">
        <v>160</v>
      </c>
      <c r="F180" s="14" t="s">
        <v>320</v>
      </c>
      <c r="G180" s="14" t="s">
        <v>321</v>
      </c>
      <c r="H180" s="418" t="str">
        <f>IF('Table 1'!K180="","",'Table 1'!K180)</f>
        <v/>
      </c>
      <c r="I180" s="419"/>
      <c r="J180" s="420"/>
      <c r="K180" s="421" t="str">
        <f t="shared" si="9"/>
        <v/>
      </c>
      <c r="L180" s="420"/>
      <c r="M180" s="419"/>
      <c r="N180" s="420"/>
      <c r="O180" s="419"/>
      <c r="P180" s="420"/>
      <c r="Q180" s="416" t="str">
        <f t="shared" si="8"/>
        <v/>
      </c>
      <c r="R180" s="626" t="str">
        <f t="shared" si="10"/>
        <v/>
      </c>
      <c r="S180" s="626" t="str">
        <f t="shared" si="11"/>
        <v/>
      </c>
    </row>
    <row r="181" spans="2:19" x14ac:dyDescent="0.2">
      <c r="B181" s="211" t="s">
        <v>783</v>
      </c>
      <c r="C181" s="212"/>
      <c r="D181" s="209"/>
      <c r="E181" s="16">
        <v>161</v>
      </c>
      <c r="F181" s="14" t="s">
        <v>322</v>
      </c>
      <c r="G181" s="14" t="s">
        <v>323</v>
      </c>
      <c r="H181" s="418">
        <f>IF('Table 1'!K181="","",'Table 1'!K181)</f>
        <v>1517</v>
      </c>
      <c r="I181" s="419"/>
      <c r="J181" s="420"/>
      <c r="K181" s="421" t="str">
        <f t="shared" si="9"/>
        <v/>
      </c>
      <c r="L181" s="420"/>
      <c r="M181" s="419"/>
      <c r="N181" s="420"/>
      <c r="O181" s="419"/>
      <c r="P181" s="420"/>
      <c r="Q181" s="416" t="str">
        <f t="shared" si="8"/>
        <v/>
      </c>
      <c r="R181" s="626" t="str">
        <f t="shared" si="10"/>
        <v/>
      </c>
      <c r="S181" s="626" t="str">
        <f t="shared" si="11"/>
        <v/>
      </c>
    </row>
    <row r="182" spans="2:19" x14ac:dyDescent="0.2">
      <c r="B182" s="211" t="s">
        <v>784</v>
      </c>
      <c r="C182" s="212"/>
      <c r="D182" s="209"/>
      <c r="E182" s="13">
        <v>162</v>
      </c>
      <c r="F182" s="14" t="s">
        <v>324</v>
      </c>
      <c r="G182" s="14" t="s">
        <v>325</v>
      </c>
      <c r="H182" s="418">
        <f>IF('Table 1'!K182="","",'Table 1'!K182)</f>
        <v>36</v>
      </c>
      <c r="I182" s="419"/>
      <c r="J182" s="420"/>
      <c r="K182" s="421" t="str">
        <f t="shared" si="9"/>
        <v/>
      </c>
      <c r="L182" s="420"/>
      <c r="M182" s="419"/>
      <c r="N182" s="420"/>
      <c r="O182" s="419"/>
      <c r="P182" s="420"/>
      <c r="Q182" s="416" t="str">
        <f t="shared" si="8"/>
        <v/>
      </c>
      <c r="R182" s="626" t="str">
        <f t="shared" si="10"/>
        <v/>
      </c>
      <c r="S182" s="626" t="str">
        <f t="shared" si="11"/>
        <v/>
      </c>
    </row>
    <row r="183" spans="2:19" x14ac:dyDescent="0.2">
      <c r="B183" s="211" t="s">
        <v>785</v>
      </c>
      <c r="C183" s="212"/>
      <c r="D183" s="209"/>
      <c r="E183" s="16">
        <v>163</v>
      </c>
      <c r="F183" s="14" t="s">
        <v>326</v>
      </c>
      <c r="G183" s="14" t="s">
        <v>327</v>
      </c>
      <c r="H183" s="418">
        <f>IF('Table 1'!K183="","",'Table 1'!K183)</f>
        <v>17</v>
      </c>
      <c r="I183" s="419"/>
      <c r="J183" s="420"/>
      <c r="K183" s="421" t="str">
        <f t="shared" si="9"/>
        <v/>
      </c>
      <c r="L183" s="420"/>
      <c r="M183" s="419"/>
      <c r="N183" s="420"/>
      <c r="O183" s="419"/>
      <c r="P183" s="420"/>
      <c r="Q183" s="416" t="str">
        <f t="shared" si="8"/>
        <v/>
      </c>
      <c r="R183" s="626" t="str">
        <f t="shared" si="10"/>
        <v/>
      </c>
      <c r="S183" s="626" t="str">
        <f t="shared" si="11"/>
        <v/>
      </c>
    </row>
    <row r="184" spans="2:19" x14ac:dyDescent="0.2">
      <c r="B184" s="211" t="s">
        <v>786</v>
      </c>
      <c r="C184" s="212"/>
      <c r="D184" s="209"/>
      <c r="E184" s="13">
        <v>164</v>
      </c>
      <c r="F184" s="14" t="s">
        <v>328</v>
      </c>
      <c r="G184" s="14" t="s">
        <v>329</v>
      </c>
      <c r="H184" s="418" t="str">
        <f>IF('Table 1'!K184="","",'Table 1'!K184)</f>
        <v/>
      </c>
      <c r="I184" s="419"/>
      <c r="J184" s="420"/>
      <c r="K184" s="421" t="str">
        <f t="shared" si="9"/>
        <v/>
      </c>
      <c r="L184" s="420"/>
      <c r="M184" s="419"/>
      <c r="N184" s="420"/>
      <c r="O184" s="419"/>
      <c r="P184" s="420"/>
      <c r="Q184" s="416" t="str">
        <f t="shared" si="8"/>
        <v/>
      </c>
      <c r="R184" s="626" t="str">
        <f t="shared" si="10"/>
        <v/>
      </c>
      <c r="S184" s="626" t="str">
        <f t="shared" si="11"/>
        <v/>
      </c>
    </row>
    <row r="185" spans="2:19" x14ac:dyDescent="0.2">
      <c r="B185" s="211" t="s">
        <v>787</v>
      </c>
      <c r="C185" s="212"/>
      <c r="D185" s="209"/>
      <c r="E185" s="16">
        <v>165</v>
      </c>
      <c r="F185" s="14" t="s">
        <v>330</v>
      </c>
      <c r="G185" s="14" t="s">
        <v>331</v>
      </c>
      <c r="H185" s="418">
        <f>IF('Table 1'!K185="","",'Table 1'!K185)</f>
        <v>143</v>
      </c>
      <c r="I185" s="419"/>
      <c r="J185" s="420"/>
      <c r="K185" s="421" t="str">
        <f t="shared" si="9"/>
        <v/>
      </c>
      <c r="L185" s="420"/>
      <c r="M185" s="419"/>
      <c r="N185" s="420"/>
      <c r="O185" s="419"/>
      <c r="P185" s="420"/>
      <c r="Q185" s="416" t="str">
        <f t="shared" si="8"/>
        <v/>
      </c>
      <c r="R185" s="626" t="str">
        <f t="shared" si="10"/>
        <v/>
      </c>
      <c r="S185" s="626" t="str">
        <f t="shared" si="11"/>
        <v/>
      </c>
    </row>
    <row r="186" spans="2:19" x14ac:dyDescent="0.2">
      <c r="B186" s="211" t="s">
        <v>788</v>
      </c>
      <c r="C186" s="212"/>
      <c r="D186" s="209"/>
      <c r="E186" s="13">
        <v>166</v>
      </c>
      <c r="F186" s="14" t="s">
        <v>332</v>
      </c>
      <c r="G186" s="14" t="s">
        <v>333</v>
      </c>
      <c r="H186" s="418" t="str">
        <f>IF('Table 1'!K186="","",'Table 1'!K186)</f>
        <v/>
      </c>
      <c r="I186" s="419"/>
      <c r="J186" s="420"/>
      <c r="K186" s="421" t="str">
        <f t="shared" si="9"/>
        <v/>
      </c>
      <c r="L186" s="420"/>
      <c r="M186" s="419"/>
      <c r="N186" s="420"/>
      <c r="O186" s="419"/>
      <c r="P186" s="420"/>
      <c r="Q186" s="416" t="str">
        <f t="shared" si="8"/>
        <v/>
      </c>
      <c r="R186" s="626" t="str">
        <f t="shared" si="10"/>
        <v/>
      </c>
      <c r="S186" s="626" t="str">
        <f t="shared" si="11"/>
        <v/>
      </c>
    </row>
    <row r="187" spans="2:19" x14ac:dyDescent="0.2">
      <c r="B187" s="211" t="s">
        <v>789</v>
      </c>
      <c r="C187" s="212"/>
      <c r="D187" s="209"/>
      <c r="E187" s="16">
        <v>167</v>
      </c>
      <c r="F187" s="14" t="s">
        <v>334</v>
      </c>
      <c r="G187" s="14" t="s">
        <v>335</v>
      </c>
      <c r="H187" s="418">
        <f>IF('Table 1'!K187="","",'Table 1'!K187)</f>
        <v>10</v>
      </c>
      <c r="I187" s="419"/>
      <c r="J187" s="420"/>
      <c r="K187" s="421" t="str">
        <f t="shared" si="9"/>
        <v/>
      </c>
      <c r="L187" s="420"/>
      <c r="M187" s="419"/>
      <c r="N187" s="420"/>
      <c r="O187" s="419"/>
      <c r="P187" s="420"/>
      <c r="Q187" s="416" t="str">
        <f t="shared" si="8"/>
        <v/>
      </c>
      <c r="R187" s="626" t="str">
        <f t="shared" si="10"/>
        <v/>
      </c>
      <c r="S187" s="626" t="str">
        <f t="shared" si="11"/>
        <v/>
      </c>
    </row>
    <row r="188" spans="2:19" x14ac:dyDescent="0.2">
      <c r="B188" s="211" t="s">
        <v>790</v>
      </c>
      <c r="C188" s="212"/>
      <c r="D188" s="209"/>
      <c r="E188" s="13">
        <v>168</v>
      </c>
      <c r="F188" s="14" t="s">
        <v>336</v>
      </c>
      <c r="G188" s="14" t="s">
        <v>337</v>
      </c>
      <c r="H188" s="418">
        <f>IF('Table 1'!K188="","",'Table 1'!K188)</f>
        <v>1027</v>
      </c>
      <c r="I188" s="419"/>
      <c r="J188" s="420"/>
      <c r="K188" s="421" t="str">
        <f t="shared" si="9"/>
        <v/>
      </c>
      <c r="L188" s="420"/>
      <c r="M188" s="419"/>
      <c r="N188" s="420"/>
      <c r="O188" s="419"/>
      <c r="P188" s="420"/>
      <c r="Q188" s="416" t="str">
        <f t="shared" si="8"/>
        <v/>
      </c>
      <c r="R188" s="626" t="str">
        <f t="shared" si="10"/>
        <v/>
      </c>
      <c r="S188" s="626" t="str">
        <f t="shared" si="11"/>
        <v/>
      </c>
    </row>
    <row r="189" spans="2:19" x14ac:dyDescent="0.2">
      <c r="B189" s="211" t="s">
        <v>791</v>
      </c>
      <c r="C189" s="212"/>
      <c r="D189" s="209"/>
      <c r="E189" s="16">
        <v>169</v>
      </c>
      <c r="F189" s="14" t="s">
        <v>338</v>
      </c>
      <c r="G189" s="14" t="s">
        <v>339</v>
      </c>
      <c r="H189" s="418">
        <f>IF('Table 1'!K189="","",'Table 1'!K189)</f>
        <v>341</v>
      </c>
      <c r="I189" s="419"/>
      <c r="J189" s="420"/>
      <c r="K189" s="421" t="str">
        <f t="shared" si="9"/>
        <v/>
      </c>
      <c r="L189" s="420"/>
      <c r="M189" s="419"/>
      <c r="N189" s="420"/>
      <c r="O189" s="419"/>
      <c r="P189" s="420"/>
      <c r="Q189" s="416" t="str">
        <f t="shared" si="8"/>
        <v/>
      </c>
      <c r="R189" s="626" t="str">
        <f t="shared" si="10"/>
        <v/>
      </c>
      <c r="S189" s="626" t="str">
        <f t="shared" si="11"/>
        <v/>
      </c>
    </row>
    <row r="190" spans="2:19" x14ac:dyDescent="0.2">
      <c r="B190" s="211" t="s">
        <v>792</v>
      </c>
      <c r="C190" s="212"/>
      <c r="D190" s="209"/>
      <c r="E190" s="13">
        <v>170</v>
      </c>
      <c r="F190" s="14" t="s">
        <v>340</v>
      </c>
      <c r="G190" s="14" t="s">
        <v>341</v>
      </c>
      <c r="H190" s="418" t="str">
        <f>IF('Table 1'!K190="","",'Table 1'!K190)</f>
        <v/>
      </c>
      <c r="I190" s="419"/>
      <c r="J190" s="420"/>
      <c r="K190" s="421" t="str">
        <f t="shared" si="9"/>
        <v/>
      </c>
      <c r="L190" s="420"/>
      <c r="M190" s="419"/>
      <c r="N190" s="420"/>
      <c r="O190" s="419"/>
      <c r="P190" s="420"/>
      <c r="Q190" s="416" t="str">
        <f t="shared" si="8"/>
        <v/>
      </c>
      <c r="R190" s="626" t="str">
        <f t="shared" si="10"/>
        <v/>
      </c>
      <c r="S190" s="626" t="str">
        <f t="shared" si="11"/>
        <v/>
      </c>
    </row>
    <row r="191" spans="2:19" x14ac:dyDescent="0.2">
      <c r="B191" s="211" t="s">
        <v>793</v>
      </c>
      <c r="C191" s="212"/>
      <c r="D191" s="209"/>
      <c r="E191" s="16">
        <v>171</v>
      </c>
      <c r="F191" s="14" t="s">
        <v>342</v>
      </c>
      <c r="G191" s="14" t="s">
        <v>343</v>
      </c>
      <c r="H191" s="418">
        <f>IF('Table 1'!K191="","",'Table 1'!K191)</f>
        <v>101</v>
      </c>
      <c r="I191" s="419"/>
      <c r="J191" s="420"/>
      <c r="K191" s="421" t="str">
        <f t="shared" si="9"/>
        <v/>
      </c>
      <c r="L191" s="420"/>
      <c r="M191" s="419"/>
      <c r="N191" s="420"/>
      <c r="O191" s="419"/>
      <c r="P191" s="420"/>
      <c r="Q191" s="416" t="str">
        <f t="shared" si="8"/>
        <v/>
      </c>
      <c r="R191" s="626" t="str">
        <f t="shared" si="10"/>
        <v/>
      </c>
      <c r="S191" s="626" t="str">
        <f t="shared" si="11"/>
        <v/>
      </c>
    </row>
    <row r="192" spans="2:19" x14ac:dyDescent="0.2">
      <c r="B192" s="211" t="s">
        <v>794</v>
      </c>
      <c r="C192" s="212"/>
      <c r="D192" s="209"/>
      <c r="E192" s="13">
        <v>172</v>
      </c>
      <c r="F192" s="14" t="s">
        <v>344</v>
      </c>
      <c r="G192" s="14" t="s">
        <v>345</v>
      </c>
      <c r="H192" s="418">
        <f>IF('Table 1'!K192="","",'Table 1'!K192)</f>
        <v>831</v>
      </c>
      <c r="I192" s="419"/>
      <c r="J192" s="420"/>
      <c r="K192" s="421" t="str">
        <f t="shared" si="9"/>
        <v/>
      </c>
      <c r="L192" s="420"/>
      <c r="M192" s="419"/>
      <c r="N192" s="420"/>
      <c r="O192" s="419"/>
      <c r="P192" s="420"/>
      <c r="Q192" s="416" t="str">
        <f t="shared" si="8"/>
        <v/>
      </c>
      <c r="R192" s="626" t="str">
        <f t="shared" si="10"/>
        <v/>
      </c>
      <c r="S192" s="626" t="str">
        <f t="shared" si="11"/>
        <v/>
      </c>
    </row>
    <row r="193" spans="2:19" x14ac:dyDescent="0.2">
      <c r="B193" s="211" t="s">
        <v>795</v>
      </c>
      <c r="C193" s="212"/>
      <c r="D193" s="209"/>
      <c r="E193" s="16">
        <v>173</v>
      </c>
      <c r="F193" s="14" t="s">
        <v>346</v>
      </c>
      <c r="G193" s="14" t="s">
        <v>347</v>
      </c>
      <c r="H193" s="418">
        <f>IF('Table 1'!K193="","",'Table 1'!K193)</f>
        <v>215</v>
      </c>
      <c r="I193" s="419"/>
      <c r="J193" s="420"/>
      <c r="K193" s="421" t="str">
        <f t="shared" si="9"/>
        <v/>
      </c>
      <c r="L193" s="420"/>
      <c r="M193" s="419"/>
      <c r="N193" s="420"/>
      <c r="O193" s="419"/>
      <c r="P193" s="420"/>
      <c r="Q193" s="416" t="str">
        <f t="shared" si="8"/>
        <v/>
      </c>
      <c r="R193" s="626" t="str">
        <f t="shared" si="10"/>
        <v/>
      </c>
      <c r="S193" s="626" t="str">
        <f t="shared" si="11"/>
        <v/>
      </c>
    </row>
    <row r="194" spans="2:19" x14ac:dyDescent="0.2">
      <c r="B194" s="211" t="s">
        <v>796</v>
      </c>
      <c r="C194" s="212"/>
      <c r="D194" s="209"/>
      <c r="E194" s="13">
        <v>174</v>
      </c>
      <c r="F194" s="14" t="s">
        <v>348</v>
      </c>
      <c r="G194" s="14" t="s">
        <v>349</v>
      </c>
      <c r="H194" s="418">
        <f>IF('Table 1'!K194="","",'Table 1'!K194)</f>
        <v>969</v>
      </c>
      <c r="I194" s="419"/>
      <c r="J194" s="420"/>
      <c r="K194" s="421" t="str">
        <f t="shared" si="9"/>
        <v/>
      </c>
      <c r="L194" s="420"/>
      <c r="M194" s="419"/>
      <c r="N194" s="420"/>
      <c r="O194" s="419"/>
      <c r="P194" s="420"/>
      <c r="Q194" s="416" t="str">
        <f t="shared" si="8"/>
        <v/>
      </c>
      <c r="R194" s="626" t="str">
        <f t="shared" si="10"/>
        <v/>
      </c>
      <c r="S194" s="626" t="str">
        <f t="shared" si="11"/>
        <v/>
      </c>
    </row>
    <row r="195" spans="2:19" x14ac:dyDescent="0.2">
      <c r="B195" s="211" t="s">
        <v>797</v>
      </c>
      <c r="C195" s="212"/>
      <c r="D195" s="209"/>
      <c r="E195" s="16">
        <v>175</v>
      </c>
      <c r="F195" s="14" t="s">
        <v>350</v>
      </c>
      <c r="G195" s="14" t="s">
        <v>351</v>
      </c>
      <c r="H195" s="418" t="str">
        <f>IF('Table 1'!K195="","",'Table 1'!K195)</f>
        <v/>
      </c>
      <c r="I195" s="419"/>
      <c r="J195" s="420"/>
      <c r="K195" s="421" t="str">
        <f t="shared" si="9"/>
        <v/>
      </c>
      <c r="L195" s="420"/>
      <c r="M195" s="419"/>
      <c r="N195" s="420"/>
      <c r="O195" s="419"/>
      <c r="P195" s="420"/>
      <c r="Q195" s="416" t="str">
        <f t="shared" si="8"/>
        <v/>
      </c>
      <c r="R195" s="626" t="str">
        <f t="shared" si="10"/>
        <v/>
      </c>
      <c r="S195" s="626" t="str">
        <f t="shared" si="11"/>
        <v/>
      </c>
    </row>
    <row r="196" spans="2:19" x14ac:dyDescent="0.2">
      <c r="B196" s="211" t="s">
        <v>798</v>
      </c>
      <c r="C196" s="212"/>
      <c r="D196" s="209"/>
      <c r="E196" s="13">
        <v>176</v>
      </c>
      <c r="F196" s="14" t="s">
        <v>352</v>
      </c>
      <c r="G196" s="14" t="s">
        <v>353</v>
      </c>
      <c r="H196" s="418">
        <f>IF('Table 1'!K196="","",'Table 1'!K196)</f>
        <v>30</v>
      </c>
      <c r="I196" s="419"/>
      <c r="J196" s="420"/>
      <c r="K196" s="421" t="str">
        <f t="shared" si="9"/>
        <v/>
      </c>
      <c r="L196" s="420"/>
      <c r="M196" s="419"/>
      <c r="N196" s="420"/>
      <c r="O196" s="419"/>
      <c r="P196" s="420"/>
      <c r="Q196" s="416" t="str">
        <f t="shared" si="8"/>
        <v/>
      </c>
      <c r="R196" s="626" t="str">
        <f t="shared" si="10"/>
        <v/>
      </c>
      <c r="S196" s="626" t="str">
        <f t="shared" si="11"/>
        <v/>
      </c>
    </row>
    <row r="197" spans="2:19" x14ac:dyDescent="0.2">
      <c r="B197" s="211" t="s">
        <v>799</v>
      </c>
      <c r="C197" s="212"/>
      <c r="D197" s="209"/>
      <c r="E197" s="16">
        <v>177</v>
      </c>
      <c r="F197" s="14" t="s">
        <v>354</v>
      </c>
      <c r="G197" s="14" t="s">
        <v>355</v>
      </c>
      <c r="H197" s="418">
        <f>IF('Table 1'!K197="","",'Table 1'!K197)</f>
        <v>1026</v>
      </c>
      <c r="I197" s="419"/>
      <c r="J197" s="420"/>
      <c r="K197" s="421" t="str">
        <f t="shared" si="9"/>
        <v/>
      </c>
      <c r="L197" s="420"/>
      <c r="M197" s="419"/>
      <c r="N197" s="420"/>
      <c r="O197" s="419"/>
      <c r="P197" s="420"/>
      <c r="Q197" s="416" t="str">
        <f t="shared" si="8"/>
        <v/>
      </c>
      <c r="R197" s="626" t="str">
        <f t="shared" si="10"/>
        <v/>
      </c>
      <c r="S197" s="626" t="str">
        <f t="shared" si="11"/>
        <v/>
      </c>
    </row>
    <row r="198" spans="2:19" x14ac:dyDescent="0.2">
      <c r="B198" s="211" t="s">
        <v>800</v>
      </c>
      <c r="C198" s="212"/>
      <c r="D198" s="209"/>
      <c r="E198" s="13">
        <v>178</v>
      </c>
      <c r="F198" s="14" t="s">
        <v>356</v>
      </c>
      <c r="G198" s="14" t="s">
        <v>357</v>
      </c>
      <c r="H198" s="418" t="str">
        <f>IF('Table 1'!K198="","",'Table 1'!K198)</f>
        <v/>
      </c>
      <c r="I198" s="419"/>
      <c r="J198" s="420"/>
      <c r="K198" s="421" t="str">
        <f t="shared" si="9"/>
        <v/>
      </c>
      <c r="L198" s="420"/>
      <c r="M198" s="419"/>
      <c r="N198" s="420"/>
      <c r="O198" s="419"/>
      <c r="P198" s="420"/>
      <c r="Q198" s="416" t="str">
        <f t="shared" si="8"/>
        <v/>
      </c>
      <c r="R198" s="626" t="str">
        <f t="shared" si="10"/>
        <v/>
      </c>
      <c r="S198" s="626" t="str">
        <f t="shared" si="11"/>
        <v/>
      </c>
    </row>
    <row r="199" spans="2:19" x14ac:dyDescent="0.2">
      <c r="B199" s="211" t="s">
        <v>806</v>
      </c>
      <c r="C199" s="212"/>
      <c r="D199" s="209"/>
      <c r="E199" s="16">
        <v>179</v>
      </c>
      <c r="F199" s="14" t="s">
        <v>368</v>
      </c>
      <c r="G199" s="14" t="s">
        <v>369</v>
      </c>
      <c r="H199" s="418">
        <f>IF('Table 1'!K199="","",'Table 1'!K199)</f>
        <v>7</v>
      </c>
      <c r="I199" s="419"/>
      <c r="J199" s="420"/>
      <c r="K199" s="421" t="str">
        <f t="shared" si="9"/>
        <v/>
      </c>
      <c r="L199" s="420"/>
      <c r="M199" s="419"/>
      <c r="N199" s="420"/>
      <c r="O199" s="419"/>
      <c r="P199" s="420"/>
      <c r="Q199" s="416" t="str">
        <f t="shared" si="8"/>
        <v/>
      </c>
      <c r="R199" s="626" t="str">
        <f t="shared" si="10"/>
        <v/>
      </c>
      <c r="S199" s="626" t="str">
        <f t="shared" si="11"/>
        <v/>
      </c>
    </row>
    <row r="200" spans="2:19" x14ac:dyDescent="0.2">
      <c r="B200" s="211" t="s">
        <v>807</v>
      </c>
      <c r="C200" s="212"/>
      <c r="D200" s="209"/>
      <c r="E200" s="13">
        <v>180</v>
      </c>
      <c r="F200" s="14" t="s">
        <v>370</v>
      </c>
      <c r="G200" s="14" t="s">
        <v>371</v>
      </c>
      <c r="H200" s="418" t="str">
        <f>IF('Table 1'!K200="","",'Table 1'!K200)</f>
        <v/>
      </c>
      <c r="I200" s="419"/>
      <c r="J200" s="420"/>
      <c r="K200" s="421" t="str">
        <f t="shared" si="9"/>
        <v/>
      </c>
      <c r="L200" s="420"/>
      <c r="M200" s="419"/>
      <c r="N200" s="420"/>
      <c r="O200" s="419"/>
      <c r="P200" s="420"/>
      <c r="Q200" s="416" t="str">
        <f t="shared" si="8"/>
        <v/>
      </c>
      <c r="R200" s="626" t="str">
        <f t="shared" si="10"/>
        <v/>
      </c>
      <c r="S200" s="626" t="str">
        <f t="shared" si="11"/>
        <v/>
      </c>
    </row>
    <row r="201" spans="2:19" x14ac:dyDescent="0.2">
      <c r="B201" s="211" t="s">
        <v>808</v>
      </c>
      <c r="C201" s="212"/>
      <c r="D201" s="209"/>
      <c r="E201" s="16">
        <v>181</v>
      </c>
      <c r="F201" s="14" t="s">
        <v>372</v>
      </c>
      <c r="G201" s="14" t="s">
        <v>373</v>
      </c>
      <c r="H201" s="418" t="str">
        <f>IF('Table 1'!K201="","",'Table 1'!K201)</f>
        <v/>
      </c>
      <c r="I201" s="419"/>
      <c r="J201" s="420"/>
      <c r="K201" s="421" t="str">
        <f t="shared" si="9"/>
        <v/>
      </c>
      <c r="L201" s="420"/>
      <c r="M201" s="419"/>
      <c r="N201" s="420"/>
      <c r="O201" s="419"/>
      <c r="P201" s="420"/>
      <c r="Q201" s="416" t="str">
        <f t="shared" si="8"/>
        <v/>
      </c>
      <c r="R201" s="626" t="str">
        <f t="shared" si="10"/>
        <v/>
      </c>
      <c r="S201" s="626" t="str">
        <f t="shared" si="11"/>
        <v/>
      </c>
    </row>
    <row r="202" spans="2:19" x14ac:dyDescent="0.2">
      <c r="B202" s="211" t="s">
        <v>809</v>
      </c>
      <c r="C202" s="212"/>
      <c r="D202" s="209"/>
      <c r="E202" s="13">
        <v>182</v>
      </c>
      <c r="F202" s="14" t="s">
        <v>374</v>
      </c>
      <c r="G202" s="14" t="s">
        <v>375</v>
      </c>
      <c r="H202" s="418">
        <f>IF('Table 1'!K202="","",'Table 1'!K202)</f>
        <v>40</v>
      </c>
      <c r="I202" s="419"/>
      <c r="J202" s="420"/>
      <c r="K202" s="421" t="str">
        <f t="shared" si="9"/>
        <v/>
      </c>
      <c r="L202" s="420"/>
      <c r="M202" s="419"/>
      <c r="N202" s="420"/>
      <c r="O202" s="419"/>
      <c r="P202" s="420"/>
      <c r="Q202" s="416" t="str">
        <f t="shared" si="8"/>
        <v/>
      </c>
      <c r="R202" s="626" t="str">
        <f t="shared" si="10"/>
        <v/>
      </c>
      <c r="S202" s="626" t="str">
        <f t="shared" si="11"/>
        <v/>
      </c>
    </row>
    <row r="203" spans="2:19" x14ac:dyDescent="0.2">
      <c r="B203" s="211" t="s">
        <v>810</v>
      </c>
      <c r="C203" s="212"/>
      <c r="D203" s="209"/>
      <c r="E203" s="16">
        <v>183</v>
      </c>
      <c r="F203" s="14" t="s">
        <v>376</v>
      </c>
      <c r="G203" s="14" t="s">
        <v>377</v>
      </c>
      <c r="H203" s="418">
        <f>IF('Table 1'!K203="","",'Table 1'!K203)</f>
        <v>3</v>
      </c>
      <c r="I203" s="419"/>
      <c r="J203" s="420"/>
      <c r="K203" s="421" t="str">
        <f t="shared" si="9"/>
        <v/>
      </c>
      <c r="L203" s="420"/>
      <c r="M203" s="419"/>
      <c r="N203" s="420"/>
      <c r="O203" s="419"/>
      <c r="P203" s="420"/>
      <c r="Q203" s="416" t="str">
        <f t="shared" si="8"/>
        <v/>
      </c>
      <c r="R203" s="626" t="str">
        <f t="shared" si="10"/>
        <v/>
      </c>
      <c r="S203" s="626" t="str">
        <f t="shared" si="11"/>
        <v/>
      </c>
    </row>
    <row r="204" spans="2:19" x14ac:dyDescent="0.2">
      <c r="B204" s="211" t="s">
        <v>811</v>
      </c>
      <c r="C204" s="212"/>
      <c r="D204" s="209"/>
      <c r="E204" s="13">
        <v>184</v>
      </c>
      <c r="F204" s="14" t="s">
        <v>378</v>
      </c>
      <c r="G204" s="15" t="s">
        <v>379</v>
      </c>
      <c r="H204" s="418">
        <f>IF('Table 1'!K204="","",'Table 1'!K204)</f>
        <v>20</v>
      </c>
      <c r="I204" s="419"/>
      <c r="J204" s="420"/>
      <c r="K204" s="421" t="str">
        <f t="shared" si="9"/>
        <v/>
      </c>
      <c r="L204" s="420"/>
      <c r="M204" s="419"/>
      <c r="N204" s="420"/>
      <c r="O204" s="419"/>
      <c r="P204" s="420"/>
      <c r="Q204" s="416" t="str">
        <f t="shared" si="8"/>
        <v/>
      </c>
      <c r="R204" s="626" t="str">
        <f t="shared" si="10"/>
        <v/>
      </c>
      <c r="S204" s="626" t="str">
        <f t="shared" si="11"/>
        <v/>
      </c>
    </row>
    <row r="205" spans="2:19" x14ac:dyDescent="0.2">
      <c r="B205" s="211" t="s">
        <v>812</v>
      </c>
      <c r="C205" s="212"/>
      <c r="D205" s="209"/>
      <c r="E205" s="16">
        <v>185</v>
      </c>
      <c r="F205" s="14" t="s">
        <v>380</v>
      </c>
      <c r="G205" s="14" t="s">
        <v>381</v>
      </c>
      <c r="H205" s="418" t="str">
        <f>IF('Table 1'!K205="","",'Table 1'!K205)</f>
        <v/>
      </c>
      <c r="I205" s="419"/>
      <c r="J205" s="420"/>
      <c r="K205" s="421" t="str">
        <f t="shared" si="9"/>
        <v/>
      </c>
      <c r="L205" s="420"/>
      <c r="M205" s="419"/>
      <c r="N205" s="420"/>
      <c r="O205" s="419"/>
      <c r="P205" s="420"/>
      <c r="Q205" s="416" t="str">
        <f t="shared" si="8"/>
        <v/>
      </c>
      <c r="R205" s="626" t="str">
        <f t="shared" si="10"/>
        <v/>
      </c>
      <c r="S205" s="626" t="str">
        <f t="shared" si="11"/>
        <v/>
      </c>
    </row>
    <row r="206" spans="2:19" x14ac:dyDescent="0.2">
      <c r="B206" s="211" t="s">
        <v>813</v>
      </c>
      <c r="C206" s="212"/>
      <c r="D206" s="209"/>
      <c r="E206" s="13">
        <v>186</v>
      </c>
      <c r="F206" s="14" t="s">
        <v>382</v>
      </c>
      <c r="G206" s="14" t="s">
        <v>383</v>
      </c>
      <c r="H206" s="418" t="str">
        <f>IF('Table 1'!K206="","",'Table 1'!K206)</f>
        <v/>
      </c>
      <c r="I206" s="419"/>
      <c r="J206" s="420"/>
      <c r="K206" s="421" t="str">
        <f t="shared" si="9"/>
        <v/>
      </c>
      <c r="L206" s="420"/>
      <c r="M206" s="419"/>
      <c r="N206" s="420"/>
      <c r="O206" s="419"/>
      <c r="P206" s="420"/>
      <c r="Q206" s="416" t="str">
        <f t="shared" si="8"/>
        <v/>
      </c>
      <c r="R206" s="626" t="str">
        <f t="shared" si="10"/>
        <v/>
      </c>
      <c r="S206" s="626" t="str">
        <f t="shared" si="11"/>
        <v/>
      </c>
    </row>
    <row r="207" spans="2:19" x14ac:dyDescent="0.2">
      <c r="B207" s="211" t="s">
        <v>814</v>
      </c>
      <c r="C207" s="212"/>
      <c r="D207" s="209"/>
      <c r="E207" s="16">
        <v>187</v>
      </c>
      <c r="F207" s="14" t="s">
        <v>384</v>
      </c>
      <c r="G207" s="14" t="s">
        <v>385</v>
      </c>
      <c r="H207" s="418">
        <f>IF('Table 1'!K207="","",'Table 1'!K207)</f>
        <v>1557</v>
      </c>
      <c r="I207" s="419"/>
      <c r="J207" s="420"/>
      <c r="K207" s="421" t="str">
        <f t="shared" si="9"/>
        <v/>
      </c>
      <c r="L207" s="420"/>
      <c r="M207" s="419"/>
      <c r="N207" s="420"/>
      <c r="O207" s="419"/>
      <c r="P207" s="420"/>
      <c r="Q207" s="416" t="str">
        <f t="shared" si="8"/>
        <v/>
      </c>
      <c r="R207" s="626" t="str">
        <f t="shared" si="10"/>
        <v/>
      </c>
      <c r="S207" s="626" t="str">
        <f t="shared" si="11"/>
        <v/>
      </c>
    </row>
    <row r="208" spans="2:19" x14ac:dyDescent="0.2">
      <c r="B208" s="211" t="s">
        <v>815</v>
      </c>
      <c r="C208" s="212"/>
      <c r="D208" s="209"/>
      <c r="E208" s="13">
        <v>188</v>
      </c>
      <c r="F208" s="33" t="s">
        <v>512</v>
      </c>
      <c r="G208" s="33" t="s">
        <v>513</v>
      </c>
      <c r="H208" s="418" t="str">
        <f>IF('Table 1'!K208="","",'Table 1'!K208)</f>
        <v/>
      </c>
      <c r="I208" s="419"/>
      <c r="J208" s="420"/>
      <c r="K208" s="421" t="str">
        <f t="shared" si="9"/>
        <v/>
      </c>
      <c r="L208" s="420"/>
      <c r="M208" s="419"/>
      <c r="N208" s="420"/>
      <c r="O208" s="419"/>
      <c r="P208" s="420"/>
      <c r="Q208" s="416" t="str">
        <f t="shared" si="8"/>
        <v/>
      </c>
      <c r="R208" s="626" t="str">
        <f t="shared" si="10"/>
        <v/>
      </c>
      <c r="S208" s="626" t="str">
        <f t="shared" si="11"/>
        <v/>
      </c>
    </row>
    <row r="209" spans="2:19" x14ac:dyDescent="0.2">
      <c r="B209" s="211" t="s">
        <v>816</v>
      </c>
      <c r="C209" s="212"/>
      <c r="D209" s="209"/>
      <c r="E209" s="16">
        <v>189</v>
      </c>
      <c r="F209" s="14" t="s">
        <v>386</v>
      </c>
      <c r="G209" s="14" t="s">
        <v>387</v>
      </c>
      <c r="H209" s="418">
        <f>IF('Table 1'!K209="","",'Table 1'!K209)</f>
        <v>7</v>
      </c>
      <c r="I209" s="419"/>
      <c r="J209" s="420"/>
      <c r="K209" s="421" t="str">
        <f t="shared" si="9"/>
        <v/>
      </c>
      <c r="L209" s="420"/>
      <c r="M209" s="419"/>
      <c r="N209" s="420"/>
      <c r="O209" s="419"/>
      <c r="P209" s="420"/>
      <c r="Q209" s="416" t="str">
        <f t="shared" si="8"/>
        <v/>
      </c>
      <c r="R209" s="626" t="str">
        <f t="shared" si="10"/>
        <v/>
      </c>
      <c r="S209" s="626" t="str">
        <f t="shared" si="11"/>
        <v/>
      </c>
    </row>
    <row r="210" spans="2:19" x14ac:dyDescent="0.2">
      <c r="B210" s="211" t="s">
        <v>817</v>
      </c>
      <c r="C210" s="212"/>
      <c r="D210" s="209"/>
      <c r="E210" s="13">
        <v>190</v>
      </c>
      <c r="F210" s="14" t="s">
        <v>388</v>
      </c>
      <c r="G210" s="14" t="s">
        <v>389</v>
      </c>
      <c r="H210" s="418">
        <f>IF('Table 1'!K210="","",'Table 1'!K210)</f>
        <v>1</v>
      </c>
      <c r="I210" s="419"/>
      <c r="J210" s="420"/>
      <c r="K210" s="421" t="str">
        <f t="shared" si="9"/>
        <v/>
      </c>
      <c r="L210" s="420"/>
      <c r="M210" s="419"/>
      <c r="N210" s="420"/>
      <c r="O210" s="419"/>
      <c r="P210" s="420"/>
      <c r="Q210" s="416" t="str">
        <f t="shared" si="8"/>
        <v/>
      </c>
      <c r="R210" s="626" t="str">
        <f t="shared" si="10"/>
        <v/>
      </c>
      <c r="S210" s="626" t="str">
        <f t="shared" si="11"/>
        <v/>
      </c>
    </row>
    <row r="211" spans="2:19" x14ac:dyDescent="0.2">
      <c r="B211" s="211" t="s">
        <v>818</v>
      </c>
      <c r="C211" s="212"/>
      <c r="D211" s="209"/>
      <c r="E211" s="16">
        <v>191</v>
      </c>
      <c r="F211" s="14" t="s">
        <v>390</v>
      </c>
      <c r="G211" s="14" t="s">
        <v>391</v>
      </c>
      <c r="H211" s="418" t="str">
        <f>IF('Table 1'!K211="","",'Table 1'!K211)</f>
        <v/>
      </c>
      <c r="I211" s="419"/>
      <c r="J211" s="420"/>
      <c r="K211" s="421" t="str">
        <f t="shared" si="9"/>
        <v/>
      </c>
      <c r="L211" s="420"/>
      <c r="M211" s="419"/>
      <c r="N211" s="420"/>
      <c r="O211" s="419"/>
      <c r="P211" s="420"/>
      <c r="Q211" s="416" t="str">
        <f t="shared" si="8"/>
        <v/>
      </c>
      <c r="R211" s="626" t="str">
        <f t="shared" si="10"/>
        <v/>
      </c>
      <c r="S211" s="626" t="str">
        <f t="shared" si="11"/>
        <v/>
      </c>
    </row>
    <row r="212" spans="2:19" x14ac:dyDescent="0.2">
      <c r="B212" s="211" t="s">
        <v>819</v>
      </c>
      <c r="C212" s="212"/>
      <c r="D212" s="209"/>
      <c r="E212" s="13">
        <v>192</v>
      </c>
      <c r="F212" s="14" t="s">
        <v>392</v>
      </c>
      <c r="G212" s="14" t="s">
        <v>393</v>
      </c>
      <c r="H212" s="418" t="str">
        <f>IF('Table 1'!K212="","",'Table 1'!K212)</f>
        <v/>
      </c>
      <c r="I212" s="419"/>
      <c r="J212" s="420"/>
      <c r="K212" s="421" t="str">
        <f t="shared" si="9"/>
        <v/>
      </c>
      <c r="L212" s="420"/>
      <c r="M212" s="419"/>
      <c r="N212" s="420"/>
      <c r="O212" s="419"/>
      <c r="P212" s="420"/>
      <c r="Q212" s="416" t="str">
        <f t="shared" si="8"/>
        <v/>
      </c>
      <c r="R212" s="626" t="str">
        <f t="shared" si="10"/>
        <v/>
      </c>
      <c r="S212" s="626" t="str">
        <f t="shared" si="11"/>
        <v/>
      </c>
    </row>
    <row r="213" spans="2:19" x14ac:dyDescent="0.2">
      <c r="B213" s="211" t="s">
        <v>820</v>
      </c>
      <c r="C213" s="212"/>
      <c r="D213" s="209"/>
      <c r="E213" s="16">
        <v>193</v>
      </c>
      <c r="F213" s="14" t="s">
        <v>394</v>
      </c>
      <c r="G213" s="14" t="s">
        <v>395</v>
      </c>
      <c r="H213" s="418">
        <f>IF('Table 1'!K213="","",'Table 1'!K213)</f>
        <v>1863</v>
      </c>
      <c r="I213" s="419"/>
      <c r="J213" s="420"/>
      <c r="K213" s="421" t="str">
        <f t="shared" si="9"/>
        <v/>
      </c>
      <c r="L213" s="420"/>
      <c r="M213" s="419"/>
      <c r="N213" s="420"/>
      <c r="O213" s="419"/>
      <c r="P213" s="420"/>
      <c r="Q213" s="416" t="str">
        <f t="shared" ref="Q213:Q264" si="12">IF(AND(COUNTIF(L213:N213,"c")=1,ISNUMBER(K213)),"Res Disc",IF(AND(K213="c",ISNUMBER(L213),ISNUMBER(M213),ISNUMBER(N213)),"Res Disc",IF(AND(H213="c",ISNUMBER(I213),ISNUMBER(J213),ISNUMBER(K213),ISNUMBER(O213),ISNUMBER(P213)),"Res Disc",IF(AND(ISNUMBER(H213),(SUM(COUNTIF(I213:K213,"c"),COUNTIF(O213:P213,"c"))=1)),"Res Disc",""))))</f>
        <v/>
      </c>
      <c r="R213" s="626" t="str">
        <f t="shared" si="10"/>
        <v/>
      </c>
      <c r="S213" s="626" t="str">
        <f t="shared" si="11"/>
        <v/>
      </c>
    </row>
    <row r="214" spans="2:19" x14ac:dyDescent="0.2">
      <c r="B214" s="211" t="s">
        <v>821</v>
      </c>
      <c r="C214" s="212"/>
      <c r="D214" s="209"/>
      <c r="E214" s="13">
        <v>194</v>
      </c>
      <c r="F214" s="14" t="s">
        <v>546</v>
      </c>
      <c r="G214" s="160" t="s">
        <v>547</v>
      </c>
      <c r="H214" s="418" t="str">
        <f>IF('Table 1'!K214="","",'Table 1'!K214)</f>
        <v/>
      </c>
      <c r="I214" s="419"/>
      <c r="J214" s="420"/>
      <c r="K214" s="421" t="str">
        <f t="shared" ref="K214:K264" si="13">IF(AND(L214="",M214="",N214=""),"",IF(OR(L214="c",M214="c",N214="c"),"c",SUM(L214:N214)))</f>
        <v/>
      </c>
      <c r="L214" s="420"/>
      <c r="M214" s="419"/>
      <c r="N214" s="420"/>
      <c r="O214" s="419"/>
      <c r="P214" s="420"/>
      <c r="Q214" s="416" t="str">
        <f t="shared" si="12"/>
        <v/>
      </c>
      <c r="R214" s="626" t="str">
        <f t="shared" ref="R214:R261" si="14">IF(Q214&lt;&gt;"","",IF(SUM(COUNTIF(I214:K214,"c"),COUNTIF(O214:P214,"c"))&gt;1,"",IF(OR(AND(H214="c",OR(I214="c",J214="c",K214="c",O214="c",P214="c")),AND(H214&lt;&gt;"",I214="c",J214="c",K214="c",O214="c",P214="c"),AND(H214&lt;&gt;"",I214="",J214="",K214="",O214="",P214="")),"",IF(ABS(SUM(I214:K214,O214:P214)-SUM(H214))&gt;0.9,SUM(I214:K214,O214:P214),""))))</f>
        <v/>
      </c>
      <c r="S214" s="626" t="str">
        <f t="shared" ref="S214:S264" si="15">IF(Q214&lt;&gt;"","",IF(OR(AND(K214="c",OR(L214="c",N214="c",M214="c")),AND(K214&lt;&gt;"",L214="c",M214="c",N214="c"),AND(K214&lt;&gt;"",L214="",N214="",M214="")),"",IF(COUNTIF(L214:N214,"c")&gt;1,"",IF(ABS(SUM(L214:N214)-SUM(K214))&gt;0.9,SUM(L214:N214),""))))</f>
        <v/>
      </c>
    </row>
    <row r="215" spans="2:19" x14ac:dyDescent="0.2">
      <c r="B215" s="211" t="s">
        <v>822</v>
      </c>
      <c r="C215" s="212"/>
      <c r="D215" s="209"/>
      <c r="E215" s="16">
        <v>195</v>
      </c>
      <c r="F215" s="14" t="s">
        <v>396</v>
      </c>
      <c r="G215" s="14" t="s">
        <v>397</v>
      </c>
      <c r="H215" s="418">
        <f>IF('Table 1'!K215="","",'Table 1'!K215)</f>
        <v>4027</v>
      </c>
      <c r="I215" s="419"/>
      <c r="J215" s="420"/>
      <c r="K215" s="421" t="str">
        <f t="shared" si="13"/>
        <v/>
      </c>
      <c r="L215" s="420"/>
      <c r="M215" s="419"/>
      <c r="N215" s="420"/>
      <c r="O215" s="419"/>
      <c r="P215" s="420"/>
      <c r="Q215" s="416" t="str">
        <f t="shared" si="12"/>
        <v/>
      </c>
      <c r="R215" s="626" t="str">
        <f t="shared" si="14"/>
        <v/>
      </c>
      <c r="S215" s="626" t="str">
        <f t="shared" si="15"/>
        <v/>
      </c>
    </row>
    <row r="216" spans="2:19" x14ac:dyDescent="0.2">
      <c r="B216" s="211" t="s">
        <v>823</v>
      </c>
      <c r="C216" s="212"/>
      <c r="D216" s="209"/>
      <c r="E216" s="13">
        <v>196</v>
      </c>
      <c r="F216" s="14" t="s">
        <v>398</v>
      </c>
      <c r="G216" s="14" t="s">
        <v>399</v>
      </c>
      <c r="H216" s="418">
        <f>IF('Table 1'!K216="","",'Table 1'!K216)</f>
        <v>40</v>
      </c>
      <c r="I216" s="419"/>
      <c r="J216" s="420"/>
      <c r="K216" s="421" t="str">
        <f t="shared" si="13"/>
        <v/>
      </c>
      <c r="L216" s="420"/>
      <c r="M216" s="419"/>
      <c r="N216" s="420"/>
      <c r="O216" s="419"/>
      <c r="P216" s="420"/>
      <c r="Q216" s="416" t="str">
        <f t="shared" si="12"/>
        <v/>
      </c>
      <c r="R216" s="626" t="str">
        <f t="shared" si="14"/>
        <v/>
      </c>
      <c r="S216" s="626" t="str">
        <f t="shared" si="15"/>
        <v/>
      </c>
    </row>
    <row r="217" spans="2:19" x14ac:dyDescent="0.2">
      <c r="B217" s="211" t="s">
        <v>801</v>
      </c>
      <c r="C217" s="212"/>
      <c r="D217" s="209"/>
      <c r="E217" s="16">
        <v>197</v>
      </c>
      <c r="F217" s="14" t="s">
        <v>358</v>
      </c>
      <c r="G217" s="14" t="s">
        <v>359</v>
      </c>
      <c r="H217" s="418" t="str">
        <f>IF('Table 1'!K217="","",'Table 1'!K217)</f>
        <v/>
      </c>
      <c r="I217" s="419"/>
      <c r="J217" s="420"/>
      <c r="K217" s="421" t="str">
        <f t="shared" si="13"/>
        <v/>
      </c>
      <c r="L217" s="420"/>
      <c r="M217" s="419"/>
      <c r="N217" s="420"/>
      <c r="O217" s="419"/>
      <c r="P217" s="420"/>
      <c r="Q217" s="416" t="str">
        <f t="shared" si="12"/>
        <v/>
      </c>
      <c r="R217" s="626" t="str">
        <f t="shared" si="14"/>
        <v/>
      </c>
      <c r="S217" s="626" t="str">
        <f t="shared" si="15"/>
        <v/>
      </c>
    </row>
    <row r="218" spans="2:19" x14ac:dyDescent="0.2">
      <c r="B218" s="211" t="s">
        <v>802</v>
      </c>
      <c r="C218" s="212"/>
      <c r="D218" s="209"/>
      <c r="E218" s="13">
        <v>198</v>
      </c>
      <c r="F218" s="14" t="s">
        <v>360</v>
      </c>
      <c r="G218" s="14" t="s">
        <v>361</v>
      </c>
      <c r="H218" s="418" t="str">
        <f>IF('Table 1'!K218="","",'Table 1'!K218)</f>
        <v/>
      </c>
      <c r="I218" s="419"/>
      <c r="J218" s="420"/>
      <c r="K218" s="421" t="str">
        <f t="shared" si="13"/>
        <v/>
      </c>
      <c r="L218" s="420"/>
      <c r="M218" s="419"/>
      <c r="N218" s="420"/>
      <c r="O218" s="419"/>
      <c r="P218" s="420"/>
      <c r="Q218" s="416" t="str">
        <f t="shared" si="12"/>
        <v/>
      </c>
      <c r="R218" s="626" t="str">
        <f t="shared" si="14"/>
        <v/>
      </c>
      <c r="S218" s="626" t="str">
        <f t="shared" si="15"/>
        <v/>
      </c>
    </row>
    <row r="219" spans="2:19" x14ac:dyDescent="0.2">
      <c r="B219" s="211" t="s">
        <v>803</v>
      </c>
      <c r="C219" s="212"/>
      <c r="D219" s="209"/>
      <c r="E219" s="16">
        <v>199</v>
      </c>
      <c r="F219" s="14" t="s">
        <v>362</v>
      </c>
      <c r="G219" s="14" t="s">
        <v>363</v>
      </c>
      <c r="H219" s="418">
        <f>IF('Table 1'!K219="","",'Table 1'!K219)</f>
        <v>4</v>
      </c>
      <c r="I219" s="419"/>
      <c r="J219" s="420"/>
      <c r="K219" s="421" t="str">
        <f t="shared" si="13"/>
        <v/>
      </c>
      <c r="L219" s="420"/>
      <c r="M219" s="419"/>
      <c r="N219" s="420"/>
      <c r="O219" s="419"/>
      <c r="P219" s="420"/>
      <c r="Q219" s="416" t="str">
        <f t="shared" si="12"/>
        <v/>
      </c>
      <c r="R219" s="626" t="str">
        <f t="shared" si="14"/>
        <v/>
      </c>
      <c r="S219" s="626" t="str">
        <f t="shared" si="15"/>
        <v/>
      </c>
    </row>
    <row r="220" spans="2:19" x14ac:dyDescent="0.2">
      <c r="B220" s="211" t="s">
        <v>804</v>
      </c>
      <c r="C220" s="212"/>
      <c r="D220" s="209"/>
      <c r="E220" s="13">
        <v>200</v>
      </c>
      <c r="F220" s="14" t="s">
        <v>364</v>
      </c>
      <c r="G220" s="14" t="s">
        <v>365</v>
      </c>
      <c r="H220" s="418" t="str">
        <f>IF('Table 1'!K220="","",'Table 1'!K220)</f>
        <v/>
      </c>
      <c r="I220" s="419"/>
      <c r="J220" s="420"/>
      <c r="K220" s="421" t="str">
        <f t="shared" si="13"/>
        <v/>
      </c>
      <c r="L220" s="420"/>
      <c r="M220" s="419"/>
      <c r="N220" s="420"/>
      <c r="O220" s="419"/>
      <c r="P220" s="420"/>
      <c r="Q220" s="416" t="str">
        <f t="shared" si="12"/>
        <v/>
      </c>
      <c r="R220" s="626" t="str">
        <f t="shared" si="14"/>
        <v/>
      </c>
      <c r="S220" s="626" t="str">
        <f t="shared" si="15"/>
        <v/>
      </c>
    </row>
    <row r="221" spans="2:19" x14ac:dyDescent="0.2">
      <c r="B221" s="211" t="s">
        <v>805</v>
      </c>
      <c r="C221" s="212"/>
      <c r="D221" s="209"/>
      <c r="E221" s="16">
        <v>201</v>
      </c>
      <c r="F221" s="14" t="s">
        <v>366</v>
      </c>
      <c r="G221" s="14" t="s">
        <v>367</v>
      </c>
      <c r="H221" s="418" t="str">
        <f>IF('Table 1'!K221="","",'Table 1'!K221)</f>
        <v/>
      </c>
      <c r="I221" s="423"/>
      <c r="J221" s="420"/>
      <c r="K221" s="421" t="str">
        <f t="shared" si="13"/>
        <v/>
      </c>
      <c r="L221" s="420"/>
      <c r="M221" s="420"/>
      <c r="N221" s="420"/>
      <c r="O221" s="424"/>
      <c r="P221" s="420"/>
      <c r="Q221" s="416" t="str">
        <f t="shared" si="12"/>
        <v/>
      </c>
      <c r="R221" s="626" t="str">
        <f t="shared" si="14"/>
        <v/>
      </c>
      <c r="S221" s="626" t="str">
        <f t="shared" si="15"/>
        <v/>
      </c>
    </row>
    <row r="222" spans="2:19" x14ac:dyDescent="0.2">
      <c r="B222" s="211" t="s">
        <v>824</v>
      </c>
      <c r="C222" s="212"/>
      <c r="D222" s="209"/>
      <c r="E222" s="13">
        <v>202</v>
      </c>
      <c r="F222" s="14" t="s">
        <v>400</v>
      </c>
      <c r="G222" s="14" t="s">
        <v>401</v>
      </c>
      <c r="H222" s="418" t="str">
        <f>IF('Table 1'!K222="","",'Table 1'!K222)</f>
        <v/>
      </c>
      <c r="I222" s="423"/>
      <c r="J222" s="420"/>
      <c r="K222" s="421" t="str">
        <f t="shared" si="13"/>
        <v/>
      </c>
      <c r="L222" s="420"/>
      <c r="M222" s="420"/>
      <c r="N222" s="420"/>
      <c r="O222" s="424"/>
      <c r="P222" s="420"/>
      <c r="Q222" s="416" t="str">
        <f t="shared" si="12"/>
        <v/>
      </c>
      <c r="R222" s="626" t="str">
        <f t="shared" si="14"/>
        <v/>
      </c>
      <c r="S222" s="626" t="str">
        <f t="shared" si="15"/>
        <v/>
      </c>
    </row>
    <row r="223" spans="2:19" x14ac:dyDescent="0.2">
      <c r="B223" s="211" t="s">
        <v>825</v>
      </c>
      <c r="C223" s="212"/>
      <c r="D223" s="209"/>
      <c r="E223" s="16">
        <v>203</v>
      </c>
      <c r="F223" s="14" t="s">
        <v>402</v>
      </c>
      <c r="G223" s="14" t="s">
        <v>403</v>
      </c>
      <c r="H223" s="418" t="str">
        <f>IF('Table 1'!K223="","",'Table 1'!K223)</f>
        <v/>
      </c>
      <c r="I223" s="423"/>
      <c r="J223" s="420"/>
      <c r="K223" s="421" t="str">
        <f t="shared" si="13"/>
        <v/>
      </c>
      <c r="L223" s="420"/>
      <c r="M223" s="420"/>
      <c r="N223" s="420"/>
      <c r="O223" s="424"/>
      <c r="P223" s="420"/>
      <c r="Q223" s="416" t="str">
        <f t="shared" si="12"/>
        <v/>
      </c>
      <c r="R223" s="626" t="str">
        <f t="shared" si="14"/>
        <v/>
      </c>
      <c r="S223" s="626" t="str">
        <f t="shared" si="15"/>
        <v/>
      </c>
    </row>
    <row r="224" spans="2:19" x14ac:dyDescent="0.2">
      <c r="B224" s="211" t="s">
        <v>826</v>
      </c>
      <c r="C224" s="212"/>
      <c r="D224" s="209"/>
      <c r="E224" s="13">
        <v>204</v>
      </c>
      <c r="F224" s="14" t="s">
        <v>404</v>
      </c>
      <c r="G224" s="14" t="s">
        <v>405</v>
      </c>
      <c r="H224" s="418" t="str">
        <f>IF('Table 1'!K224="","",'Table 1'!K224)</f>
        <v/>
      </c>
      <c r="I224" s="423"/>
      <c r="J224" s="420"/>
      <c r="K224" s="421" t="str">
        <f t="shared" si="13"/>
        <v/>
      </c>
      <c r="L224" s="420"/>
      <c r="M224" s="420"/>
      <c r="N224" s="420"/>
      <c r="O224" s="424"/>
      <c r="P224" s="420"/>
      <c r="Q224" s="416" t="str">
        <f t="shared" si="12"/>
        <v/>
      </c>
      <c r="R224" s="626" t="str">
        <f t="shared" si="14"/>
        <v/>
      </c>
      <c r="S224" s="626" t="str">
        <f t="shared" si="15"/>
        <v/>
      </c>
    </row>
    <row r="225" spans="2:19" x14ac:dyDescent="0.2">
      <c r="B225" s="211" t="s">
        <v>827</v>
      </c>
      <c r="C225" s="212"/>
      <c r="D225" s="209"/>
      <c r="E225" s="16">
        <v>205</v>
      </c>
      <c r="F225" s="14" t="s">
        <v>406</v>
      </c>
      <c r="G225" s="14" t="s">
        <v>407</v>
      </c>
      <c r="H225" s="418">
        <f>IF('Table 1'!K225="","",'Table 1'!K225)</f>
        <v>1600</v>
      </c>
      <c r="I225" s="423"/>
      <c r="J225" s="420"/>
      <c r="K225" s="421" t="str">
        <f t="shared" si="13"/>
        <v/>
      </c>
      <c r="L225" s="420"/>
      <c r="M225" s="420"/>
      <c r="N225" s="420"/>
      <c r="O225" s="424"/>
      <c r="P225" s="420"/>
      <c r="Q225" s="416" t="str">
        <f t="shared" si="12"/>
        <v/>
      </c>
      <c r="R225" s="626" t="str">
        <f t="shared" si="14"/>
        <v/>
      </c>
      <c r="S225" s="626" t="str">
        <f t="shared" si="15"/>
        <v/>
      </c>
    </row>
    <row r="226" spans="2:19" x14ac:dyDescent="0.2">
      <c r="B226" s="211" t="s">
        <v>828</v>
      </c>
      <c r="C226" s="212"/>
      <c r="D226" s="209"/>
      <c r="E226" s="13">
        <v>206</v>
      </c>
      <c r="F226" s="14" t="s">
        <v>408</v>
      </c>
      <c r="G226" s="14" t="s">
        <v>409</v>
      </c>
      <c r="H226" s="418">
        <f>IF('Table 1'!K226="","",'Table 1'!K226)</f>
        <v>482</v>
      </c>
      <c r="I226" s="423"/>
      <c r="J226" s="420"/>
      <c r="K226" s="421" t="str">
        <f t="shared" si="13"/>
        <v/>
      </c>
      <c r="L226" s="420"/>
      <c r="M226" s="420"/>
      <c r="N226" s="420"/>
      <c r="O226" s="424"/>
      <c r="P226" s="420"/>
      <c r="Q226" s="416" t="str">
        <f t="shared" si="12"/>
        <v/>
      </c>
      <c r="R226" s="626" t="str">
        <f t="shared" si="14"/>
        <v/>
      </c>
      <c r="S226" s="626" t="str">
        <f t="shared" si="15"/>
        <v/>
      </c>
    </row>
    <row r="227" spans="2:19" x14ac:dyDescent="0.2">
      <c r="B227" s="211" t="s">
        <v>829</v>
      </c>
      <c r="C227" s="212"/>
      <c r="D227" s="209"/>
      <c r="E227" s="16">
        <v>207</v>
      </c>
      <c r="F227" s="14" t="s">
        <v>410</v>
      </c>
      <c r="G227" s="14" t="s">
        <v>411</v>
      </c>
      <c r="H227" s="418" t="str">
        <f>IF('Table 1'!K227="","",'Table 1'!K227)</f>
        <v/>
      </c>
      <c r="I227" s="423"/>
      <c r="J227" s="420"/>
      <c r="K227" s="421" t="str">
        <f t="shared" si="13"/>
        <v/>
      </c>
      <c r="L227" s="420"/>
      <c r="M227" s="420"/>
      <c r="N227" s="420"/>
      <c r="O227" s="424"/>
      <c r="P227" s="420"/>
      <c r="Q227" s="416" t="str">
        <f t="shared" si="12"/>
        <v/>
      </c>
      <c r="R227" s="626" t="str">
        <f t="shared" si="14"/>
        <v/>
      </c>
      <c r="S227" s="626" t="str">
        <f t="shared" si="15"/>
        <v/>
      </c>
    </row>
    <row r="228" spans="2:19" x14ac:dyDescent="0.2">
      <c r="B228" s="211" t="s">
        <v>830</v>
      </c>
      <c r="C228" s="212"/>
      <c r="D228" s="209"/>
      <c r="E228" s="13">
        <v>208</v>
      </c>
      <c r="F228" s="14" t="s">
        <v>412</v>
      </c>
      <c r="G228" s="14" t="s">
        <v>413</v>
      </c>
      <c r="H228" s="418">
        <f>IF('Table 1'!K228="","",'Table 1'!K228)</f>
        <v>87</v>
      </c>
      <c r="I228" s="423"/>
      <c r="J228" s="420"/>
      <c r="K228" s="421" t="str">
        <f t="shared" si="13"/>
        <v/>
      </c>
      <c r="L228" s="420"/>
      <c r="M228" s="420"/>
      <c r="N228" s="420"/>
      <c r="O228" s="424"/>
      <c r="P228" s="420"/>
      <c r="Q228" s="416" t="str">
        <f t="shared" si="12"/>
        <v/>
      </c>
      <c r="R228" s="626" t="str">
        <f t="shared" si="14"/>
        <v/>
      </c>
      <c r="S228" s="626" t="str">
        <f t="shared" si="15"/>
        <v/>
      </c>
    </row>
    <row r="229" spans="2:19" x14ac:dyDescent="0.2">
      <c r="B229" s="211" t="s">
        <v>831</v>
      </c>
      <c r="C229" s="212"/>
      <c r="D229" s="209"/>
      <c r="E229" s="16">
        <v>209</v>
      </c>
      <c r="F229" s="14" t="s">
        <v>414</v>
      </c>
      <c r="G229" s="14" t="s">
        <v>415</v>
      </c>
      <c r="H229" s="418" t="str">
        <f>IF('Table 1'!K229="","",'Table 1'!K229)</f>
        <v/>
      </c>
      <c r="I229" s="423"/>
      <c r="J229" s="420"/>
      <c r="K229" s="421" t="str">
        <f t="shared" si="13"/>
        <v/>
      </c>
      <c r="L229" s="420"/>
      <c r="M229" s="420"/>
      <c r="N229" s="420"/>
      <c r="O229" s="424"/>
      <c r="P229" s="420"/>
      <c r="Q229" s="416" t="str">
        <f t="shared" si="12"/>
        <v/>
      </c>
      <c r="R229" s="626" t="str">
        <f t="shared" si="14"/>
        <v/>
      </c>
      <c r="S229" s="626" t="str">
        <f t="shared" si="15"/>
        <v/>
      </c>
    </row>
    <row r="230" spans="2:19" x14ac:dyDescent="0.2">
      <c r="B230" s="211" t="s">
        <v>832</v>
      </c>
      <c r="C230" s="212"/>
      <c r="D230" s="209"/>
      <c r="E230" s="13">
        <v>210</v>
      </c>
      <c r="F230" s="14" t="s">
        <v>416</v>
      </c>
      <c r="G230" s="14" t="s">
        <v>417</v>
      </c>
      <c r="H230" s="418" t="str">
        <f>IF('Table 1'!K230="","",'Table 1'!K230)</f>
        <v/>
      </c>
      <c r="I230" s="423"/>
      <c r="J230" s="420"/>
      <c r="K230" s="421" t="str">
        <f t="shared" si="13"/>
        <v/>
      </c>
      <c r="L230" s="420"/>
      <c r="M230" s="420"/>
      <c r="N230" s="420"/>
      <c r="O230" s="424"/>
      <c r="P230" s="420"/>
      <c r="Q230" s="416" t="str">
        <f t="shared" si="12"/>
        <v/>
      </c>
      <c r="R230" s="626" t="str">
        <f t="shared" si="14"/>
        <v/>
      </c>
      <c r="S230" s="626" t="str">
        <f t="shared" si="15"/>
        <v/>
      </c>
    </row>
    <row r="231" spans="2:19" x14ac:dyDescent="0.2">
      <c r="B231" s="211" t="s">
        <v>833</v>
      </c>
      <c r="C231" s="212"/>
      <c r="D231" s="209"/>
      <c r="E231" s="16">
        <v>211</v>
      </c>
      <c r="F231" s="14" t="s">
        <v>418</v>
      </c>
      <c r="G231" s="14" t="s">
        <v>419</v>
      </c>
      <c r="H231" s="418">
        <f>IF('Table 1'!K231="","",'Table 1'!K231)</f>
        <v>593</v>
      </c>
      <c r="I231" s="423"/>
      <c r="J231" s="420"/>
      <c r="K231" s="421" t="str">
        <f t="shared" si="13"/>
        <v/>
      </c>
      <c r="L231" s="420"/>
      <c r="M231" s="420"/>
      <c r="N231" s="420"/>
      <c r="O231" s="424"/>
      <c r="P231" s="420"/>
      <c r="Q231" s="416" t="str">
        <f t="shared" si="12"/>
        <v/>
      </c>
      <c r="R231" s="626" t="str">
        <f t="shared" si="14"/>
        <v/>
      </c>
      <c r="S231" s="626" t="str">
        <f t="shared" si="15"/>
        <v/>
      </c>
    </row>
    <row r="232" spans="2:19" x14ac:dyDescent="0.2">
      <c r="B232" s="211" t="s">
        <v>840</v>
      </c>
      <c r="C232" s="212"/>
      <c r="D232" s="209"/>
      <c r="E232" s="13">
        <v>212</v>
      </c>
      <c r="F232" s="14" t="s">
        <v>964</v>
      </c>
      <c r="G232" s="14" t="s">
        <v>420</v>
      </c>
      <c r="H232" s="418" t="str">
        <f>IF('Table 1'!K232="","",'Table 1'!K232)</f>
        <v/>
      </c>
      <c r="I232" s="423"/>
      <c r="J232" s="420"/>
      <c r="K232" s="421" t="str">
        <f t="shared" si="13"/>
        <v/>
      </c>
      <c r="L232" s="420"/>
      <c r="M232" s="420"/>
      <c r="N232" s="420"/>
      <c r="O232" s="424"/>
      <c r="P232" s="420"/>
      <c r="Q232" s="416" t="str">
        <f t="shared" si="12"/>
        <v/>
      </c>
      <c r="R232" s="626" t="str">
        <f t="shared" si="14"/>
        <v/>
      </c>
      <c r="S232" s="626" t="str">
        <f t="shared" si="15"/>
        <v/>
      </c>
    </row>
    <row r="233" spans="2:19" x14ac:dyDescent="0.2">
      <c r="B233" s="211" t="s">
        <v>834</v>
      </c>
      <c r="C233" s="212"/>
      <c r="D233" s="209"/>
      <c r="E233" s="16">
        <v>213</v>
      </c>
      <c r="F233" s="14" t="s">
        <v>421</v>
      </c>
      <c r="G233" s="14" t="s">
        <v>422</v>
      </c>
      <c r="H233" s="418" t="str">
        <f>IF('Table 1'!K233="","",'Table 1'!K233)</f>
        <v/>
      </c>
      <c r="I233" s="423"/>
      <c r="J233" s="420"/>
      <c r="K233" s="421" t="str">
        <f t="shared" si="13"/>
        <v/>
      </c>
      <c r="L233" s="420"/>
      <c r="M233" s="420"/>
      <c r="N233" s="420"/>
      <c r="O233" s="424"/>
      <c r="P233" s="420"/>
      <c r="Q233" s="416" t="str">
        <f t="shared" si="12"/>
        <v/>
      </c>
      <c r="R233" s="626" t="str">
        <f t="shared" si="14"/>
        <v/>
      </c>
      <c r="S233" s="626" t="str">
        <f t="shared" si="15"/>
        <v/>
      </c>
    </row>
    <row r="234" spans="2:19" x14ac:dyDescent="0.2">
      <c r="B234" s="211" t="s">
        <v>835</v>
      </c>
      <c r="C234" s="212"/>
      <c r="D234" s="209"/>
      <c r="E234" s="13">
        <v>214</v>
      </c>
      <c r="F234" s="14" t="s">
        <v>423</v>
      </c>
      <c r="G234" s="14" t="s">
        <v>424</v>
      </c>
      <c r="H234" s="418" t="str">
        <f>IF('Table 1'!K234="","",'Table 1'!K234)</f>
        <v/>
      </c>
      <c r="I234" s="423"/>
      <c r="J234" s="420"/>
      <c r="K234" s="421" t="str">
        <f t="shared" si="13"/>
        <v/>
      </c>
      <c r="L234" s="420"/>
      <c r="M234" s="420"/>
      <c r="N234" s="420"/>
      <c r="O234" s="424"/>
      <c r="P234" s="420"/>
      <c r="Q234" s="416" t="str">
        <f t="shared" si="12"/>
        <v/>
      </c>
      <c r="R234" s="626" t="str">
        <f t="shared" si="14"/>
        <v/>
      </c>
      <c r="S234" s="626" t="str">
        <f t="shared" si="15"/>
        <v/>
      </c>
    </row>
    <row r="235" spans="2:19" x14ac:dyDescent="0.2">
      <c r="B235" s="211" t="s">
        <v>836</v>
      </c>
      <c r="C235" s="212"/>
      <c r="D235" s="209"/>
      <c r="E235" s="16">
        <v>215</v>
      </c>
      <c r="F235" s="14" t="s">
        <v>425</v>
      </c>
      <c r="G235" s="14" t="s">
        <v>426</v>
      </c>
      <c r="H235" s="418" t="str">
        <f>IF('Table 1'!K235="","",'Table 1'!K235)</f>
        <v/>
      </c>
      <c r="I235" s="423"/>
      <c r="J235" s="420"/>
      <c r="K235" s="421" t="str">
        <f t="shared" si="13"/>
        <v/>
      </c>
      <c r="L235" s="420"/>
      <c r="M235" s="420"/>
      <c r="N235" s="420"/>
      <c r="O235" s="424"/>
      <c r="P235" s="420"/>
      <c r="Q235" s="416" t="str">
        <f t="shared" si="12"/>
        <v/>
      </c>
      <c r="R235" s="626" t="str">
        <f t="shared" si="14"/>
        <v/>
      </c>
      <c r="S235" s="626" t="str">
        <f t="shared" si="15"/>
        <v/>
      </c>
    </row>
    <row r="236" spans="2:19" x14ac:dyDescent="0.2">
      <c r="B236" s="211" t="s">
        <v>837</v>
      </c>
      <c r="C236" s="212"/>
      <c r="D236" s="209"/>
      <c r="E236" s="13">
        <v>216</v>
      </c>
      <c r="F236" s="14" t="s">
        <v>427</v>
      </c>
      <c r="G236" s="14" t="s">
        <v>428</v>
      </c>
      <c r="H236" s="418">
        <f>IF('Table 1'!K236="","",'Table 1'!K236)</f>
        <v>124</v>
      </c>
      <c r="I236" s="423"/>
      <c r="J236" s="420"/>
      <c r="K236" s="421" t="str">
        <f t="shared" si="13"/>
        <v/>
      </c>
      <c r="L236" s="420"/>
      <c r="M236" s="420"/>
      <c r="N236" s="420"/>
      <c r="O236" s="424"/>
      <c r="P236" s="420"/>
      <c r="Q236" s="416" t="str">
        <f t="shared" si="12"/>
        <v/>
      </c>
      <c r="R236" s="626" t="str">
        <f t="shared" si="14"/>
        <v/>
      </c>
      <c r="S236" s="626" t="str">
        <f t="shared" si="15"/>
        <v/>
      </c>
    </row>
    <row r="237" spans="2:19" x14ac:dyDescent="0.2">
      <c r="B237" s="211" t="s">
        <v>838</v>
      </c>
      <c r="C237" s="212"/>
      <c r="D237" s="209"/>
      <c r="E237" s="16">
        <v>217</v>
      </c>
      <c r="F237" s="14" t="s">
        <v>429</v>
      </c>
      <c r="G237" s="14" t="s">
        <v>430</v>
      </c>
      <c r="H237" s="418">
        <f>IF('Table 1'!K237="","",'Table 1'!K237)</f>
        <v>45</v>
      </c>
      <c r="I237" s="423"/>
      <c r="J237" s="420"/>
      <c r="K237" s="421" t="str">
        <f t="shared" si="13"/>
        <v/>
      </c>
      <c r="L237" s="420"/>
      <c r="M237" s="420"/>
      <c r="N237" s="420"/>
      <c r="O237" s="424"/>
      <c r="P237" s="420"/>
      <c r="Q237" s="416" t="str">
        <f t="shared" si="12"/>
        <v/>
      </c>
      <c r="R237" s="626" t="str">
        <f t="shared" si="14"/>
        <v/>
      </c>
      <c r="S237" s="626" t="str">
        <f t="shared" si="15"/>
        <v/>
      </c>
    </row>
    <row r="238" spans="2:19" x14ac:dyDescent="0.2">
      <c r="B238" s="211" t="s">
        <v>839</v>
      </c>
      <c r="C238" s="212"/>
      <c r="D238" s="209"/>
      <c r="E238" s="13">
        <v>218</v>
      </c>
      <c r="F238" s="14" t="s">
        <v>431</v>
      </c>
      <c r="G238" s="14" t="s">
        <v>432</v>
      </c>
      <c r="H238" s="418">
        <f>IF('Table 1'!K238="","",'Table 1'!K238)</f>
        <v>1056</v>
      </c>
      <c r="I238" s="423"/>
      <c r="J238" s="420"/>
      <c r="K238" s="421" t="str">
        <f t="shared" si="13"/>
        <v/>
      </c>
      <c r="L238" s="420"/>
      <c r="M238" s="420"/>
      <c r="N238" s="420"/>
      <c r="O238" s="424"/>
      <c r="P238" s="420"/>
      <c r="Q238" s="416" t="str">
        <f t="shared" si="12"/>
        <v/>
      </c>
      <c r="R238" s="626" t="str">
        <f t="shared" si="14"/>
        <v/>
      </c>
      <c r="S238" s="626" t="str">
        <f t="shared" si="15"/>
        <v/>
      </c>
    </row>
    <row r="239" spans="2:19" x14ac:dyDescent="0.2">
      <c r="B239" s="211" t="s">
        <v>957</v>
      </c>
      <c r="C239" s="212"/>
      <c r="D239" s="209"/>
      <c r="E239" s="16">
        <v>219</v>
      </c>
      <c r="F239" s="14" t="s">
        <v>433</v>
      </c>
      <c r="G239" s="14" t="s">
        <v>434</v>
      </c>
      <c r="H239" s="418" t="str">
        <f>IF('Table 1'!K239="","",'Table 1'!K239)</f>
        <v/>
      </c>
      <c r="I239" s="423"/>
      <c r="J239" s="420"/>
      <c r="K239" s="421" t="str">
        <f t="shared" si="13"/>
        <v/>
      </c>
      <c r="L239" s="420"/>
      <c r="M239" s="420"/>
      <c r="N239" s="420"/>
      <c r="O239" s="424"/>
      <c r="P239" s="420"/>
      <c r="Q239" s="416" t="str">
        <f t="shared" si="12"/>
        <v/>
      </c>
      <c r="R239" s="626" t="str">
        <f t="shared" si="14"/>
        <v/>
      </c>
      <c r="S239" s="626" t="str">
        <f t="shared" si="15"/>
        <v/>
      </c>
    </row>
    <row r="240" spans="2:19" x14ac:dyDescent="0.2">
      <c r="B240" s="211" t="s">
        <v>841</v>
      </c>
      <c r="C240" s="212"/>
      <c r="D240" s="209"/>
      <c r="E240" s="13">
        <v>220</v>
      </c>
      <c r="F240" s="14" t="s">
        <v>435</v>
      </c>
      <c r="G240" s="14" t="s">
        <v>436</v>
      </c>
      <c r="H240" s="418" t="str">
        <f>IF('Table 1'!K240="","",'Table 1'!K240)</f>
        <v/>
      </c>
      <c r="I240" s="423"/>
      <c r="J240" s="420"/>
      <c r="K240" s="421" t="str">
        <f t="shared" si="13"/>
        <v/>
      </c>
      <c r="L240" s="420"/>
      <c r="M240" s="420"/>
      <c r="N240" s="420"/>
      <c r="O240" s="424"/>
      <c r="P240" s="420"/>
      <c r="Q240" s="416" t="str">
        <f t="shared" si="12"/>
        <v/>
      </c>
      <c r="R240" s="626" t="str">
        <f t="shared" si="14"/>
        <v/>
      </c>
      <c r="S240" s="626" t="str">
        <f t="shared" si="15"/>
        <v/>
      </c>
    </row>
    <row r="241" spans="2:19" x14ac:dyDescent="0.2">
      <c r="B241" s="211" t="s">
        <v>842</v>
      </c>
      <c r="C241" s="212"/>
      <c r="D241" s="209"/>
      <c r="E241" s="16">
        <v>221</v>
      </c>
      <c r="F241" s="14" t="s">
        <v>437</v>
      </c>
      <c r="G241" s="14" t="s">
        <v>438</v>
      </c>
      <c r="H241" s="418" t="str">
        <f>IF('Table 1'!K241="","",'Table 1'!K241)</f>
        <v/>
      </c>
      <c r="I241" s="423"/>
      <c r="J241" s="420"/>
      <c r="K241" s="421" t="str">
        <f t="shared" si="13"/>
        <v/>
      </c>
      <c r="L241" s="420"/>
      <c r="M241" s="420"/>
      <c r="N241" s="420"/>
      <c r="O241" s="424"/>
      <c r="P241" s="420"/>
      <c r="Q241" s="416" t="str">
        <f t="shared" si="12"/>
        <v/>
      </c>
      <c r="R241" s="626" t="str">
        <f t="shared" si="14"/>
        <v/>
      </c>
      <c r="S241" s="626" t="str">
        <f t="shared" si="15"/>
        <v/>
      </c>
    </row>
    <row r="242" spans="2:19" x14ac:dyDescent="0.2">
      <c r="B242" s="211" t="s">
        <v>843</v>
      </c>
      <c r="C242" s="212"/>
      <c r="D242" s="209"/>
      <c r="E242" s="13">
        <v>222</v>
      </c>
      <c r="F242" s="14" t="s">
        <v>439</v>
      </c>
      <c r="G242" s="14" t="s">
        <v>440</v>
      </c>
      <c r="H242" s="418">
        <f>IF('Table 1'!K242="","",'Table 1'!K242)</f>
        <v>37</v>
      </c>
      <c r="I242" s="423"/>
      <c r="J242" s="420"/>
      <c r="K242" s="421" t="str">
        <f t="shared" si="13"/>
        <v/>
      </c>
      <c r="L242" s="420"/>
      <c r="M242" s="420"/>
      <c r="N242" s="420"/>
      <c r="O242" s="424"/>
      <c r="P242" s="420"/>
      <c r="Q242" s="416" t="str">
        <f t="shared" si="12"/>
        <v/>
      </c>
      <c r="R242" s="626" t="str">
        <f t="shared" si="14"/>
        <v/>
      </c>
      <c r="S242" s="626" t="str">
        <f t="shared" si="15"/>
        <v/>
      </c>
    </row>
    <row r="243" spans="2:19" x14ac:dyDescent="0.2">
      <c r="B243" s="211" t="s">
        <v>844</v>
      </c>
      <c r="C243" s="212"/>
      <c r="D243" s="209"/>
      <c r="E243" s="16">
        <v>223</v>
      </c>
      <c r="F243" s="14" t="s">
        <v>441</v>
      </c>
      <c r="G243" s="14" t="s">
        <v>442</v>
      </c>
      <c r="H243" s="418">
        <f>IF('Table 1'!K243="","",'Table 1'!K243)</f>
        <v>1887</v>
      </c>
      <c r="I243" s="423"/>
      <c r="J243" s="420"/>
      <c r="K243" s="421" t="str">
        <f t="shared" si="13"/>
        <v/>
      </c>
      <c r="L243" s="420"/>
      <c r="M243" s="420"/>
      <c r="N243" s="420"/>
      <c r="O243" s="424"/>
      <c r="P243" s="420"/>
      <c r="Q243" s="416" t="str">
        <f t="shared" si="12"/>
        <v/>
      </c>
      <c r="R243" s="626" t="str">
        <f t="shared" si="14"/>
        <v/>
      </c>
      <c r="S243" s="626" t="str">
        <f t="shared" si="15"/>
        <v/>
      </c>
    </row>
    <row r="244" spans="2:19" x14ac:dyDescent="0.2">
      <c r="B244" s="211" t="s">
        <v>845</v>
      </c>
      <c r="C244" s="212"/>
      <c r="D244" s="209"/>
      <c r="E244" s="13">
        <v>224</v>
      </c>
      <c r="F244" s="14" t="s">
        <v>443</v>
      </c>
      <c r="G244" s="14" t="s">
        <v>444</v>
      </c>
      <c r="H244" s="418">
        <f>IF('Table 1'!K244="","",'Table 1'!K244)</f>
        <v>3266</v>
      </c>
      <c r="I244" s="423"/>
      <c r="J244" s="420"/>
      <c r="K244" s="421" t="str">
        <f t="shared" si="13"/>
        <v/>
      </c>
      <c r="L244" s="420"/>
      <c r="M244" s="420"/>
      <c r="N244" s="420"/>
      <c r="O244" s="424"/>
      <c r="P244" s="420"/>
      <c r="Q244" s="416" t="str">
        <f t="shared" si="12"/>
        <v/>
      </c>
      <c r="R244" s="626" t="str">
        <f t="shared" si="14"/>
        <v/>
      </c>
      <c r="S244" s="626" t="str">
        <f t="shared" si="15"/>
        <v/>
      </c>
    </row>
    <row r="245" spans="2:19" x14ac:dyDescent="0.2">
      <c r="B245" s="211" t="s">
        <v>846</v>
      </c>
      <c r="C245" s="212"/>
      <c r="D245" s="209"/>
      <c r="E245" s="16">
        <v>225</v>
      </c>
      <c r="F245" s="14" t="s">
        <v>445</v>
      </c>
      <c r="G245" s="14" t="s">
        <v>446</v>
      </c>
      <c r="H245" s="418">
        <f>IF('Table 1'!K245="","",'Table 1'!K245)</f>
        <v>31991</v>
      </c>
      <c r="I245" s="423"/>
      <c r="J245" s="420"/>
      <c r="K245" s="421" t="str">
        <f t="shared" si="13"/>
        <v/>
      </c>
      <c r="L245" s="420"/>
      <c r="M245" s="420"/>
      <c r="N245" s="420"/>
      <c r="O245" s="424"/>
      <c r="P245" s="420"/>
      <c r="Q245" s="416" t="str">
        <f t="shared" si="12"/>
        <v/>
      </c>
      <c r="R245" s="626" t="str">
        <f t="shared" si="14"/>
        <v/>
      </c>
      <c r="S245" s="626" t="str">
        <f t="shared" si="15"/>
        <v/>
      </c>
    </row>
    <row r="246" spans="2:19" x14ac:dyDescent="0.2">
      <c r="B246" s="211" t="s">
        <v>847</v>
      </c>
      <c r="C246" s="212"/>
      <c r="D246" s="209"/>
      <c r="E246" s="13">
        <v>226</v>
      </c>
      <c r="F246" s="14" t="s">
        <v>447</v>
      </c>
      <c r="G246" s="14" t="s">
        <v>448</v>
      </c>
      <c r="H246" s="418">
        <f>IF('Table 1'!K246="","",'Table 1'!K246)</f>
        <v>625721</v>
      </c>
      <c r="I246" s="423"/>
      <c r="J246" s="420"/>
      <c r="K246" s="421" t="str">
        <f t="shared" si="13"/>
        <v/>
      </c>
      <c r="L246" s="420"/>
      <c r="M246" s="420"/>
      <c r="N246" s="420"/>
      <c r="O246" s="424"/>
      <c r="P246" s="420"/>
      <c r="Q246" s="416" t="str">
        <f t="shared" si="12"/>
        <v/>
      </c>
      <c r="R246" s="626" t="str">
        <f t="shared" si="14"/>
        <v/>
      </c>
      <c r="S246" s="626" t="str">
        <f t="shared" si="15"/>
        <v/>
      </c>
    </row>
    <row r="247" spans="2:19" x14ac:dyDescent="0.2">
      <c r="B247" s="211" t="s">
        <v>958</v>
      </c>
      <c r="C247" s="212"/>
      <c r="D247" s="209"/>
      <c r="E247" s="16">
        <v>227</v>
      </c>
      <c r="F247" s="14" t="s">
        <v>449</v>
      </c>
      <c r="G247" s="14" t="s">
        <v>450</v>
      </c>
      <c r="H247" s="418" t="str">
        <f>IF('Table 1'!K247="","",'Table 1'!K247)</f>
        <v/>
      </c>
      <c r="I247" s="423"/>
      <c r="J247" s="420"/>
      <c r="K247" s="421" t="str">
        <f t="shared" si="13"/>
        <v/>
      </c>
      <c r="L247" s="420"/>
      <c r="M247" s="420"/>
      <c r="N247" s="420"/>
      <c r="O247" s="424"/>
      <c r="P247" s="420"/>
      <c r="Q247" s="416" t="str">
        <f t="shared" si="12"/>
        <v/>
      </c>
      <c r="R247" s="626" t="str">
        <f t="shared" si="14"/>
        <v/>
      </c>
      <c r="S247" s="626" t="str">
        <f t="shared" si="15"/>
        <v/>
      </c>
    </row>
    <row r="248" spans="2:19" x14ac:dyDescent="0.2">
      <c r="B248" s="211" t="s">
        <v>848</v>
      </c>
      <c r="C248" s="212"/>
      <c r="D248" s="209"/>
      <c r="E248" s="13">
        <v>228</v>
      </c>
      <c r="F248" s="14" t="s">
        <v>451</v>
      </c>
      <c r="G248" s="14" t="s">
        <v>452</v>
      </c>
      <c r="H248" s="418">
        <f>IF('Table 1'!K248="","",'Table 1'!K248)</f>
        <v>14</v>
      </c>
      <c r="I248" s="423"/>
      <c r="J248" s="420"/>
      <c r="K248" s="421" t="str">
        <f t="shared" si="13"/>
        <v/>
      </c>
      <c r="L248" s="420"/>
      <c r="M248" s="420"/>
      <c r="N248" s="420"/>
      <c r="O248" s="424"/>
      <c r="P248" s="420"/>
      <c r="Q248" s="416" t="str">
        <f t="shared" si="12"/>
        <v/>
      </c>
      <c r="R248" s="626" t="str">
        <f t="shared" si="14"/>
        <v/>
      </c>
      <c r="S248" s="626" t="str">
        <f t="shared" si="15"/>
        <v/>
      </c>
    </row>
    <row r="249" spans="2:19" x14ac:dyDescent="0.2">
      <c r="B249" s="211" t="s">
        <v>849</v>
      </c>
      <c r="C249" s="212"/>
      <c r="D249" s="209"/>
      <c r="E249" s="16">
        <v>229</v>
      </c>
      <c r="F249" s="14" t="s">
        <v>453</v>
      </c>
      <c r="G249" s="14" t="s">
        <v>454</v>
      </c>
      <c r="H249" s="418" t="str">
        <f>IF('Table 1'!K249="","",'Table 1'!K249)</f>
        <v/>
      </c>
      <c r="I249" s="423"/>
      <c r="J249" s="420"/>
      <c r="K249" s="421" t="str">
        <f t="shared" si="13"/>
        <v/>
      </c>
      <c r="L249" s="420"/>
      <c r="M249" s="420"/>
      <c r="N249" s="420"/>
      <c r="O249" s="424"/>
      <c r="P249" s="420"/>
      <c r="Q249" s="416" t="str">
        <f t="shared" si="12"/>
        <v/>
      </c>
      <c r="R249" s="626" t="str">
        <f t="shared" si="14"/>
        <v/>
      </c>
      <c r="S249" s="626" t="str">
        <f t="shared" si="15"/>
        <v/>
      </c>
    </row>
    <row r="250" spans="2:19" x14ac:dyDescent="0.2">
      <c r="B250" s="211" t="s">
        <v>850</v>
      </c>
      <c r="C250" s="212"/>
      <c r="D250" s="209"/>
      <c r="E250" s="13">
        <v>230</v>
      </c>
      <c r="F250" s="14" t="s">
        <v>455</v>
      </c>
      <c r="G250" s="14" t="s">
        <v>456</v>
      </c>
      <c r="H250" s="418" t="str">
        <f>IF('Table 1'!K250="","",'Table 1'!K250)</f>
        <v/>
      </c>
      <c r="I250" s="423"/>
      <c r="J250" s="420"/>
      <c r="K250" s="421" t="str">
        <f t="shared" si="13"/>
        <v/>
      </c>
      <c r="L250" s="420"/>
      <c r="M250" s="420"/>
      <c r="N250" s="420"/>
      <c r="O250" s="424"/>
      <c r="P250" s="420"/>
      <c r="Q250" s="416" t="str">
        <f t="shared" si="12"/>
        <v/>
      </c>
      <c r="R250" s="626" t="str">
        <f t="shared" si="14"/>
        <v/>
      </c>
      <c r="S250" s="626" t="str">
        <f t="shared" si="15"/>
        <v/>
      </c>
    </row>
    <row r="251" spans="2:19" x14ac:dyDescent="0.2">
      <c r="B251" s="211" t="s">
        <v>851</v>
      </c>
      <c r="C251" s="212"/>
      <c r="D251" s="209"/>
      <c r="E251" s="16">
        <v>231</v>
      </c>
      <c r="F251" s="14" t="s">
        <v>457</v>
      </c>
      <c r="G251" s="14" t="s">
        <v>458</v>
      </c>
      <c r="H251" s="418" t="str">
        <f>IF('Table 1'!K251="","",'Table 1'!K251)</f>
        <v/>
      </c>
      <c r="I251" s="423"/>
      <c r="J251" s="420"/>
      <c r="K251" s="421" t="str">
        <f t="shared" si="13"/>
        <v/>
      </c>
      <c r="L251" s="420"/>
      <c r="M251" s="420"/>
      <c r="N251" s="420"/>
      <c r="O251" s="424"/>
      <c r="P251" s="420"/>
      <c r="Q251" s="416" t="str">
        <f t="shared" si="12"/>
        <v/>
      </c>
      <c r="R251" s="626" t="str">
        <f t="shared" si="14"/>
        <v/>
      </c>
      <c r="S251" s="626" t="str">
        <f t="shared" si="15"/>
        <v/>
      </c>
    </row>
    <row r="252" spans="2:19" x14ac:dyDescent="0.2">
      <c r="B252" s="211" t="s">
        <v>852</v>
      </c>
      <c r="C252" s="212"/>
      <c r="D252" s="209"/>
      <c r="E252" s="13">
        <v>232</v>
      </c>
      <c r="F252" s="14" t="s">
        <v>459</v>
      </c>
      <c r="G252" s="14" t="s">
        <v>460</v>
      </c>
      <c r="H252" s="418">
        <f>IF('Table 1'!K252="","",'Table 1'!K252)</f>
        <v>150</v>
      </c>
      <c r="I252" s="423"/>
      <c r="J252" s="420"/>
      <c r="K252" s="421" t="str">
        <f t="shared" si="13"/>
        <v/>
      </c>
      <c r="L252" s="420"/>
      <c r="M252" s="420"/>
      <c r="N252" s="420"/>
      <c r="O252" s="424"/>
      <c r="P252" s="420"/>
      <c r="Q252" s="416" t="str">
        <f t="shared" si="12"/>
        <v/>
      </c>
      <c r="R252" s="626" t="str">
        <f t="shared" si="14"/>
        <v/>
      </c>
      <c r="S252" s="626" t="str">
        <f t="shared" si="15"/>
        <v/>
      </c>
    </row>
    <row r="253" spans="2:19" x14ac:dyDescent="0.2">
      <c r="B253" s="211" t="s">
        <v>853</v>
      </c>
      <c r="C253" s="212"/>
      <c r="D253" s="209"/>
      <c r="E253" s="16">
        <v>233</v>
      </c>
      <c r="F253" s="14" t="s">
        <v>461</v>
      </c>
      <c r="G253" s="14" t="s">
        <v>462</v>
      </c>
      <c r="H253" s="418">
        <f>IF('Table 1'!K253="","",'Table 1'!K253)</f>
        <v>6</v>
      </c>
      <c r="I253" s="423"/>
      <c r="J253" s="420"/>
      <c r="K253" s="421" t="str">
        <f t="shared" si="13"/>
        <v/>
      </c>
      <c r="L253" s="420"/>
      <c r="M253" s="420"/>
      <c r="N253" s="420"/>
      <c r="O253" s="424"/>
      <c r="P253" s="420"/>
      <c r="Q253" s="416" t="str">
        <f t="shared" si="12"/>
        <v/>
      </c>
      <c r="R253" s="626" t="str">
        <f t="shared" si="14"/>
        <v/>
      </c>
      <c r="S253" s="626" t="str">
        <f t="shared" si="15"/>
        <v/>
      </c>
    </row>
    <row r="254" spans="2:19" x14ac:dyDescent="0.2">
      <c r="B254" s="211" t="s">
        <v>854</v>
      </c>
      <c r="C254" s="212"/>
      <c r="D254" s="209"/>
      <c r="E254" s="13">
        <v>234</v>
      </c>
      <c r="F254" s="14" t="s">
        <v>463</v>
      </c>
      <c r="G254" s="14" t="s">
        <v>464</v>
      </c>
      <c r="H254" s="418">
        <f>IF('Table 1'!K254="","",'Table 1'!K254)</f>
        <v>1709</v>
      </c>
      <c r="I254" s="423"/>
      <c r="J254" s="420"/>
      <c r="K254" s="421" t="str">
        <f t="shared" si="13"/>
        <v/>
      </c>
      <c r="L254" s="420"/>
      <c r="M254" s="420"/>
      <c r="N254" s="420"/>
      <c r="O254" s="424"/>
      <c r="P254" s="420"/>
      <c r="Q254" s="416" t="str">
        <f t="shared" si="12"/>
        <v/>
      </c>
      <c r="R254" s="626" t="str">
        <f t="shared" si="14"/>
        <v/>
      </c>
      <c r="S254" s="626" t="str">
        <f t="shared" si="15"/>
        <v/>
      </c>
    </row>
    <row r="255" spans="2:19" x14ac:dyDescent="0.2">
      <c r="B255" s="211" t="s">
        <v>855</v>
      </c>
      <c r="C255" s="212"/>
      <c r="D255" s="209"/>
      <c r="E255" s="16">
        <v>235</v>
      </c>
      <c r="F255" s="14" t="s">
        <v>465</v>
      </c>
      <c r="G255" s="14" t="s">
        <v>466</v>
      </c>
      <c r="H255" s="418">
        <f>IF('Table 1'!K255="","",'Table 1'!K255)</f>
        <v>148</v>
      </c>
      <c r="I255" s="423"/>
      <c r="J255" s="420"/>
      <c r="K255" s="421" t="str">
        <f t="shared" si="13"/>
        <v/>
      </c>
      <c r="L255" s="420"/>
      <c r="M255" s="420"/>
      <c r="N255" s="420"/>
      <c r="O255" s="424"/>
      <c r="P255" s="420"/>
      <c r="Q255" s="416" t="str">
        <f t="shared" si="12"/>
        <v/>
      </c>
      <c r="R255" s="626" t="str">
        <f t="shared" si="14"/>
        <v/>
      </c>
      <c r="S255" s="626" t="str">
        <f t="shared" si="15"/>
        <v/>
      </c>
    </row>
    <row r="256" spans="2:19" x14ac:dyDescent="0.2">
      <c r="B256" s="211" t="s">
        <v>856</v>
      </c>
      <c r="C256" s="212"/>
      <c r="D256" s="209"/>
      <c r="E256" s="13">
        <v>236</v>
      </c>
      <c r="F256" s="14" t="s">
        <v>467</v>
      </c>
      <c r="G256" s="14" t="s">
        <v>468</v>
      </c>
      <c r="H256" s="418" t="str">
        <f>IF('Table 1'!K256="","",'Table 1'!K256)</f>
        <v/>
      </c>
      <c r="I256" s="423"/>
      <c r="J256" s="420"/>
      <c r="K256" s="421" t="str">
        <f t="shared" si="13"/>
        <v/>
      </c>
      <c r="L256" s="420"/>
      <c r="M256" s="420"/>
      <c r="N256" s="420"/>
      <c r="O256" s="424"/>
      <c r="P256" s="420"/>
      <c r="Q256" s="416" t="str">
        <f t="shared" si="12"/>
        <v/>
      </c>
      <c r="R256" s="626" t="str">
        <f t="shared" si="14"/>
        <v/>
      </c>
      <c r="S256" s="626" t="str">
        <f t="shared" si="15"/>
        <v/>
      </c>
    </row>
    <row r="257" spans="1:23" x14ac:dyDescent="0.2">
      <c r="B257" s="211" t="s">
        <v>857</v>
      </c>
      <c r="C257" s="212"/>
      <c r="D257" s="209"/>
      <c r="E257" s="16">
        <v>237</v>
      </c>
      <c r="F257" s="14" t="s">
        <v>469</v>
      </c>
      <c r="G257" s="14" t="s">
        <v>470</v>
      </c>
      <c r="H257" s="418" t="str">
        <f>IF('Table 1'!K257="","",'Table 1'!K257)</f>
        <v/>
      </c>
      <c r="I257" s="423"/>
      <c r="J257" s="420"/>
      <c r="K257" s="421" t="str">
        <f t="shared" si="13"/>
        <v/>
      </c>
      <c r="L257" s="420"/>
      <c r="M257" s="420"/>
      <c r="N257" s="420"/>
      <c r="O257" s="424"/>
      <c r="P257" s="420"/>
      <c r="Q257" s="416" t="str">
        <f t="shared" si="12"/>
        <v/>
      </c>
      <c r="R257" s="626" t="str">
        <f t="shared" si="14"/>
        <v/>
      </c>
      <c r="S257" s="626" t="str">
        <f t="shared" si="15"/>
        <v/>
      </c>
    </row>
    <row r="258" spans="1:23" x14ac:dyDescent="0.2">
      <c r="B258" s="211" t="s">
        <v>858</v>
      </c>
      <c r="C258" s="212"/>
      <c r="D258" s="209"/>
      <c r="E258" s="13">
        <v>238</v>
      </c>
      <c r="F258" s="14" t="s">
        <v>471</v>
      </c>
      <c r="G258" s="14" t="s">
        <v>472</v>
      </c>
      <c r="H258" s="418" t="str">
        <f>IF('Table 1'!K258="","",'Table 1'!K258)</f>
        <v/>
      </c>
      <c r="I258" s="423"/>
      <c r="J258" s="420"/>
      <c r="K258" s="421" t="str">
        <f t="shared" si="13"/>
        <v/>
      </c>
      <c r="L258" s="420"/>
      <c r="M258" s="420"/>
      <c r="N258" s="420"/>
      <c r="O258" s="424"/>
      <c r="P258" s="420"/>
      <c r="Q258" s="416" t="str">
        <f t="shared" si="12"/>
        <v/>
      </c>
      <c r="R258" s="626" t="str">
        <f t="shared" si="14"/>
        <v/>
      </c>
      <c r="S258" s="626" t="str">
        <f t="shared" si="15"/>
        <v/>
      </c>
    </row>
    <row r="259" spans="1:23" x14ac:dyDescent="0.2">
      <c r="B259" s="211" t="s">
        <v>859</v>
      </c>
      <c r="C259" s="212"/>
      <c r="D259" s="209"/>
      <c r="E259" s="16">
        <v>239</v>
      </c>
      <c r="F259" s="14" t="s">
        <v>473</v>
      </c>
      <c r="G259" s="14" t="s">
        <v>474</v>
      </c>
      <c r="H259" s="418" t="str">
        <f>IF('Table 1'!K259="","",'Table 1'!K259)</f>
        <v/>
      </c>
      <c r="I259" s="423"/>
      <c r="J259" s="420"/>
      <c r="K259" s="421" t="str">
        <f t="shared" si="13"/>
        <v/>
      </c>
      <c r="L259" s="420"/>
      <c r="M259" s="420"/>
      <c r="N259" s="420"/>
      <c r="O259" s="424"/>
      <c r="P259" s="420"/>
      <c r="Q259" s="416" t="str">
        <f t="shared" si="12"/>
        <v/>
      </c>
      <c r="R259" s="626" t="str">
        <f t="shared" si="14"/>
        <v/>
      </c>
      <c r="S259" s="626" t="str">
        <f t="shared" si="15"/>
        <v/>
      </c>
    </row>
    <row r="260" spans="1:23" x14ac:dyDescent="0.2">
      <c r="B260" s="211" t="s">
        <v>860</v>
      </c>
      <c r="C260" s="212"/>
      <c r="D260" s="209"/>
      <c r="E260" s="13">
        <v>240</v>
      </c>
      <c r="F260" s="14" t="s">
        <v>475</v>
      </c>
      <c r="G260" s="14" t="s">
        <v>476</v>
      </c>
      <c r="H260" s="418">
        <f>IF('Table 1'!K260="","",'Table 1'!K260)</f>
        <v>71</v>
      </c>
      <c r="I260" s="423"/>
      <c r="J260" s="420"/>
      <c r="K260" s="421" t="str">
        <f t="shared" si="13"/>
        <v/>
      </c>
      <c r="L260" s="420"/>
      <c r="M260" s="420"/>
      <c r="N260" s="420"/>
      <c r="O260" s="424"/>
      <c r="P260" s="420"/>
      <c r="Q260" s="416" t="str">
        <f t="shared" si="12"/>
        <v/>
      </c>
      <c r="R260" s="626" t="str">
        <f t="shared" si="14"/>
        <v/>
      </c>
      <c r="S260" s="626" t="str">
        <f t="shared" si="15"/>
        <v/>
      </c>
    </row>
    <row r="261" spans="1:23" x14ac:dyDescent="0.2">
      <c r="B261" s="211" t="s">
        <v>861</v>
      </c>
      <c r="C261" s="212"/>
      <c r="D261" s="209"/>
      <c r="E261" s="16">
        <v>241</v>
      </c>
      <c r="F261" s="14" t="s">
        <v>477</v>
      </c>
      <c r="G261" s="14" t="s">
        <v>478</v>
      </c>
      <c r="H261" s="418" t="str">
        <f>IF('Table 1'!K261="","",'Table 1'!K261)</f>
        <v/>
      </c>
      <c r="I261" s="423"/>
      <c r="J261" s="420"/>
      <c r="K261" s="421" t="str">
        <f t="shared" si="13"/>
        <v/>
      </c>
      <c r="L261" s="420"/>
      <c r="M261" s="420"/>
      <c r="N261" s="420"/>
      <c r="O261" s="424"/>
      <c r="P261" s="420"/>
      <c r="Q261" s="416" t="str">
        <f t="shared" si="12"/>
        <v/>
      </c>
      <c r="R261" s="626" t="str">
        <f t="shared" si="14"/>
        <v/>
      </c>
      <c r="S261" s="626" t="str">
        <f t="shared" si="15"/>
        <v/>
      </c>
    </row>
    <row r="262" spans="1:23" x14ac:dyDescent="0.2">
      <c r="B262" s="211" t="s">
        <v>862</v>
      </c>
      <c r="C262" s="212"/>
      <c r="D262" s="209"/>
      <c r="E262" s="13">
        <v>242</v>
      </c>
      <c r="F262" s="14" t="s">
        <v>929</v>
      </c>
      <c r="G262" s="198" t="s">
        <v>887</v>
      </c>
      <c r="H262" s="418" t="str">
        <f>IF('Table 1'!K262="","",'Table 1'!K262)</f>
        <v/>
      </c>
      <c r="I262" s="425"/>
      <c r="J262" s="426"/>
      <c r="K262" s="448" t="str">
        <f t="shared" si="13"/>
        <v/>
      </c>
      <c r="L262" s="426"/>
      <c r="M262" s="426"/>
      <c r="N262" s="426"/>
      <c r="O262" s="427"/>
      <c r="P262" s="426"/>
      <c r="Q262" s="612"/>
      <c r="R262" s="635"/>
      <c r="S262" s="635"/>
    </row>
    <row r="263" spans="1:23" x14ac:dyDescent="0.2">
      <c r="B263" s="211" t="s">
        <v>863</v>
      </c>
      <c r="C263" s="208"/>
      <c r="D263" s="209"/>
      <c r="E263" s="16">
        <v>243</v>
      </c>
      <c r="F263" s="123" t="s">
        <v>479</v>
      </c>
      <c r="G263" s="123" t="s">
        <v>886</v>
      </c>
      <c r="H263" s="487">
        <f>IF('Table 1'!K263="","",'Table 1'!K263)</f>
        <v>2431</v>
      </c>
      <c r="I263" s="613"/>
      <c r="J263" s="613"/>
      <c r="K263" s="614"/>
      <c r="L263" s="613"/>
      <c r="M263" s="613"/>
      <c r="N263" s="613"/>
      <c r="O263" s="613"/>
      <c r="P263" s="613"/>
      <c r="Q263" s="612"/>
      <c r="R263" s="635"/>
      <c r="S263" s="635"/>
      <c r="T263" s="574"/>
    </row>
    <row r="264" spans="1:23" ht="18" customHeight="1" x14ac:dyDescent="0.2">
      <c r="B264" s="211" t="s">
        <v>864</v>
      </c>
      <c r="C264" s="138"/>
      <c r="D264" s="209"/>
      <c r="E264" s="13">
        <v>244</v>
      </c>
      <c r="F264" s="72"/>
      <c r="G264" s="176" t="s">
        <v>480</v>
      </c>
      <c r="H264" s="493">
        <f>IF('Table 1'!K264="","",'Table 1'!K264)</f>
        <v>836838</v>
      </c>
      <c r="I264" s="494"/>
      <c r="J264" s="494"/>
      <c r="K264" s="495" t="str">
        <f t="shared" si="13"/>
        <v/>
      </c>
      <c r="L264" s="494"/>
      <c r="M264" s="494"/>
      <c r="N264" s="494"/>
      <c r="O264" s="496"/>
      <c r="P264" s="494"/>
      <c r="Q264" s="486" t="str">
        <f t="shared" si="12"/>
        <v/>
      </c>
      <c r="R264" s="628" t="str">
        <f>IF(Q264&lt;&gt;"","",IF(SUM(COUNTIF(I264:K264,"c"),COUNTIF(O264:P264,"c"))&gt;1,"",IF(OR(AND(H264="c",OR(I264="c",J264="c",K264="c",O264="c",P264="c")),AND(H264&lt;&gt;"",I264="c",J264="c",K264="c",O264="c",P264="c"),AND(H264&lt;&gt;"",I264="",J264="",K264="",O264="",P264="")),"",IF(ABS(SUM(I264:K264,O264:P264,H263)-SUM(H264))&gt;0.9,SUM(I264:K264,O264:P264,H263),""))))</f>
        <v/>
      </c>
      <c r="S264" s="628" t="str">
        <f t="shared" si="15"/>
        <v/>
      </c>
      <c r="T264" s="306"/>
      <c r="U264" s="491"/>
      <c r="V264" s="491"/>
      <c r="W264" s="491"/>
    </row>
    <row r="265" spans="1:23" x14ac:dyDescent="0.2">
      <c r="A265" s="293"/>
      <c r="B265" s="211"/>
      <c r="C265" s="138"/>
      <c r="D265" s="209"/>
      <c r="E265" s="298"/>
      <c r="F265" s="297"/>
      <c r="G265" s="294" t="s">
        <v>874</v>
      </c>
      <c r="H265" s="432">
        <f>SUM(H21:H263)</f>
        <v>836838</v>
      </c>
      <c r="I265" s="432">
        <f>SUM(I21:I262)</f>
        <v>0</v>
      </c>
      <c r="J265" s="432">
        <f t="shared" ref="J265:P265" si="16">SUM(J21:J262)</f>
        <v>0</v>
      </c>
      <c r="K265" s="432">
        <f t="shared" si="16"/>
        <v>0</v>
      </c>
      <c r="L265" s="432">
        <f t="shared" si="16"/>
        <v>0</v>
      </c>
      <c r="M265" s="432">
        <f t="shared" si="16"/>
        <v>0</v>
      </c>
      <c r="N265" s="432">
        <f t="shared" si="16"/>
        <v>0</v>
      </c>
      <c r="O265" s="432">
        <f t="shared" si="16"/>
        <v>0</v>
      </c>
      <c r="P265" s="432">
        <f t="shared" si="16"/>
        <v>0</v>
      </c>
      <c r="Q265" s="411"/>
      <c r="R265" s="412"/>
      <c r="S265" s="413"/>
    </row>
    <row r="266" spans="1:23" ht="24.95" customHeight="1" thickBot="1" x14ac:dyDescent="0.25">
      <c r="B266" s="1"/>
      <c r="C266" s="1"/>
      <c r="D266" s="1"/>
      <c r="E266" s="88"/>
      <c r="F266" s="492"/>
      <c r="G266" s="69" t="s">
        <v>876</v>
      </c>
      <c r="H266" s="417">
        <f t="shared" ref="H266:O266" si="17">IF(COUNTIF(H21:H263,"c")=1,"Res Disc",SUM(H264)-SUM(H265))</f>
        <v>0</v>
      </c>
      <c r="I266" s="417">
        <f t="shared" si="17"/>
        <v>0</v>
      </c>
      <c r="J266" s="417">
        <f t="shared" si="17"/>
        <v>0</v>
      </c>
      <c r="K266" s="417">
        <f t="shared" si="17"/>
        <v>0</v>
      </c>
      <c r="L266" s="417">
        <f t="shared" si="17"/>
        <v>0</v>
      </c>
      <c r="M266" s="417">
        <f t="shared" si="17"/>
        <v>0</v>
      </c>
      <c r="N266" s="417">
        <f t="shared" si="17"/>
        <v>0</v>
      </c>
      <c r="O266" s="417">
        <f t="shared" si="17"/>
        <v>0</v>
      </c>
      <c r="P266" s="417">
        <f>IF(COUNTIF(P21:P263,"c")=1,"Res Disc",SUM(P264)-SUM(P265))</f>
        <v>0</v>
      </c>
      <c r="Q266" s="299"/>
      <c r="R266" s="414"/>
      <c r="S266" s="303"/>
    </row>
    <row r="267" spans="1:23" x14ac:dyDescent="0.2">
      <c r="G267" s="320" t="s">
        <v>551</v>
      </c>
      <c r="H267" s="324"/>
      <c r="I267" s="320"/>
      <c r="J267" s="320"/>
      <c r="K267" s="320"/>
      <c r="L267" s="320"/>
      <c r="M267" s="320"/>
      <c r="N267" s="320"/>
      <c r="O267" s="320"/>
      <c r="P267" s="320"/>
    </row>
    <row r="268" spans="1:23" x14ac:dyDescent="0.2">
      <c r="G268" s="687" t="s">
        <v>558</v>
      </c>
      <c r="H268" s="688"/>
      <c r="I268" s="688"/>
      <c r="J268" s="688"/>
      <c r="K268" s="688"/>
      <c r="L268" s="688"/>
      <c r="M268" s="688"/>
      <c r="N268" s="688"/>
      <c r="O268" s="688"/>
      <c r="P268" s="688"/>
    </row>
    <row r="269" spans="1:23" x14ac:dyDescent="0.2">
      <c r="G269" s="318"/>
      <c r="H269" s="318"/>
      <c r="I269" s="318"/>
      <c r="J269" s="316"/>
      <c r="K269" s="318"/>
      <c r="L269" s="318"/>
      <c r="M269" s="318"/>
      <c r="N269" s="318"/>
      <c r="O269" s="318"/>
      <c r="P269" s="318"/>
    </row>
  </sheetData>
  <sheetProtection password="8F7D" sheet="1" objects="1" scenarios="1" formatCells="0" formatColumns="0" formatRows="0"/>
  <mergeCells count="6">
    <mergeCell ref="G268:P268"/>
    <mergeCell ref="Q14:Q16"/>
    <mergeCell ref="R14:R16"/>
    <mergeCell ref="S14:S16"/>
    <mergeCell ref="E4:F4"/>
    <mergeCell ref="E7:F7"/>
  </mergeCells>
  <conditionalFormatting sqref="Q21:S264">
    <cfRule type="notContainsBlanks" dxfId="52" priority="15">
      <formula>LEN(TRIM(Q21))&gt;0</formula>
    </cfRule>
  </conditionalFormatting>
  <conditionalFormatting sqref="H266:P266">
    <cfRule type="cellIs" priority="14" operator="notBetween">
      <formula>-1</formula>
      <formula>1</formula>
    </cfRule>
  </conditionalFormatting>
  <conditionalFormatting sqref="H266:P266">
    <cfRule type="cellIs" priority="11" operator="notBetween">
      <formula>-1</formula>
      <formula>1</formula>
    </cfRule>
  </conditionalFormatting>
  <conditionalFormatting sqref="H266:P266">
    <cfRule type="cellIs" dxfId="51" priority="10" operator="notBetween">
      <formula>-1</formula>
      <formula>1</formula>
    </cfRule>
  </conditionalFormatting>
  <conditionalFormatting sqref="H266:P266">
    <cfRule type="cellIs" dxfId="50" priority="9" operator="notBetween">
      <formula>-1</formula>
      <formula>1</formula>
    </cfRule>
  </conditionalFormatting>
  <conditionalFormatting sqref="Q263:S263">
    <cfRule type="notContainsBlanks" dxfId="49" priority="8">
      <formula>LEN(TRIM(Q263))&gt;0</formula>
    </cfRule>
  </conditionalFormatting>
  <conditionalFormatting sqref="Q21:S264">
    <cfRule type="notContainsBlanks" dxfId="48" priority="7">
      <formula>LEN(TRIM(Q21))&gt;0</formula>
    </cfRule>
  </conditionalFormatting>
  <conditionalFormatting sqref="H266:P266">
    <cfRule type="cellIs" priority="6" operator="notBetween">
      <formula>-1</formula>
      <formula>1</formula>
    </cfRule>
  </conditionalFormatting>
  <conditionalFormatting sqref="H266:P266">
    <cfRule type="cellIs" dxfId="47" priority="5" operator="notBetween">
      <formula>-1</formula>
      <formula>1</formula>
    </cfRule>
  </conditionalFormatting>
  <conditionalFormatting sqref="H266:P266">
    <cfRule type="cellIs" dxfId="46" priority="4" operator="notBetween">
      <formula>-1</formula>
      <formula>1</formula>
    </cfRule>
  </conditionalFormatting>
  <conditionalFormatting sqref="R264">
    <cfRule type="notContainsBlanks" dxfId="45" priority="3">
      <formula>LEN(TRIM(R264))&gt;0</formula>
    </cfRule>
  </conditionalFormatting>
  <conditionalFormatting sqref="R264">
    <cfRule type="notContainsBlanks" dxfId="44" priority="2">
      <formula>LEN(TRIM(R264))&gt;0</formula>
    </cfRule>
  </conditionalFormatting>
  <conditionalFormatting sqref="Q262:S262">
    <cfRule type="notContainsBlanks" dxfId="43" priority="1">
      <formula>LEN(TRIM(Q262))&gt;0</formula>
    </cfRule>
  </conditionalFormatting>
  <pageMargins left="0.7" right="0.7" top="0.75" bottom="0.75" header="0.3" footer="0.3"/>
  <pageSetup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A1:W269"/>
  <sheetViews>
    <sheetView topLeftCell="H1" zoomScale="90" zoomScaleNormal="90" workbookViewId="0">
      <pane ySplit="20" topLeftCell="A237" activePane="bottomLeft" state="frozen"/>
      <selection activeCell="G136" sqref="G136"/>
      <selection pane="bottomLeft" activeCell="Q262" sqref="Q262"/>
    </sheetView>
  </sheetViews>
  <sheetFormatPr defaultColWidth="0" defaultRowHeight="12.75" zeroHeight="1" x14ac:dyDescent="0.2"/>
  <cols>
    <col min="1" max="1" width="6.6640625" style="219" hidden="1" customWidth="1"/>
    <col min="2" max="2" width="11.1640625" style="219" hidden="1" customWidth="1"/>
    <col min="3" max="3" width="8.83203125" style="219" hidden="1" customWidth="1"/>
    <col min="4" max="4" width="8.33203125" style="219" hidden="1" customWidth="1"/>
    <col min="5" max="5" width="4.83203125" style="312" customWidth="1"/>
    <col min="6" max="6" width="6.33203125" style="312" customWidth="1"/>
    <col min="7" max="7" width="47.5" style="325" customWidth="1"/>
    <col min="8" max="17" width="17.33203125" style="325" customWidth="1"/>
    <col min="18" max="19" width="17.33203125" style="312" customWidth="1"/>
    <col min="20" max="20" width="2.5" style="312" customWidth="1"/>
    <col min="21" max="23" width="15.6640625" style="312" hidden="1" customWidth="1"/>
    <col min="24" max="16384" width="9.33203125" style="312" hidden="1"/>
  </cols>
  <sheetData>
    <row r="1" spans="1:23" s="382" customFormat="1" ht="24.95" customHeight="1" x14ac:dyDescent="0.2">
      <c r="A1" s="381"/>
      <c r="B1" s="381"/>
      <c r="C1" s="381"/>
      <c r="D1" s="381"/>
      <c r="F1" s="373"/>
      <c r="G1" s="389"/>
      <c r="H1" s="539" t="s">
        <v>912</v>
      </c>
      <c r="I1" s="389"/>
      <c r="J1" s="389"/>
      <c r="K1" s="389"/>
      <c r="L1" s="389"/>
      <c r="M1" s="389"/>
      <c r="N1" s="373"/>
      <c r="O1" s="373"/>
      <c r="P1" s="373"/>
    </row>
    <row r="2" spans="1:23" ht="20.25" hidden="1" customHeight="1" x14ac:dyDescent="0.2">
      <c r="E2" s="336"/>
      <c r="F2" s="222"/>
      <c r="G2" s="222"/>
      <c r="H2" s="222"/>
      <c r="I2" s="222"/>
      <c r="J2" s="222"/>
      <c r="K2" s="222"/>
      <c r="L2" s="222"/>
      <c r="M2" s="222"/>
      <c r="N2" s="222"/>
      <c r="O2" s="222"/>
      <c r="P2" s="222"/>
      <c r="Q2" s="219"/>
      <c r="R2" s="219"/>
      <c r="S2" s="219"/>
    </row>
    <row r="3" spans="1:23" ht="20.25" hidden="1" customHeight="1" x14ac:dyDescent="0.2">
      <c r="E3" s="336"/>
      <c r="F3" s="222"/>
      <c r="G3" s="222"/>
      <c r="H3" s="222"/>
      <c r="I3" s="222"/>
      <c r="J3" s="222"/>
      <c r="K3" s="222"/>
      <c r="L3" s="222"/>
      <c r="M3" s="222"/>
      <c r="N3" s="222"/>
      <c r="O3" s="222"/>
      <c r="P3" s="222"/>
      <c r="Q3" s="219"/>
      <c r="R3" s="219"/>
      <c r="S3" s="219"/>
    </row>
    <row r="4" spans="1:23" ht="15" customHeight="1" x14ac:dyDescent="0.2">
      <c r="E4" s="658"/>
      <c r="F4" s="659"/>
      <c r="G4" s="78" t="s">
        <v>526</v>
      </c>
      <c r="H4" s="65" t="str">
        <f>Reporting_Country_Name</f>
        <v>Cayman Islands</v>
      </c>
      <c r="I4" s="79"/>
      <c r="J4" s="80" t="s">
        <v>530</v>
      </c>
      <c r="K4" s="141" t="str">
        <f>Reporting_Country_Code</f>
        <v>377</v>
      </c>
      <c r="L4" s="44" t="s">
        <v>622</v>
      </c>
      <c r="M4" s="170" t="str">
        <f>Reporting_Period_Code</f>
        <v>2018S1</v>
      </c>
      <c r="N4" s="195"/>
      <c r="O4" s="195"/>
      <c r="P4" s="195"/>
      <c r="Q4" s="195"/>
      <c r="R4" s="195"/>
      <c r="S4" s="341"/>
    </row>
    <row r="5" spans="1:23" ht="15" hidden="1" customHeight="1" x14ac:dyDescent="0.2">
      <c r="E5" s="338"/>
      <c r="F5" s="163"/>
      <c r="G5" s="81"/>
      <c r="H5" s="68"/>
      <c r="I5" s="82"/>
      <c r="J5" s="80"/>
      <c r="K5" s="82"/>
      <c r="L5" s="77"/>
      <c r="M5" s="68"/>
      <c r="N5" s="81"/>
      <c r="O5" s="81"/>
      <c r="P5" s="81"/>
      <c r="Q5" s="81"/>
      <c r="R5" s="81"/>
      <c r="S5" s="342"/>
    </row>
    <row r="6" spans="1:23" ht="15" hidden="1" customHeight="1" x14ac:dyDescent="0.2">
      <c r="E6" s="339"/>
      <c r="F6" s="164"/>
      <c r="G6" s="83"/>
      <c r="H6" s="68"/>
      <c r="I6" s="80"/>
      <c r="J6" s="80"/>
      <c r="K6" s="80"/>
      <c r="L6" s="45"/>
      <c r="M6" s="68"/>
      <c r="N6" s="83"/>
      <c r="O6" s="83"/>
      <c r="P6" s="83"/>
      <c r="Q6" s="83"/>
      <c r="R6" s="83"/>
      <c r="S6" s="343"/>
    </row>
    <row r="7" spans="1:23" x14ac:dyDescent="0.2">
      <c r="E7" s="690"/>
      <c r="F7" s="691"/>
      <c r="G7" s="185" t="s">
        <v>527</v>
      </c>
      <c r="H7" s="190" t="str">
        <f>Reporting_Currency_Name</f>
        <v>US Dollars</v>
      </c>
      <c r="I7" s="191"/>
      <c r="J7" s="192" t="s">
        <v>531</v>
      </c>
      <c r="K7" s="270">
        <f>Reporting_Currency_Code</f>
        <v>1</v>
      </c>
      <c r="L7" s="193" t="s">
        <v>8</v>
      </c>
      <c r="M7" s="194" t="str">
        <f>Reporting_Scale_Name</f>
        <v>Million</v>
      </c>
      <c r="N7" s="185"/>
      <c r="O7" s="185"/>
      <c r="P7" s="185"/>
      <c r="Q7" s="185"/>
      <c r="R7" s="185"/>
      <c r="S7" s="344"/>
    </row>
    <row r="8" spans="1:23" ht="15.75" hidden="1" x14ac:dyDescent="0.2">
      <c r="E8" s="223"/>
      <c r="F8" s="223"/>
      <c r="G8" s="221"/>
      <c r="H8" s="224"/>
      <c r="I8" s="223"/>
      <c r="J8" s="223"/>
      <c r="K8" s="223"/>
      <c r="L8" s="225"/>
      <c r="M8" s="225"/>
      <c r="N8" s="225"/>
      <c r="O8" s="225"/>
      <c r="P8" s="225"/>
      <c r="Q8" s="219"/>
      <c r="R8" s="219"/>
      <c r="S8" s="219"/>
    </row>
    <row r="9" spans="1:23" ht="15.75" hidden="1" x14ac:dyDescent="0.2">
      <c r="E9" s="223"/>
      <c r="F9" s="223"/>
      <c r="G9" s="221"/>
      <c r="H9" s="224"/>
      <c r="I9" s="223"/>
      <c r="J9" s="223"/>
      <c r="K9" s="223"/>
      <c r="L9" s="225"/>
      <c r="M9" s="225"/>
      <c r="N9" s="225"/>
      <c r="O9" s="225"/>
      <c r="P9" s="225"/>
      <c r="Q9" s="219"/>
      <c r="R9" s="219"/>
      <c r="S9" s="219"/>
    </row>
    <row r="10" spans="1:23" ht="15.75" hidden="1" x14ac:dyDescent="0.2">
      <c r="E10" s="223"/>
      <c r="F10" s="223"/>
      <c r="G10" s="221"/>
      <c r="H10" s="224"/>
      <c r="I10" s="223"/>
      <c r="J10" s="223"/>
      <c r="K10" s="223"/>
      <c r="L10" s="225"/>
      <c r="M10" s="225"/>
      <c r="N10" s="225"/>
      <c r="O10" s="225"/>
      <c r="P10" s="225"/>
      <c r="Q10" s="219"/>
      <c r="R10" s="219"/>
      <c r="S10" s="219"/>
    </row>
    <row r="11" spans="1:23" ht="15.75" hidden="1" x14ac:dyDescent="0.2">
      <c r="E11" s="223"/>
      <c r="F11" s="223"/>
      <c r="G11" s="221"/>
      <c r="H11" s="224"/>
      <c r="I11" s="223"/>
      <c r="J11" s="223"/>
      <c r="K11" s="223"/>
      <c r="L11" s="225"/>
      <c r="M11" s="225"/>
      <c r="N11" s="225"/>
      <c r="O11" s="225"/>
      <c r="P11" s="225"/>
      <c r="Q11" s="219"/>
      <c r="R11" s="219"/>
      <c r="S11" s="219"/>
    </row>
    <row r="12" spans="1:23" s="583" customFormat="1" ht="21" customHeight="1" thickBot="1" x14ac:dyDescent="0.25">
      <c r="A12" s="582"/>
      <c r="B12" s="582"/>
      <c r="C12" s="582"/>
      <c r="D12" s="582"/>
      <c r="G12" s="584" t="s">
        <v>487</v>
      </c>
      <c r="N12" s="602" t="s">
        <v>933</v>
      </c>
    </row>
    <row r="13" spans="1:23" ht="42" hidden="1" customHeight="1" thickBot="1" x14ac:dyDescent="0.25">
      <c r="E13" s="219"/>
      <c r="F13" s="219"/>
      <c r="G13" s="219"/>
      <c r="H13" s="219"/>
      <c r="I13" s="219"/>
      <c r="J13" s="219"/>
      <c r="K13" s="219"/>
      <c r="L13" s="219"/>
      <c r="M13" s="219"/>
      <c r="N13" s="219"/>
      <c r="O13" s="219"/>
      <c r="P13" s="219"/>
      <c r="Q13" s="219"/>
      <c r="R13" s="219"/>
      <c r="S13" s="219"/>
      <c r="T13" s="483"/>
      <c r="U13" s="483"/>
      <c r="V13" s="483"/>
      <c r="W13" s="483"/>
    </row>
    <row r="14" spans="1:23" ht="13.5" thickBot="1" x14ac:dyDescent="0.25">
      <c r="E14" s="333"/>
      <c r="F14" s="335"/>
      <c r="G14" s="330"/>
      <c r="H14" s="228"/>
      <c r="I14" s="229"/>
      <c r="J14" s="229"/>
      <c r="K14" s="229"/>
      <c r="L14" s="229"/>
      <c r="M14" s="229" t="s">
        <v>523</v>
      </c>
      <c r="N14" s="593"/>
      <c r="O14" s="230"/>
      <c r="P14" s="229"/>
      <c r="Q14" s="689" t="s">
        <v>888</v>
      </c>
      <c r="R14" s="689" t="s">
        <v>889</v>
      </c>
      <c r="S14" s="689" t="s">
        <v>890</v>
      </c>
      <c r="T14" s="483"/>
      <c r="U14" s="483"/>
      <c r="V14" s="483"/>
      <c r="W14" s="483"/>
    </row>
    <row r="15" spans="1:23" ht="13.5" thickBot="1" x14ac:dyDescent="0.25">
      <c r="E15" s="334"/>
      <c r="F15" s="331"/>
      <c r="G15" s="331"/>
      <c r="H15" s="233"/>
      <c r="I15" s="228"/>
      <c r="J15" s="228"/>
      <c r="K15" s="228"/>
      <c r="L15" s="594"/>
      <c r="M15" s="234"/>
      <c r="N15" s="235"/>
      <c r="O15" s="228"/>
      <c r="P15" s="228"/>
      <c r="Q15" s="689"/>
      <c r="R15" s="689"/>
      <c r="S15" s="689"/>
      <c r="T15" s="483"/>
      <c r="U15" s="483"/>
      <c r="V15" s="483"/>
      <c r="W15" s="483"/>
    </row>
    <row r="16" spans="1:23" ht="58.5" customHeight="1" x14ac:dyDescent="0.2">
      <c r="E16" s="231" t="s">
        <v>528</v>
      </c>
      <c r="F16" s="236" t="s">
        <v>9</v>
      </c>
      <c r="G16" s="577" t="s">
        <v>924</v>
      </c>
      <c r="H16" s="237" t="s">
        <v>570</v>
      </c>
      <c r="I16" s="237" t="s">
        <v>567</v>
      </c>
      <c r="J16" s="237" t="s">
        <v>525</v>
      </c>
      <c r="K16" s="238" t="s">
        <v>517</v>
      </c>
      <c r="L16" s="237" t="s">
        <v>518</v>
      </c>
      <c r="M16" s="237" t="s">
        <v>519</v>
      </c>
      <c r="N16" s="237" t="s">
        <v>486</v>
      </c>
      <c r="O16" s="239" t="s">
        <v>488</v>
      </c>
      <c r="P16" s="610" t="s">
        <v>937</v>
      </c>
      <c r="Q16" s="689"/>
      <c r="R16" s="689"/>
      <c r="S16" s="689"/>
      <c r="T16" s="483"/>
      <c r="U16" s="483"/>
      <c r="V16" s="483"/>
      <c r="W16" s="483"/>
    </row>
    <row r="17" spans="2:19" ht="15" hidden="1" customHeight="1" x14ac:dyDescent="0.2">
      <c r="B17" s="144" t="s">
        <v>533</v>
      </c>
      <c r="C17" s="144"/>
      <c r="D17" s="140" t="s">
        <v>534</v>
      </c>
      <c r="E17" s="240"/>
      <c r="F17" s="241"/>
      <c r="G17" s="145" t="s">
        <v>594</v>
      </c>
      <c r="H17" s="146" t="s">
        <v>602</v>
      </c>
      <c r="I17" s="146" t="s">
        <v>602</v>
      </c>
      <c r="J17" s="146" t="s">
        <v>602</v>
      </c>
      <c r="K17" s="146" t="s">
        <v>602</v>
      </c>
      <c r="L17" s="146" t="s">
        <v>602</v>
      </c>
      <c r="M17" s="146" t="s">
        <v>602</v>
      </c>
      <c r="N17" s="146" t="s">
        <v>602</v>
      </c>
      <c r="O17" s="146" t="s">
        <v>602</v>
      </c>
      <c r="P17" s="146" t="s">
        <v>602</v>
      </c>
      <c r="Q17" s="431"/>
      <c r="R17" s="430"/>
      <c r="S17" s="430"/>
    </row>
    <row r="18" spans="2:19" ht="15" hidden="1" customHeight="1" x14ac:dyDescent="0.2">
      <c r="B18" s="144"/>
      <c r="C18" s="144"/>
      <c r="D18" s="140"/>
      <c r="E18" s="240"/>
      <c r="F18" s="241"/>
      <c r="G18" s="145" t="s">
        <v>595</v>
      </c>
      <c r="H18" s="146" t="s">
        <v>535</v>
      </c>
      <c r="I18" s="146" t="s">
        <v>535</v>
      </c>
      <c r="J18" s="146" t="s">
        <v>535</v>
      </c>
      <c r="K18" s="146" t="s">
        <v>535</v>
      </c>
      <c r="L18" s="146" t="s">
        <v>535</v>
      </c>
      <c r="M18" s="146" t="s">
        <v>535</v>
      </c>
      <c r="N18" s="146" t="s">
        <v>535</v>
      </c>
      <c r="O18" s="146" t="s">
        <v>535</v>
      </c>
      <c r="P18" s="146" t="s">
        <v>535</v>
      </c>
      <c r="Q18" s="415"/>
      <c r="R18" s="152"/>
      <c r="S18" s="152"/>
    </row>
    <row r="19" spans="2:19" ht="15" hidden="1" customHeight="1" x14ac:dyDescent="0.2">
      <c r="B19" s="144"/>
      <c r="C19" s="144"/>
      <c r="D19" s="140"/>
      <c r="E19" s="240"/>
      <c r="F19" s="241"/>
      <c r="G19" s="145" t="s">
        <v>600</v>
      </c>
      <c r="H19" s="146" t="s">
        <v>606</v>
      </c>
      <c r="I19" s="146" t="s">
        <v>606</v>
      </c>
      <c r="J19" s="146" t="s">
        <v>606</v>
      </c>
      <c r="K19" s="146" t="s">
        <v>606</v>
      </c>
      <c r="L19" s="146" t="s">
        <v>606</v>
      </c>
      <c r="M19" s="146" t="s">
        <v>606</v>
      </c>
      <c r="N19" s="146" t="s">
        <v>606</v>
      </c>
      <c r="O19" s="146" t="s">
        <v>606</v>
      </c>
      <c r="P19" s="146" t="s">
        <v>606</v>
      </c>
      <c r="Q19" s="415"/>
      <c r="R19" s="152"/>
      <c r="S19" s="152"/>
    </row>
    <row r="20" spans="2:19" ht="15" hidden="1" customHeight="1" x14ac:dyDescent="0.2">
      <c r="B20" s="140" t="s">
        <v>533</v>
      </c>
      <c r="C20" s="140" t="s">
        <v>597</v>
      </c>
      <c r="D20" s="140" t="s">
        <v>596</v>
      </c>
      <c r="E20" s="240"/>
      <c r="F20" s="241"/>
      <c r="G20" s="145" t="s">
        <v>596</v>
      </c>
      <c r="H20" s="242" t="s">
        <v>535</v>
      </c>
      <c r="I20" s="242" t="s">
        <v>536</v>
      </c>
      <c r="J20" s="242" t="s">
        <v>537</v>
      </c>
      <c r="K20" s="242" t="s">
        <v>538</v>
      </c>
      <c r="L20" s="242" t="s">
        <v>542</v>
      </c>
      <c r="M20" s="242" t="s">
        <v>599</v>
      </c>
      <c r="N20" s="242" t="s">
        <v>539</v>
      </c>
      <c r="O20" s="242" t="s">
        <v>540</v>
      </c>
      <c r="P20" s="242" t="s">
        <v>541</v>
      </c>
      <c r="Q20" s="415"/>
      <c r="R20" s="152"/>
      <c r="S20" s="152"/>
    </row>
    <row r="21" spans="2:19" x14ac:dyDescent="0.2">
      <c r="B21" s="208" t="s">
        <v>623</v>
      </c>
      <c r="C21" s="215"/>
      <c r="D21" s="216"/>
      <c r="E21" s="16">
        <v>1</v>
      </c>
      <c r="F21" s="17" t="s">
        <v>14</v>
      </c>
      <c r="G21" s="17" t="s">
        <v>15</v>
      </c>
      <c r="H21" s="418" t="str">
        <f>IF('Table 1'!L21="","",'Table 1'!L21)</f>
        <v/>
      </c>
      <c r="I21" s="419"/>
      <c r="J21" s="420"/>
      <c r="K21" s="502" t="str">
        <f>IF(AND(L21="",M21="",N21=""),"",IF(OR(L21="c",M21="c",N21="c"),"c",SUM(L21:N21)))</f>
        <v/>
      </c>
      <c r="L21" s="422"/>
      <c r="M21" s="501"/>
      <c r="N21" s="422"/>
      <c r="O21" s="419"/>
      <c r="P21" s="422"/>
      <c r="Q21" s="416" t="str">
        <f t="shared" ref="Q21:Q84" si="0">IF(AND(COUNTIF(L21:N21,"c")=1,ISNUMBER(K21)),"Res Disc",IF(AND(K21="c",ISNUMBER(L21),ISNUMBER(M21),ISNUMBER(N21)),"Res Disc",IF(AND(H21="c",ISNUMBER(I21),ISNUMBER(J21),ISNUMBER(K21),ISNUMBER(O21),ISNUMBER(P21)),"Res Disc",IF(AND(ISNUMBER(H21),(SUM(COUNTIF(I21:K21,"c"),COUNTIF(O21:P21,"c"))=1)),"Res Disc",""))))</f>
        <v/>
      </c>
      <c r="R21" s="626" t="str">
        <f>IF(Q21&lt;&gt;"","",IF(SUM(COUNTIF(I21:K21,"c"),COUNTIF(O21:P21,"c"))&gt;1,"",IF(OR(AND(H21="c",OR(I21="c",J21="c",K21="c",O21="c",P21="c")),AND(H21&lt;&gt;"",I21="c",J21="c",K21="c",O21="c",P21="c"),AND(H21&lt;&gt;"",I21="",J21="",K21="",O21="",P21="")),"",IF(ABS(SUM(I21:K21,O21:P21)-SUM(H21))&gt;0.9,SUM(I21:K21,O21:P21),""))))</f>
        <v/>
      </c>
      <c r="S21" s="626" t="str">
        <f>IF(Q21&lt;&gt;"","",IF(OR(AND(K21="c",OR(L21="c",N21="c",M21="c")),AND(K21&lt;&gt;"",L21="c",M21="c",N21="c"),AND(K21&lt;&gt;"",L21="",N21="",M21="")),"",IF(COUNTIF(L21:N21,"c")&gt;1,"",IF(ABS(SUM(L21:N21)-SUM(K21))&gt;0.9,SUM(L21:N21),""))))</f>
        <v/>
      </c>
    </row>
    <row r="22" spans="2:19" x14ac:dyDescent="0.2">
      <c r="B22" s="208" t="s">
        <v>624</v>
      </c>
      <c r="C22" s="208"/>
      <c r="D22" s="209"/>
      <c r="E22" s="13">
        <v>2</v>
      </c>
      <c r="F22" s="14" t="s">
        <v>16</v>
      </c>
      <c r="G22" s="14" t="s">
        <v>17</v>
      </c>
      <c r="H22" s="418" t="str">
        <f>IF('Table 1'!L22="","",'Table 1'!L22)</f>
        <v/>
      </c>
      <c r="I22" s="419"/>
      <c r="J22" s="420"/>
      <c r="K22" s="421" t="str">
        <f t="shared" ref="K22:K85" si="1">IF(AND(L22="",M22="",N22=""),"",IF(OR(L22="c",M22="c",N22="c"),"c",SUM(L22:N22)))</f>
        <v/>
      </c>
      <c r="L22" s="420"/>
      <c r="M22" s="419"/>
      <c r="N22" s="420"/>
      <c r="O22" s="419"/>
      <c r="P22" s="420"/>
      <c r="Q22" s="416" t="str">
        <f t="shared" si="0"/>
        <v/>
      </c>
      <c r="R22" s="626" t="str">
        <f t="shared" ref="R22:R85" si="2">IF(Q22&lt;&gt;"","",IF(SUM(COUNTIF(I22:K22,"c"),COUNTIF(O22:P22,"c"))&gt;1,"",IF(OR(AND(H22="c",OR(I22="c",J22="c",K22="c",O22="c",P22="c")),AND(H22&lt;&gt;"",I22="c",J22="c",K22="c",O22="c",P22="c"),AND(H22&lt;&gt;"",I22="",J22="",K22="",O22="",P22="")),"",IF(ABS(SUM(I22:K22,O22:P22)-SUM(H22))&gt;0.9,SUM(I22:K22,O22:P22),""))))</f>
        <v/>
      </c>
      <c r="S22" s="626" t="str">
        <f t="shared" ref="S22:S85" si="3">IF(Q22&lt;&gt;"","",IF(OR(AND(K22="c",OR(L22="c",N22="c",M22="c")),AND(K22&lt;&gt;"",L22="c",M22="c",N22="c"),AND(K22&lt;&gt;"",L22="",N22="",M22="")),"",IF(COUNTIF(L22:N22,"c")&gt;1,"",IF(ABS(SUM(L22:N22)-SUM(K22))&gt;0.9,SUM(L22:N22),""))))</f>
        <v/>
      </c>
    </row>
    <row r="23" spans="2:19" x14ac:dyDescent="0.2">
      <c r="B23" s="208" t="s">
        <v>625</v>
      </c>
      <c r="C23" s="208"/>
      <c r="D23" s="209"/>
      <c r="E23" s="16">
        <v>3</v>
      </c>
      <c r="F23" s="14" t="s">
        <v>18</v>
      </c>
      <c r="G23" s="14" t="s">
        <v>19</v>
      </c>
      <c r="H23" s="418" t="str">
        <f>IF('Table 1'!L23="","",'Table 1'!L23)</f>
        <v/>
      </c>
      <c r="I23" s="419"/>
      <c r="J23" s="420"/>
      <c r="K23" s="421" t="str">
        <f t="shared" si="1"/>
        <v/>
      </c>
      <c r="L23" s="420"/>
      <c r="M23" s="419"/>
      <c r="N23" s="420"/>
      <c r="O23" s="419"/>
      <c r="P23" s="420"/>
      <c r="Q23" s="416" t="str">
        <f t="shared" si="0"/>
        <v/>
      </c>
      <c r="R23" s="626" t="str">
        <f t="shared" si="2"/>
        <v/>
      </c>
      <c r="S23" s="626" t="str">
        <f t="shared" si="3"/>
        <v/>
      </c>
    </row>
    <row r="24" spans="2:19" x14ac:dyDescent="0.2">
      <c r="B24" s="208" t="s">
        <v>626</v>
      </c>
      <c r="C24" s="208"/>
      <c r="D24" s="209"/>
      <c r="E24" s="13">
        <v>4</v>
      </c>
      <c r="F24" s="14" t="s">
        <v>20</v>
      </c>
      <c r="G24" s="14" t="s">
        <v>21</v>
      </c>
      <c r="H24" s="418" t="str">
        <f>IF('Table 1'!L24="","",'Table 1'!L24)</f>
        <v/>
      </c>
      <c r="I24" s="419"/>
      <c r="J24" s="420"/>
      <c r="K24" s="421" t="str">
        <f t="shared" si="1"/>
        <v/>
      </c>
      <c r="L24" s="420"/>
      <c r="M24" s="419"/>
      <c r="N24" s="420"/>
      <c r="O24" s="419"/>
      <c r="P24" s="420"/>
      <c r="Q24" s="416" t="str">
        <f t="shared" si="0"/>
        <v/>
      </c>
      <c r="R24" s="626" t="str">
        <f t="shared" si="2"/>
        <v/>
      </c>
      <c r="S24" s="626" t="str">
        <f t="shared" si="3"/>
        <v/>
      </c>
    </row>
    <row r="25" spans="2:19" x14ac:dyDescent="0.2">
      <c r="B25" s="208" t="s">
        <v>627</v>
      </c>
      <c r="C25" s="208"/>
      <c r="D25" s="209"/>
      <c r="E25" s="16">
        <v>5</v>
      </c>
      <c r="F25" s="14" t="s">
        <v>22</v>
      </c>
      <c r="G25" s="14" t="s">
        <v>23</v>
      </c>
      <c r="H25" s="418" t="str">
        <f>IF('Table 1'!L25="","",'Table 1'!L25)</f>
        <v/>
      </c>
      <c r="I25" s="419"/>
      <c r="J25" s="420"/>
      <c r="K25" s="421" t="str">
        <f t="shared" si="1"/>
        <v/>
      </c>
      <c r="L25" s="420"/>
      <c r="M25" s="419"/>
      <c r="N25" s="420"/>
      <c r="O25" s="419"/>
      <c r="P25" s="420"/>
      <c r="Q25" s="416" t="str">
        <f t="shared" si="0"/>
        <v/>
      </c>
      <c r="R25" s="626" t="str">
        <f t="shared" si="2"/>
        <v/>
      </c>
      <c r="S25" s="626" t="str">
        <f t="shared" si="3"/>
        <v/>
      </c>
    </row>
    <row r="26" spans="2:19" x14ac:dyDescent="0.2">
      <c r="B26" s="208" t="s">
        <v>628</v>
      </c>
      <c r="C26" s="208"/>
      <c r="D26" s="209"/>
      <c r="E26" s="13">
        <v>6</v>
      </c>
      <c r="F26" s="14" t="s">
        <v>24</v>
      </c>
      <c r="G26" s="14" t="s">
        <v>25</v>
      </c>
      <c r="H26" s="418" t="str">
        <f>IF('Table 1'!L26="","",'Table 1'!L26)</f>
        <v/>
      </c>
      <c r="I26" s="419"/>
      <c r="J26" s="420"/>
      <c r="K26" s="421" t="str">
        <f t="shared" si="1"/>
        <v/>
      </c>
      <c r="L26" s="420"/>
      <c r="M26" s="419"/>
      <c r="N26" s="420"/>
      <c r="O26" s="419"/>
      <c r="P26" s="420"/>
      <c r="Q26" s="416" t="str">
        <f t="shared" si="0"/>
        <v/>
      </c>
      <c r="R26" s="626" t="str">
        <f t="shared" si="2"/>
        <v/>
      </c>
      <c r="S26" s="626" t="str">
        <f t="shared" si="3"/>
        <v/>
      </c>
    </row>
    <row r="27" spans="2:19" x14ac:dyDescent="0.2">
      <c r="B27" s="208" t="s">
        <v>629</v>
      </c>
      <c r="C27" s="208"/>
      <c r="D27" s="209"/>
      <c r="E27" s="16">
        <v>7</v>
      </c>
      <c r="F27" s="14" t="s">
        <v>26</v>
      </c>
      <c r="G27" s="14" t="s">
        <v>27</v>
      </c>
      <c r="H27" s="418" t="str">
        <f>IF('Table 1'!L27="","",'Table 1'!L27)</f>
        <v/>
      </c>
      <c r="I27" s="419"/>
      <c r="J27" s="420"/>
      <c r="K27" s="421" t="str">
        <f t="shared" si="1"/>
        <v/>
      </c>
      <c r="L27" s="420"/>
      <c r="M27" s="419"/>
      <c r="N27" s="420"/>
      <c r="O27" s="419"/>
      <c r="P27" s="420"/>
      <c r="Q27" s="416" t="str">
        <f t="shared" si="0"/>
        <v/>
      </c>
      <c r="R27" s="626" t="str">
        <f t="shared" si="2"/>
        <v/>
      </c>
      <c r="S27" s="626" t="str">
        <f t="shared" si="3"/>
        <v/>
      </c>
    </row>
    <row r="28" spans="2:19" x14ac:dyDescent="0.2">
      <c r="B28" s="208" t="s">
        <v>630</v>
      </c>
      <c r="C28" s="208"/>
      <c r="D28" s="209"/>
      <c r="E28" s="13">
        <v>8</v>
      </c>
      <c r="F28" s="14" t="s">
        <v>28</v>
      </c>
      <c r="G28" s="14" t="s">
        <v>29</v>
      </c>
      <c r="H28" s="418" t="str">
        <f>IF('Table 1'!L28="","",'Table 1'!L28)</f>
        <v/>
      </c>
      <c r="I28" s="419"/>
      <c r="J28" s="420"/>
      <c r="K28" s="421" t="str">
        <f t="shared" si="1"/>
        <v/>
      </c>
      <c r="L28" s="420"/>
      <c r="M28" s="419"/>
      <c r="N28" s="420"/>
      <c r="O28" s="419"/>
      <c r="P28" s="420"/>
      <c r="Q28" s="416" t="str">
        <f t="shared" si="0"/>
        <v/>
      </c>
      <c r="R28" s="626" t="str">
        <f t="shared" si="2"/>
        <v/>
      </c>
      <c r="S28" s="626" t="str">
        <f t="shared" si="3"/>
        <v/>
      </c>
    </row>
    <row r="29" spans="2:19" x14ac:dyDescent="0.2">
      <c r="B29" s="208" t="s">
        <v>631</v>
      </c>
      <c r="C29" s="208"/>
      <c r="D29" s="209"/>
      <c r="E29" s="16">
        <v>9</v>
      </c>
      <c r="F29" s="14" t="s">
        <v>30</v>
      </c>
      <c r="G29" s="14" t="s">
        <v>31</v>
      </c>
      <c r="H29" s="418">
        <f>IF('Table 1'!L29="","",'Table 1'!L29)</f>
        <v>1196</v>
      </c>
      <c r="I29" s="419"/>
      <c r="J29" s="420"/>
      <c r="K29" s="421" t="str">
        <f t="shared" si="1"/>
        <v/>
      </c>
      <c r="L29" s="420"/>
      <c r="M29" s="419"/>
      <c r="N29" s="420"/>
      <c r="O29" s="419"/>
      <c r="P29" s="420"/>
      <c r="Q29" s="416" t="str">
        <f t="shared" si="0"/>
        <v/>
      </c>
      <c r="R29" s="626" t="str">
        <f t="shared" si="2"/>
        <v/>
      </c>
      <c r="S29" s="626" t="str">
        <f t="shared" si="3"/>
        <v/>
      </c>
    </row>
    <row r="30" spans="2:19" x14ac:dyDescent="0.2">
      <c r="B30" s="208" t="s">
        <v>632</v>
      </c>
      <c r="C30" s="208"/>
      <c r="D30" s="209"/>
      <c r="E30" s="13">
        <v>10</v>
      </c>
      <c r="F30" s="14" t="s">
        <v>32</v>
      </c>
      <c r="G30" s="14" t="s">
        <v>33</v>
      </c>
      <c r="H30" s="418" t="str">
        <f>IF('Table 1'!L30="","",'Table 1'!L30)</f>
        <v/>
      </c>
      <c r="I30" s="419"/>
      <c r="J30" s="420"/>
      <c r="K30" s="421" t="str">
        <f t="shared" si="1"/>
        <v/>
      </c>
      <c r="L30" s="420"/>
      <c r="M30" s="419"/>
      <c r="N30" s="420"/>
      <c r="O30" s="419"/>
      <c r="P30" s="420"/>
      <c r="Q30" s="416" t="str">
        <f t="shared" si="0"/>
        <v/>
      </c>
      <c r="R30" s="626" t="str">
        <f t="shared" si="2"/>
        <v/>
      </c>
      <c r="S30" s="626" t="str">
        <f t="shared" si="3"/>
        <v/>
      </c>
    </row>
    <row r="31" spans="2:19" x14ac:dyDescent="0.2">
      <c r="B31" s="208" t="s">
        <v>633</v>
      </c>
      <c r="C31" s="208"/>
      <c r="D31" s="209"/>
      <c r="E31" s="16">
        <v>11</v>
      </c>
      <c r="F31" s="14" t="s">
        <v>34</v>
      </c>
      <c r="G31" s="14" t="s">
        <v>35</v>
      </c>
      <c r="H31" s="418" t="str">
        <f>IF('Table 1'!L31="","",'Table 1'!L31)</f>
        <v/>
      </c>
      <c r="I31" s="419"/>
      <c r="J31" s="420"/>
      <c r="K31" s="421" t="str">
        <f t="shared" si="1"/>
        <v/>
      </c>
      <c r="L31" s="420"/>
      <c r="M31" s="419"/>
      <c r="N31" s="420"/>
      <c r="O31" s="419"/>
      <c r="P31" s="420"/>
      <c r="Q31" s="416" t="str">
        <f t="shared" si="0"/>
        <v/>
      </c>
      <c r="R31" s="626" t="str">
        <f t="shared" si="2"/>
        <v/>
      </c>
      <c r="S31" s="626" t="str">
        <f t="shared" si="3"/>
        <v/>
      </c>
    </row>
    <row r="32" spans="2:19" x14ac:dyDescent="0.2">
      <c r="B32" s="208" t="s">
        <v>634</v>
      </c>
      <c r="C32" s="208"/>
      <c r="D32" s="209"/>
      <c r="E32" s="13">
        <v>12</v>
      </c>
      <c r="F32" s="14" t="s">
        <v>36</v>
      </c>
      <c r="G32" s="14" t="s">
        <v>37</v>
      </c>
      <c r="H32" s="418">
        <f>IF('Table 1'!L32="","",'Table 1'!L32)</f>
        <v>471</v>
      </c>
      <c r="I32" s="419"/>
      <c r="J32" s="420"/>
      <c r="K32" s="421" t="str">
        <f t="shared" si="1"/>
        <v/>
      </c>
      <c r="L32" s="420"/>
      <c r="M32" s="419"/>
      <c r="N32" s="420"/>
      <c r="O32" s="419"/>
      <c r="P32" s="420"/>
      <c r="Q32" s="416" t="str">
        <f t="shared" si="0"/>
        <v/>
      </c>
      <c r="R32" s="626" t="str">
        <f t="shared" si="2"/>
        <v/>
      </c>
      <c r="S32" s="626" t="str">
        <f t="shared" si="3"/>
        <v/>
      </c>
    </row>
    <row r="33" spans="2:19" x14ac:dyDescent="0.2">
      <c r="B33" s="208" t="s">
        <v>635</v>
      </c>
      <c r="C33" s="208"/>
      <c r="D33" s="209"/>
      <c r="E33" s="16">
        <v>13</v>
      </c>
      <c r="F33" s="14" t="s">
        <v>38</v>
      </c>
      <c r="G33" s="14" t="s">
        <v>39</v>
      </c>
      <c r="H33" s="418">
        <f>IF('Table 1'!L33="","",'Table 1'!L33)</f>
        <v>262</v>
      </c>
      <c r="I33" s="419"/>
      <c r="J33" s="420"/>
      <c r="K33" s="421" t="str">
        <f t="shared" si="1"/>
        <v/>
      </c>
      <c r="L33" s="420"/>
      <c r="M33" s="419"/>
      <c r="N33" s="420"/>
      <c r="O33" s="419"/>
      <c r="P33" s="420"/>
      <c r="Q33" s="416" t="str">
        <f t="shared" si="0"/>
        <v/>
      </c>
      <c r="R33" s="626" t="str">
        <f t="shared" si="2"/>
        <v/>
      </c>
      <c r="S33" s="626" t="str">
        <f t="shared" si="3"/>
        <v/>
      </c>
    </row>
    <row r="34" spans="2:19" x14ac:dyDescent="0.2">
      <c r="B34" s="208" t="s">
        <v>636</v>
      </c>
      <c r="C34" s="208"/>
      <c r="D34" s="209"/>
      <c r="E34" s="13">
        <v>14</v>
      </c>
      <c r="F34" s="14" t="s">
        <v>40</v>
      </c>
      <c r="G34" s="14" t="s">
        <v>41</v>
      </c>
      <c r="H34" s="418" t="str">
        <f>IF('Table 1'!L34="","",'Table 1'!L34)</f>
        <v/>
      </c>
      <c r="I34" s="419"/>
      <c r="J34" s="420"/>
      <c r="K34" s="421" t="str">
        <f t="shared" si="1"/>
        <v/>
      </c>
      <c r="L34" s="420"/>
      <c r="M34" s="419"/>
      <c r="N34" s="420"/>
      <c r="O34" s="419"/>
      <c r="P34" s="420"/>
      <c r="Q34" s="416" t="str">
        <f t="shared" si="0"/>
        <v/>
      </c>
      <c r="R34" s="626" t="str">
        <f t="shared" si="2"/>
        <v/>
      </c>
      <c r="S34" s="626" t="str">
        <f t="shared" si="3"/>
        <v/>
      </c>
    </row>
    <row r="35" spans="2:19" x14ac:dyDescent="0.2">
      <c r="B35" s="208" t="s">
        <v>637</v>
      </c>
      <c r="C35" s="208"/>
      <c r="D35" s="209"/>
      <c r="E35" s="16">
        <v>15</v>
      </c>
      <c r="F35" s="14" t="s">
        <v>42</v>
      </c>
      <c r="G35" s="14" t="s">
        <v>43</v>
      </c>
      <c r="H35" s="418" t="str">
        <f>IF('Table 1'!L35="","",'Table 1'!L35)</f>
        <v/>
      </c>
      <c r="I35" s="419"/>
      <c r="J35" s="420"/>
      <c r="K35" s="421" t="str">
        <f t="shared" si="1"/>
        <v/>
      </c>
      <c r="L35" s="420"/>
      <c r="M35" s="419"/>
      <c r="N35" s="420"/>
      <c r="O35" s="419"/>
      <c r="P35" s="420"/>
      <c r="Q35" s="416" t="str">
        <f t="shared" si="0"/>
        <v/>
      </c>
      <c r="R35" s="626" t="str">
        <f t="shared" si="2"/>
        <v/>
      </c>
      <c r="S35" s="626" t="str">
        <f t="shared" si="3"/>
        <v/>
      </c>
    </row>
    <row r="36" spans="2:19" x14ac:dyDescent="0.2">
      <c r="B36" s="208" t="s">
        <v>638</v>
      </c>
      <c r="C36" s="208"/>
      <c r="D36" s="209"/>
      <c r="E36" s="13">
        <v>16</v>
      </c>
      <c r="F36" s="14" t="s">
        <v>44</v>
      </c>
      <c r="G36" s="14" t="s">
        <v>45</v>
      </c>
      <c r="H36" s="418">
        <f>IF('Table 1'!L36="","",'Table 1'!L36)</f>
        <v>5</v>
      </c>
      <c r="I36" s="419"/>
      <c r="J36" s="420"/>
      <c r="K36" s="421" t="str">
        <f t="shared" si="1"/>
        <v/>
      </c>
      <c r="L36" s="420"/>
      <c r="M36" s="419"/>
      <c r="N36" s="420"/>
      <c r="O36" s="419"/>
      <c r="P36" s="420"/>
      <c r="Q36" s="416" t="str">
        <f t="shared" si="0"/>
        <v/>
      </c>
      <c r="R36" s="626" t="str">
        <f t="shared" si="2"/>
        <v/>
      </c>
      <c r="S36" s="626" t="str">
        <f t="shared" si="3"/>
        <v/>
      </c>
    </row>
    <row r="37" spans="2:19" x14ac:dyDescent="0.2">
      <c r="B37" s="210" t="s">
        <v>639</v>
      </c>
      <c r="C37" s="210"/>
      <c r="D37" s="209"/>
      <c r="E37" s="16">
        <v>17</v>
      </c>
      <c r="F37" s="14" t="s">
        <v>46</v>
      </c>
      <c r="G37" s="14" t="s">
        <v>47</v>
      </c>
      <c r="H37" s="418" t="str">
        <f>IF('Table 1'!L37="","",'Table 1'!L37)</f>
        <v/>
      </c>
      <c r="I37" s="419"/>
      <c r="J37" s="420"/>
      <c r="K37" s="421" t="str">
        <f t="shared" si="1"/>
        <v/>
      </c>
      <c r="L37" s="420"/>
      <c r="M37" s="419"/>
      <c r="N37" s="420"/>
      <c r="O37" s="419"/>
      <c r="P37" s="420"/>
      <c r="Q37" s="416" t="str">
        <f t="shared" si="0"/>
        <v/>
      </c>
      <c r="R37" s="626" t="str">
        <f t="shared" si="2"/>
        <v/>
      </c>
      <c r="S37" s="626" t="str">
        <f t="shared" si="3"/>
        <v/>
      </c>
    </row>
    <row r="38" spans="2:19" x14ac:dyDescent="0.2">
      <c r="B38" s="208" t="s">
        <v>640</v>
      </c>
      <c r="C38" s="208"/>
      <c r="D38" s="209"/>
      <c r="E38" s="13">
        <v>18</v>
      </c>
      <c r="F38" s="14" t="s">
        <v>48</v>
      </c>
      <c r="G38" s="14" t="s">
        <v>49</v>
      </c>
      <c r="H38" s="418" t="str">
        <f>IF('Table 1'!L38="","",'Table 1'!L38)</f>
        <v/>
      </c>
      <c r="I38" s="419"/>
      <c r="J38" s="420"/>
      <c r="K38" s="421" t="str">
        <f t="shared" si="1"/>
        <v/>
      </c>
      <c r="L38" s="420"/>
      <c r="M38" s="419"/>
      <c r="N38" s="420"/>
      <c r="O38" s="419"/>
      <c r="P38" s="420"/>
      <c r="Q38" s="416" t="str">
        <f t="shared" si="0"/>
        <v/>
      </c>
      <c r="R38" s="626" t="str">
        <f t="shared" si="2"/>
        <v/>
      </c>
      <c r="S38" s="626" t="str">
        <f t="shared" si="3"/>
        <v/>
      </c>
    </row>
    <row r="39" spans="2:19" x14ac:dyDescent="0.2">
      <c r="B39" s="211" t="s">
        <v>641</v>
      </c>
      <c r="C39" s="212"/>
      <c r="D39" s="209"/>
      <c r="E39" s="16">
        <v>19</v>
      </c>
      <c r="F39" s="14" t="s">
        <v>50</v>
      </c>
      <c r="G39" s="14" t="s">
        <v>51</v>
      </c>
      <c r="H39" s="418">
        <f>IF('Table 1'!L39="","",'Table 1'!L39)</f>
        <v>6</v>
      </c>
      <c r="I39" s="419"/>
      <c r="J39" s="420"/>
      <c r="K39" s="421" t="str">
        <f t="shared" si="1"/>
        <v/>
      </c>
      <c r="L39" s="420"/>
      <c r="M39" s="419"/>
      <c r="N39" s="420"/>
      <c r="O39" s="419"/>
      <c r="P39" s="420"/>
      <c r="Q39" s="416" t="str">
        <f t="shared" si="0"/>
        <v/>
      </c>
      <c r="R39" s="626" t="str">
        <f t="shared" si="2"/>
        <v/>
      </c>
      <c r="S39" s="626" t="str">
        <f t="shared" si="3"/>
        <v/>
      </c>
    </row>
    <row r="40" spans="2:19" x14ac:dyDescent="0.2">
      <c r="B40" s="211" t="s">
        <v>642</v>
      </c>
      <c r="C40" s="212"/>
      <c r="D40" s="209"/>
      <c r="E40" s="13">
        <v>20</v>
      </c>
      <c r="F40" s="14" t="s">
        <v>52</v>
      </c>
      <c r="G40" s="14" t="s">
        <v>53</v>
      </c>
      <c r="H40" s="418">
        <f>IF('Table 1'!L40="","",'Table 1'!L40)</f>
        <v>13</v>
      </c>
      <c r="I40" s="419"/>
      <c r="J40" s="420"/>
      <c r="K40" s="421" t="str">
        <f t="shared" si="1"/>
        <v/>
      </c>
      <c r="L40" s="420"/>
      <c r="M40" s="419"/>
      <c r="N40" s="420"/>
      <c r="O40" s="419"/>
      <c r="P40" s="420"/>
      <c r="Q40" s="416" t="str">
        <f t="shared" si="0"/>
        <v/>
      </c>
      <c r="R40" s="626" t="str">
        <f t="shared" si="2"/>
        <v/>
      </c>
      <c r="S40" s="626" t="str">
        <f t="shared" si="3"/>
        <v/>
      </c>
    </row>
    <row r="41" spans="2:19" x14ac:dyDescent="0.2">
      <c r="B41" s="211" t="s">
        <v>643</v>
      </c>
      <c r="C41" s="212"/>
      <c r="D41" s="209"/>
      <c r="E41" s="16">
        <v>21</v>
      </c>
      <c r="F41" s="14" t="s">
        <v>54</v>
      </c>
      <c r="G41" s="14" t="s">
        <v>55</v>
      </c>
      <c r="H41" s="418" t="str">
        <f>IF('Table 1'!L41="","",'Table 1'!L41)</f>
        <v/>
      </c>
      <c r="I41" s="419"/>
      <c r="J41" s="420"/>
      <c r="K41" s="421" t="str">
        <f t="shared" si="1"/>
        <v/>
      </c>
      <c r="L41" s="420"/>
      <c r="M41" s="419"/>
      <c r="N41" s="420"/>
      <c r="O41" s="419"/>
      <c r="P41" s="420"/>
      <c r="Q41" s="416" t="str">
        <f t="shared" si="0"/>
        <v/>
      </c>
      <c r="R41" s="626" t="str">
        <f t="shared" si="2"/>
        <v/>
      </c>
      <c r="S41" s="626" t="str">
        <f t="shared" si="3"/>
        <v/>
      </c>
    </row>
    <row r="42" spans="2:19" x14ac:dyDescent="0.2">
      <c r="B42" s="211" t="s">
        <v>644</v>
      </c>
      <c r="C42" s="212"/>
      <c r="D42" s="209"/>
      <c r="E42" s="13">
        <v>22</v>
      </c>
      <c r="F42" s="14" t="s">
        <v>56</v>
      </c>
      <c r="G42" s="14" t="s">
        <v>57</v>
      </c>
      <c r="H42" s="418" t="str">
        <f>IF('Table 1'!L42="","",'Table 1'!L42)</f>
        <v/>
      </c>
      <c r="I42" s="419"/>
      <c r="J42" s="420"/>
      <c r="K42" s="421" t="str">
        <f t="shared" si="1"/>
        <v/>
      </c>
      <c r="L42" s="420"/>
      <c r="M42" s="419"/>
      <c r="N42" s="420"/>
      <c r="O42" s="419"/>
      <c r="P42" s="420"/>
      <c r="Q42" s="416" t="str">
        <f t="shared" si="0"/>
        <v/>
      </c>
      <c r="R42" s="626" t="str">
        <f t="shared" si="2"/>
        <v/>
      </c>
      <c r="S42" s="626" t="str">
        <f t="shared" si="3"/>
        <v/>
      </c>
    </row>
    <row r="43" spans="2:19" x14ac:dyDescent="0.2">
      <c r="B43" s="211" t="s">
        <v>645</v>
      </c>
      <c r="C43" s="212"/>
      <c r="D43" s="209"/>
      <c r="E43" s="16">
        <v>23</v>
      </c>
      <c r="F43" s="14" t="s">
        <v>58</v>
      </c>
      <c r="G43" s="14" t="s">
        <v>59</v>
      </c>
      <c r="H43" s="418">
        <f>IF('Table 1'!L43="","",'Table 1'!L43)</f>
        <v>141</v>
      </c>
      <c r="I43" s="419"/>
      <c r="J43" s="420"/>
      <c r="K43" s="421" t="str">
        <f t="shared" si="1"/>
        <v/>
      </c>
      <c r="L43" s="420"/>
      <c r="M43" s="419"/>
      <c r="N43" s="420"/>
      <c r="O43" s="419"/>
      <c r="P43" s="420"/>
      <c r="Q43" s="416" t="str">
        <f t="shared" si="0"/>
        <v/>
      </c>
      <c r="R43" s="626" t="str">
        <f t="shared" si="2"/>
        <v/>
      </c>
      <c r="S43" s="626" t="str">
        <f t="shared" si="3"/>
        <v/>
      </c>
    </row>
    <row r="44" spans="2:19" x14ac:dyDescent="0.2">
      <c r="B44" s="211" t="s">
        <v>646</v>
      </c>
      <c r="C44" s="212"/>
      <c r="D44" s="209"/>
      <c r="E44" s="13">
        <v>24</v>
      </c>
      <c r="F44" s="14" t="s">
        <v>60</v>
      </c>
      <c r="G44" s="14" t="s">
        <v>61</v>
      </c>
      <c r="H44" s="418" t="str">
        <f>IF('Table 1'!L44="","",'Table 1'!L44)</f>
        <v/>
      </c>
      <c r="I44" s="419"/>
      <c r="J44" s="420"/>
      <c r="K44" s="421" t="str">
        <f t="shared" si="1"/>
        <v/>
      </c>
      <c r="L44" s="420"/>
      <c r="M44" s="419"/>
      <c r="N44" s="420"/>
      <c r="O44" s="419"/>
      <c r="P44" s="420"/>
      <c r="Q44" s="416" t="str">
        <f t="shared" si="0"/>
        <v/>
      </c>
      <c r="R44" s="626" t="str">
        <f t="shared" si="2"/>
        <v/>
      </c>
      <c r="S44" s="626" t="str">
        <f t="shared" si="3"/>
        <v/>
      </c>
    </row>
    <row r="45" spans="2:19" x14ac:dyDescent="0.2">
      <c r="B45" s="211" t="s">
        <v>647</v>
      </c>
      <c r="C45" s="212"/>
      <c r="D45" s="209"/>
      <c r="E45" s="16">
        <v>25</v>
      </c>
      <c r="F45" s="14" t="s">
        <v>62</v>
      </c>
      <c r="G45" s="14" t="s">
        <v>63</v>
      </c>
      <c r="H45" s="418" t="str">
        <f>IF('Table 1'!L45="","",'Table 1'!L45)</f>
        <v/>
      </c>
      <c r="I45" s="419"/>
      <c r="J45" s="420"/>
      <c r="K45" s="421" t="str">
        <f t="shared" si="1"/>
        <v/>
      </c>
      <c r="L45" s="420"/>
      <c r="M45" s="419"/>
      <c r="N45" s="420"/>
      <c r="O45" s="419"/>
      <c r="P45" s="420"/>
      <c r="Q45" s="416" t="str">
        <f t="shared" si="0"/>
        <v/>
      </c>
      <c r="R45" s="626" t="str">
        <f t="shared" si="2"/>
        <v/>
      </c>
      <c r="S45" s="626" t="str">
        <f t="shared" si="3"/>
        <v/>
      </c>
    </row>
    <row r="46" spans="2:19" x14ac:dyDescent="0.2">
      <c r="B46" s="211" t="s">
        <v>648</v>
      </c>
      <c r="C46" s="212"/>
      <c r="D46" s="209"/>
      <c r="E46" s="13">
        <v>26</v>
      </c>
      <c r="F46" s="33" t="s">
        <v>508</v>
      </c>
      <c r="G46" s="33" t="s">
        <v>509</v>
      </c>
      <c r="H46" s="418" t="str">
        <f>IF('Table 1'!L46="","",'Table 1'!L46)</f>
        <v/>
      </c>
      <c r="I46" s="419"/>
      <c r="J46" s="420"/>
      <c r="K46" s="421" t="str">
        <f t="shared" si="1"/>
        <v/>
      </c>
      <c r="L46" s="420"/>
      <c r="M46" s="419"/>
      <c r="N46" s="420"/>
      <c r="O46" s="419"/>
      <c r="P46" s="420"/>
      <c r="Q46" s="416" t="str">
        <f t="shared" si="0"/>
        <v/>
      </c>
      <c r="R46" s="626" t="str">
        <f t="shared" si="2"/>
        <v/>
      </c>
      <c r="S46" s="626" t="str">
        <f t="shared" si="3"/>
        <v/>
      </c>
    </row>
    <row r="47" spans="2:19" x14ac:dyDescent="0.2">
      <c r="B47" s="211" t="s">
        <v>649</v>
      </c>
      <c r="C47" s="212"/>
      <c r="D47" s="209"/>
      <c r="E47" s="16">
        <v>27</v>
      </c>
      <c r="F47" s="14" t="s">
        <v>64</v>
      </c>
      <c r="G47" s="14" t="s">
        <v>65</v>
      </c>
      <c r="H47" s="418" t="str">
        <f>IF('Table 1'!L47="","",'Table 1'!L47)</f>
        <v/>
      </c>
      <c r="I47" s="419"/>
      <c r="J47" s="420"/>
      <c r="K47" s="421" t="str">
        <f t="shared" si="1"/>
        <v/>
      </c>
      <c r="L47" s="420"/>
      <c r="M47" s="419"/>
      <c r="N47" s="420"/>
      <c r="O47" s="419"/>
      <c r="P47" s="420"/>
      <c r="Q47" s="416" t="str">
        <f t="shared" si="0"/>
        <v/>
      </c>
      <c r="R47" s="626" t="str">
        <f t="shared" si="2"/>
        <v/>
      </c>
      <c r="S47" s="626" t="str">
        <f t="shared" si="3"/>
        <v/>
      </c>
    </row>
    <row r="48" spans="2:19" x14ac:dyDescent="0.2">
      <c r="B48" s="211" t="s">
        <v>650</v>
      </c>
      <c r="C48" s="212"/>
      <c r="D48" s="209"/>
      <c r="E48" s="13">
        <v>28</v>
      </c>
      <c r="F48" s="14" t="s">
        <v>66</v>
      </c>
      <c r="G48" s="14" t="s">
        <v>67</v>
      </c>
      <c r="H48" s="418" t="str">
        <f>IF('Table 1'!L48="","",'Table 1'!L48)</f>
        <v/>
      </c>
      <c r="I48" s="419"/>
      <c r="J48" s="420"/>
      <c r="K48" s="421" t="str">
        <f t="shared" si="1"/>
        <v/>
      </c>
      <c r="L48" s="420"/>
      <c r="M48" s="419"/>
      <c r="N48" s="420"/>
      <c r="O48" s="419"/>
      <c r="P48" s="420"/>
      <c r="Q48" s="416" t="str">
        <f t="shared" si="0"/>
        <v/>
      </c>
      <c r="R48" s="626" t="str">
        <f t="shared" si="2"/>
        <v/>
      </c>
      <c r="S48" s="626" t="str">
        <f t="shared" si="3"/>
        <v/>
      </c>
    </row>
    <row r="49" spans="2:19" x14ac:dyDescent="0.2">
      <c r="B49" s="211" t="s">
        <v>651</v>
      </c>
      <c r="C49" s="212"/>
      <c r="D49" s="209"/>
      <c r="E49" s="16">
        <v>29</v>
      </c>
      <c r="F49" s="14" t="s">
        <v>68</v>
      </c>
      <c r="G49" s="14" t="s">
        <v>69</v>
      </c>
      <c r="H49" s="418">
        <f>IF('Table 1'!L49="","",'Table 1'!L49)</f>
        <v>4563</v>
      </c>
      <c r="I49" s="419"/>
      <c r="J49" s="420"/>
      <c r="K49" s="421" t="str">
        <f t="shared" si="1"/>
        <v/>
      </c>
      <c r="L49" s="420"/>
      <c r="M49" s="419"/>
      <c r="N49" s="420"/>
      <c r="O49" s="419"/>
      <c r="P49" s="420"/>
      <c r="Q49" s="416" t="str">
        <f t="shared" si="0"/>
        <v/>
      </c>
      <c r="R49" s="626" t="str">
        <f t="shared" si="2"/>
        <v/>
      </c>
      <c r="S49" s="626" t="str">
        <f t="shared" si="3"/>
        <v/>
      </c>
    </row>
    <row r="50" spans="2:19" x14ac:dyDescent="0.2">
      <c r="B50" s="211" t="s">
        <v>652</v>
      </c>
      <c r="C50" s="212"/>
      <c r="D50" s="209"/>
      <c r="E50" s="13">
        <v>30</v>
      </c>
      <c r="F50" s="14" t="s">
        <v>70</v>
      </c>
      <c r="G50" s="14" t="s">
        <v>71</v>
      </c>
      <c r="H50" s="418" t="str">
        <f>IF('Table 1'!L50="","",'Table 1'!L50)</f>
        <v/>
      </c>
      <c r="I50" s="419"/>
      <c r="J50" s="420"/>
      <c r="K50" s="421" t="str">
        <f t="shared" si="1"/>
        <v/>
      </c>
      <c r="L50" s="420"/>
      <c r="M50" s="419"/>
      <c r="N50" s="420"/>
      <c r="O50" s="419"/>
      <c r="P50" s="420"/>
      <c r="Q50" s="416" t="str">
        <f t="shared" si="0"/>
        <v/>
      </c>
      <c r="R50" s="626" t="str">
        <f t="shared" si="2"/>
        <v/>
      </c>
      <c r="S50" s="626" t="str">
        <f t="shared" si="3"/>
        <v/>
      </c>
    </row>
    <row r="51" spans="2:19" x14ac:dyDescent="0.2">
      <c r="B51" s="211" t="s">
        <v>653</v>
      </c>
      <c r="C51" s="212"/>
      <c r="D51" s="209"/>
      <c r="E51" s="16">
        <v>31</v>
      </c>
      <c r="F51" s="14" t="s">
        <v>72</v>
      </c>
      <c r="G51" s="14" t="s">
        <v>73</v>
      </c>
      <c r="H51" s="418" t="str">
        <f>IF('Table 1'!L51="","",'Table 1'!L51)</f>
        <v/>
      </c>
      <c r="I51" s="419"/>
      <c r="J51" s="420"/>
      <c r="K51" s="421" t="str">
        <f t="shared" si="1"/>
        <v/>
      </c>
      <c r="L51" s="420"/>
      <c r="M51" s="419"/>
      <c r="N51" s="420"/>
      <c r="O51" s="419"/>
      <c r="P51" s="420"/>
      <c r="Q51" s="416" t="str">
        <f t="shared" si="0"/>
        <v/>
      </c>
      <c r="R51" s="626" t="str">
        <f t="shared" si="2"/>
        <v/>
      </c>
      <c r="S51" s="626" t="str">
        <f t="shared" si="3"/>
        <v/>
      </c>
    </row>
    <row r="52" spans="2:19" x14ac:dyDescent="0.2">
      <c r="B52" s="211" t="s">
        <v>654</v>
      </c>
      <c r="C52" s="212"/>
      <c r="D52" s="209"/>
      <c r="E52" s="13">
        <v>32</v>
      </c>
      <c r="F52" s="14" t="s">
        <v>74</v>
      </c>
      <c r="G52" s="14" t="s">
        <v>75</v>
      </c>
      <c r="H52" s="418" t="str">
        <f>IF('Table 1'!L52="","",'Table 1'!L52)</f>
        <v/>
      </c>
      <c r="I52" s="419"/>
      <c r="J52" s="420"/>
      <c r="K52" s="421" t="str">
        <f t="shared" si="1"/>
        <v/>
      </c>
      <c r="L52" s="420"/>
      <c r="M52" s="419"/>
      <c r="N52" s="420"/>
      <c r="O52" s="419"/>
      <c r="P52" s="420"/>
      <c r="Q52" s="416" t="str">
        <f t="shared" si="0"/>
        <v/>
      </c>
      <c r="R52" s="626" t="str">
        <f t="shared" si="2"/>
        <v/>
      </c>
      <c r="S52" s="626" t="str">
        <f t="shared" si="3"/>
        <v/>
      </c>
    </row>
    <row r="53" spans="2:19" x14ac:dyDescent="0.2">
      <c r="B53" s="211" t="s">
        <v>655</v>
      </c>
      <c r="C53" s="212"/>
      <c r="D53" s="209"/>
      <c r="E53" s="16">
        <v>33</v>
      </c>
      <c r="F53" s="14" t="s">
        <v>76</v>
      </c>
      <c r="G53" s="14" t="s">
        <v>77</v>
      </c>
      <c r="H53" s="418" t="str">
        <f>IF('Table 1'!L53="","",'Table 1'!L53)</f>
        <v/>
      </c>
      <c r="I53" s="419"/>
      <c r="J53" s="420"/>
      <c r="K53" s="421" t="str">
        <f t="shared" si="1"/>
        <v/>
      </c>
      <c r="L53" s="420"/>
      <c r="M53" s="419"/>
      <c r="N53" s="420"/>
      <c r="O53" s="419"/>
      <c r="P53" s="420"/>
      <c r="Q53" s="416" t="str">
        <f t="shared" si="0"/>
        <v/>
      </c>
      <c r="R53" s="626" t="str">
        <f t="shared" si="2"/>
        <v/>
      </c>
      <c r="S53" s="626" t="str">
        <f t="shared" si="3"/>
        <v/>
      </c>
    </row>
    <row r="54" spans="2:19" x14ac:dyDescent="0.2">
      <c r="B54" s="211" t="s">
        <v>656</v>
      </c>
      <c r="C54" s="212"/>
      <c r="D54" s="209"/>
      <c r="E54" s="13">
        <v>34</v>
      </c>
      <c r="F54" s="14" t="s">
        <v>78</v>
      </c>
      <c r="G54" s="14" t="s">
        <v>79</v>
      </c>
      <c r="H54" s="418" t="str">
        <f>IF('Table 1'!L54="","",'Table 1'!L54)</f>
        <v/>
      </c>
      <c r="I54" s="419"/>
      <c r="J54" s="420"/>
      <c r="K54" s="421" t="str">
        <f t="shared" si="1"/>
        <v/>
      </c>
      <c r="L54" s="420"/>
      <c r="M54" s="419"/>
      <c r="N54" s="420"/>
      <c r="O54" s="419"/>
      <c r="P54" s="420"/>
      <c r="Q54" s="416" t="str">
        <f t="shared" si="0"/>
        <v/>
      </c>
      <c r="R54" s="626" t="str">
        <f t="shared" si="2"/>
        <v/>
      </c>
      <c r="S54" s="626" t="str">
        <f t="shared" si="3"/>
        <v/>
      </c>
    </row>
    <row r="55" spans="2:19" x14ac:dyDescent="0.2">
      <c r="B55" s="211" t="s">
        <v>657</v>
      </c>
      <c r="C55" s="212"/>
      <c r="D55" s="209"/>
      <c r="E55" s="16">
        <v>35</v>
      </c>
      <c r="F55" s="14" t="s">
        <v>80</v>
      </c>
      <c r="G55" s="14" t="s">
        <v>81</v>
      </c>
      <c r="H55" s="418" t="str">
        <f>IF('Table 1'!L55="","",'Table 1'!L55)</f>
        <v/>
      </c>
      <c r="I55" s="419"/>
      <c r="J55" s="420"/>
      <c r="K55" s="421" t="str">
        <f t="shared" si="1"/>
        <v/>
      </c>
      <c r="L55" s="420"/>
      <c r="M55" s="419"/>
      <c r="N55" s="420"/>
      <c r="O55" s="419"/>
      <c r="P55" s="420"/>
      <c r="Q55" s="416" t="str">
        <f t="shared" si="0"/>
        <v/>
      </c>
      <c r="R55" s="626" t="str">
        <f t="shared" si="2"/>
        <v/>
      </c>
      <c r="S55" s="626" t="str">
        <f t="shared" si="3"/>
        <v/>
      </c>
    </row>
    <row r="56" spans="2:19" x14ac:dyDescent="0.2">
      <c r="B56" s="211" t="s">
        <v>658</v>
      </c>
      <c r="C56" s="212"/>
      <c r="D56" s="209"/>
      <c r="E56" s="13">
        <v>36</v>
      </c>
      <c r="F56" s="14" t="s">
        <v>82</v>
      </c>
      <c r="G56" s="14" t="s">
        <v>83</v>
      </c>
      <c r="H56" s="418" t="str">
        <f>IF('Table 1'!L56="","",'Table 1'!L56)</f>
        <v/>
      </c>
      <c r="I56" s="419"/>
      <c r="J56" s="420"/>
      <c r="K56" s="421" t="str">
        <f t="shared" si="1"/>
        <v/>
      </c>
      <c r="L56" s="420"/>
      <c r="M56" s="419"/>
      <c r="N56" s="420"/>
      <c r="O56" s="419"/>
      <c r="P56" s="420"/>
      <c r="Q56" s="416" t="str">
        <f t="shared" si="0"/>
        <v/>
      </c>
      <c r="R56" s="626" t="str">
        <f t="shared" si="2"/>
        <v/>
      </c>
      <c r="S56" s="626" t="str">
        <f t="shared" si="3"/>
        <v/>
      </c>
    </row>
    <row r="57" spans="2:19" x14ac:dyDescent="0.2">
      <c r="B57" s="211" t="s">
        <v>660</v>
      </c>
      <c r="C57" s="212"/>
      <c r="D57" s="209"/>
      <c r="E57" s="16">
        <v>37</v>
      </c>
      <c r="F57" s="14" t="s">
        <v>86</v>
      </c>
      <c r="G57" s="14" t="s">
        <v>960</v>
      </c>
      <c r="H57" s="418" t="str">
        <f>IF('Table 1'!L57="","",'Table 1'!L57)</f>
        <v/>
      </c>
      <c r="I57" s="419"/>
      <c r="J57" s="420"/>
      <c r="K57" s="421" t="str">
        <f t="shared" si="1"/>
        <v/>
      </c>
      <c r="L57" s="420"/>
      <c r="M57" s="419"/>
      <c r="N57" s="420"/>
      <c r="O57" s="419"/>
      <c r="P57" s="420"/>
      <c r="Q57" s="416" t="str">
        <f t="shared" si="0"/>
        <v/>
      </c>
      <c r="R57" s="626" t="str">
        <f t="shared" si="2"/>
        <v/>
      </c>
      <c r="S57" s="626" t="str">
        <f t="shared" si="3"/>
        <v/>
      </c>
    </row>
    <row r="58" spans="2:19" x14ac:dyDescent="0.2">
      <c r="B58" s="211" t="s">
        <v>659</v>
      </c>
      <c r="C58" s="212"/>
      <c r="D58" s="209"/>
      <c r="E58" s="13">
        <v>38</v>
      </c>
      <c r="F58" s="14" t="s">
        <v>84</v>
      </c>
      <c r="G58" s="14" t="s">
        <v>85</v>
      </c>
      <c r="H58" s="418">
        <f>IF('Table 1'!L58="","",'Table 1'!L58)</f>
        <v>2001</v>
      </c>
      <c r="I58" s="419"/>
      <c r="J58" s="420"/>
      <c r="K58" s="421" t="str">
        <f t="shared" si="1"/>
        <v/>
      </c>
      <c r="L58" s="420"/>
      <c r="M58" s="419"/>
      <c r="N58" s="420"/>
      <c r="O58" s="419"/>
      <c r="P58" s="420"/>
      <c r="Q58" s="416" t="str">
        <f t="shared" si="0"/>
        <v/>
      </c>
      <c r="R58" s="626" t="str">
        <f t="shared" si="2"/>
        <v/>
      </c>
      <c r="S58" s="626" t="str">
        <f t="shared" si="3"/>
        <v/>
      </c>
    </row>
    <row r="59" spans="2:19" x14ac:dyDescent="0.2">
      <c r="B59" s="211" t="s">
        <v>661</v>
      </c>
      <c r="C59" s="212"/>
      <c r="D59" s="209"/>
      <c r="E59" s="16">
        <v>39</v>
      </c>
      <c r="F59" s="14" t="s">
        <v>87</v>
      </c>
      <c r="G59" s="14" t="s">
        <v>88</v>
      </c>
      <c r="H59" s="418" t="str">
        <f>IF('Table 1'!L59="","",'Table 1'!L59)</f>
        <v/>
      </c>
      <c r="I59" s="419"/>
      <c r="J59" s="420"/>
      <c r="K59" s="421" t="str">
        <f t="shared" si="1"/>
        <v/>
      </c>
      <c r="L59" s="420"/>
      <c r="M59" s="419"/>
      <c r="N59" s="420"/>
      <c r="O59" s="419"/>
      <c r="P59" s="420"/>
      <c r="Q59" s="416" t="str">
        <f t="shared" si="0"/>
        <v/>
      </c>
      <c r="R59" s="626" t="str">
        <f t="shared" si="2"/>
        <v/>
      </c>
      <c r="S59" s="626" t="str">
        <f t="shared" si="3"/>
        <v/>
      </c>
    </row>
    <row r="60" spans="2:19" x14ac:dyDescent="0.2">
      <c r="B60" s="211" t="s">
        <v>662</v>
      </c>
      <c r="C60" s="212"/>
      <c r="D60" s="209"/>
      <c r="E60" s="13">
        <v>40</v>
      </c>
      <c r="F60" s="14" t="s">
        <v>89</v>
      </c>
      <c r="G60" s="14" t="s">
        <v>90</v>
      </c>
      <c r="H60" s="418" t="str">
        <f>IF('Table 1'!L60="","",'Table 1'!L60)</f>
        <v/>
      </c>
      <c r="I60" s="419"/>
      <c r="J60" s="420"/>
      <c r="K60" s="421" t="str">
        <f t="shared" si="1"/>
        <v/>
      </c>
      <c r="L60" s="420"/>
      <c r="M60" s="419"/>
      <c r="N60" s="420"/>
      <c r="O60" s="419"/>
      <c r="P60" s="420"/>
      <c r="Q60" s="416" t="str">
        <f t="shared" si="0"/>
        <v/>
      </c>
      <c r="R60" s="626" t="str">
        <f t="shared" si="2"/>
        <v/>
      </c>
      <c r="S60" s="626" t="str">
        <f t="shared" si="3"/>
        <v/>
      </c>
    </row>
    <row r="61" spans="2:19" x14ac:dyDescent="0.2">
      <c r="B61" s="211" t="s">
        <v>663</v>
      </c>
      <c r="C61" s="212"/>
      <c r="D61" s="209"/>
      <c r="E61" s="16">
        <v>41</v>
      </c>
      <c r="F61" s="14" t="s">
        <v>91</v>
      </c>
      <c r="G61" s="14" t="s">
        <v>92</v>
      </c>
      <c r="H61" s="418" t="str">
        <f>IF('Table 1'!L61="","",'Table 1'!L61)</f>
        <v/>
      </c>
      <c r="I61" s="419"/>
      <c r="J61" s="420"/>
      <c r="K61" s="421" t="str">
        <f t="shared" si="1"/>
        <v/>
      </c>
      <c r="L61" s="420"/>
      <c r="M61" s="419"/>
      <c r="N61" s="420"/>
      <c r="O61" s="419"/>
      <c r="P61" s="420"/>
      <c r="Q61" s="416" t="str">
        <f t="shared" si="0"/>
        <v/>
      </c>
      <c r="R61" s="626" t="str">
        <f t="shared" si="2"/>
        <v/>
      </c>
      <c r="S61" s="626" t="str">
        <f t="shared" si="3"/>
        <v/>
      </c>
    </row>
    <row r="62" spans="2:19" x14ac:dyDescent="0.2">
      <c r="B62" s="211" t="s">
        <v>664</v>
      </c>
      <c r="C62" s="212"/>
      <c r="D62" s="209"/>
      <c r="E62" s="13">
        <v>42</v>
      </c>
      <c r="F62" s="14" t="s">
        <v>93</v>
      </c>
      <c r="G62" s="14" t="s">
        <v>94</v>
      </c>
      <c r="H62" s="418" t="str">
        <f>IF('Table 1'!L62="","",'Table 1'!L62)</f>
        <v/>
      </c>
      <c r="I62" s="419"/>
      <c r="J62" s="420"/>
      <c r="K62" s="421" t="str">
        <f t="shared" si="1"/>
        <v/>
      </c>
      <c r="L62" s="420"/>
      <c r="M62" s="419"/>
      <c r="N62" s="420"/>
      <c r="O62" s="419"/>
      <c r="P62" s="420"/>
      <c r="Q62" s="416" t="str">
        <f t="shared" si="0"/>
        <v/>
      </c>
      <c r="R62" s="626" t="str">
        <f t="shared" si="2"/>
        <v/>
      </c>
      <c r="S62" s="626" t="str">
        <f t="shared" si="3"/>
        <v/>
      </c>
    </row>
    <row r="63" spans="2:19" x14ac:dyDescent="0.2">
      <c r="B63" s="211" t="s">
        <v>717</v>
      </c>
      <c r="C63" s="212"/>
      <c r="D63" s="209"/>
      <c r="E63" s="16">
        <v>43</v>
      </c>
      <c r="F63" s="14" t="s">
        <v>196</v>
      </c>
      <c r="G63" s="14" t="s">
        <v>549</v>
      </c>
      <c r="H63" s="418">
        <f>IF('Table 1'!L63="","",'Table 1'!L63)</f>
        <v>399</v>
      </c>
      <c r="I63" s="419"/>
      <c r="J63" s="420"/>
      <c r="K63" s="421" t="str">
        <f t="shared" si="1"/>
        <v/>
      </c>
      <c r="L63" s="420"/>
      <c r="M63" s="419"/>
      <c r="N63" s="420"/>
      <c r="O63" s="419"/>
      <c r="P63" s="420"/>
      <c r="Q63" s="416" t="str">
        <f t="shared" si="0"/>
        <v/>
      </c>
      <c r="R63" s="626" t="str">
        <f t="shared" si="2"/>
        <v/>
      </c>
      <c r="S63" s="626" t="str">
        <f t="shared" si="3"/>
        <v/>
      </c>
    </row>
    <row r="64" spans="2:19" x14ac:dyDescent="0.2">
      <c r="B64" s="211" t="s">
        <v>749</v>
      </c>
      <c r="C64" s="212"/>
      <c r="D64" s="209"/>
      <c r="E64" s="13">
        <v>44</v>
      </c>
      <c r="F64" s="14" t="s">
        <v>255</v>
      </c>
      <c r="G64" s="14" t="s">
        <v>918</v>
      </c>
      <c r="H64" s="418" t="str">
        <f>IF('Table 1'!L64="","",'Table 1'!L64)</f>
        <v/>
      </c>
      <c r="I64" s="419"/>
      <c r="J64" s="420"/>
      <c r="K64" s="421" t="str">
        <f t="shared" si="1"/>
        <v/>
      </c>
      <c r="L64" s="420"/>
      <c r="M64" s="419"/>
      <c r="N64" s="420"/>
      <c r="O64" s="419"/>
      <c r="P64" s="420"/>
      <c r="Q64" s="416" t="str">
        <f t="shared" si="0"/>
        <v/>
      </c>
      <c r="R64" s="626" t="str">
        <f t="shared" si="2"/>
        <v/>
      </c>
      <c r="S64" s="626" t="str">
        <f t="shared" si="3"/>
        <v/>
      </c>
    </row>
    <row r="65" spans="2:19" x14ac:dyDescent="0.2">
      <c r="B65" s="211" t="s">
        <v>665</v>
      </c>
      <c r="C65" s="212"/>
      <c r="D65" s="209"/>
      <c r="E65" s="16">
        <v>45</v>
      </c>
      <c r="F65" s="14" t="s">
        <v>95</v>
      </c>
      <c r="G65" s="14" t="s">
        <v>548</v>
      </c>
      <c r="H65" s="418">
        <f>IF('Table 1'!L65="","",'Table 1'!L65)</f>
        <v>4</v>
      </c>
      <c r="I65" s="419"/>
      <c r="J65" s="420"/>
      <c r="K65" s="421" t="str">
        <f t="shared" si="1"/>
        <v/>
      </c>
      <c r="L65" s="420"/>
      <c r="M65" s="419"/>
      <c r="N65" s="420"/>
      <c r="O65" s="419"/>
      <c r="P65" s="420"/>
      <c r="Q65" s="416" t="str">
        <f t="shared" si="0"/>
        <v/>
      </c>
      <c r="R65" s="626" t="str">
        <f t="shared" si="2"/>
        <v/>
      </c>
      <c r="S65" s="626" t="str">
        <f t="shared" si="3"/>
        <v/>
      </c>
    </row>
    <row r="66" spans="2:19" x14ac:dyDescent="0.2">
      <c r="B66" s="211" t="s">
        <v>666</v>
      </c>
      <c r="C66" s="212"/>
      <c r="D66" s="209"/>
      <c r="E66" s="13">
        <v>46</v>
      </c>
      <c r="F66" s="14" t="s">
        <v>96</v>
      </c>
      <c r="G66" s="14" t="s">
        <v>97</v>
      </c>
      <c r="H66" s="418" t="str">
        <f>IF('Table 1'!L66="","",'Table 1'!L66)</f>
        <v/>
      </c>
      <c r="I66" s="419"/>
      <c r="J66" s="420"/>
      <c r="K66" s="421" t="str">
        <f t="shared" si="1"/>
        <v/>
      </c>
      <c r="L66" s="420"/>
      <c r="M66" s="419"/>
      <c r="N66" s="420"/>
      <c r="O66" s="419"/>
      <c r="P66" s="420"/>
      <c r="Q66" s="416" t="str">
        <f t="shared" si="0"/>
        <v/>
      </c>
      <c r="R66" s="626" t="str">
        <f t="shared" si="2"/>
        <v/>
      </c>
      <c r="S66" s="626" t="str">
        <f t="shared" si="3"/>
        <v/>
      </c>
    </row>
    <row r="67" spans="2:19" x14ac:dyDescent="0.2">
      <c r="B67" s="211" t="s">
        <v>667</v>
      </c>
      <c r="C67" s="212"/>
      <c r="D67" s="209"/>
      <c r="E67" s="16">
        <v>47</v>
      </c>
      <c r="F67" s="14" t="s">
        <v>98</v>
      </c>
      <c r="G67" s="14" t="s">
        <v>99</v>
      </c>
      <c r="H67" s="418" t="str">
        <f>IF('Table 1'!L67="","",'Table 1'!L67)</f>
        <v/>
      </c>
      <c r="I67" s="419"/>
      <c r="J67" s="420"/>
      <c r="K67" s="421" t="str">
        <f t="shared" si="1"/>
        <v/>
      </c>
      <c r="L67" s="420"/>
      <c r="M67" s="419"/>
      <c r="N67" s="420"/>
      <c r="O67" s="419"/>
      <c r="P67" s="420"/>
      <c r="Q67" s="416" t="str">
        <f t="shared" si="0"/>
        <v/>
      </c>
      <c r="R67" s="626" t="str">
        <f t="shared" si="2"/>
        <v/>
      </c>
      <c r="S67" s="626" t="str">
        <f t="shared" si="3"/>
        <v/>
      </c>
    </row>
    <row r="68" spans="2:19" x14ac:dyDescent="0.2">
      <c r="B68" s="211" t="s">
        <v>668</v>
      </c>
      <c r="C68" s="212"/>
      <c r="D68" s="209"/>
      <c r="E68" s="13">
        <v>48</v>
      </c>
      <c r="F68" s="14" t="s">
        <v>100</v>
      </c>
      <c r="G68" s="14" t="s">
        <v>101</v>
      </c>
      <c r="H68" s="418">
        <f>IF('Table 1'!L68="","",'Table 1'!L68)</f>
        <v>5</v>
      </c>
      <c r="I68" s="419"/>
      <c r="J68" s="420"/>
      <c r="K68" s="421" t="str">
        <f t="shared" si="1"/>
        <v/>
      </c>
      <c r="L68" s="420"/>
      <c r="M68" s="419"/>
      <c r="N68" s="420"/>
      <c r="O68" s="419"/>
      <c r="P68" s="420"/>
      <c r="Q68" s="416" t="str">
        <f t="shared" si="0"/>
        <v/>
      </c>
      <c r="R68" s="626" t="str">
        <f t="shared" si="2"/>
        <v/>
      </c>
      <c r="S68" s="626" t="str">
        <f t="shared" si="3"/>
        <v/>
      </c>
    </row>
    <row r="69" spans="2:19" x14ac:dyDescent="0.2">
      <c r="B69" s="211" t="s">
        <v>669</v>
      </c>
      <c r="C69" s="212"/>
      <c r="D69" s="209"/>
      <c r="E69" s="16">
        <v>49</v>
      </c>
      <c r="F69" s="14" t="s">
        <v>102</v>
      </c>
      <c r="G69" s="14" t="s">
        <v>103</v>
      </c>
      <c r="H69" s="418" t="str">
        <f>IF('Table 1'!L69="","",'Table 1'!L69)</f>
        <v/>
      </c>
      <c r="I69" s="419"/>
      <c r="J69" s="420"/>
      <c r="K69" s="421" t="str">
        <f t="shared" si="1"/>
        <v/>
      </c>
      <c r="L69" s="420"/>
      <c r="M69" s="419"/>
      <c r="N69" s="420"/>
      <c r="O69" s="419"/>
      <c r="P69" s="420"/>
      <c r="Q69" s="416" t="str">
        <f t="shared" si="0"/>
        <v/>
      </c>
      <c r="R69" s="626" t="str">
        <f t="shared" si="2"/>
        <v/>
      </c>
      <c r="S69" s="626" t="str">
        <f t="shared" si="3"/>
        <v/>
      </c>
    </row>
    <row r="70" spans="2:19" x14ac:dyDescent="0.2">
      <c r="B70" s="211" t="s">
        <v>670</v>
      </c>
      <c r="C70" s="212"/>
      <c r="D70" s="209"/>
      <c r="E70" s="13">
        <v>50</v>
      </c>
      <c r="F70" s="14" t="s">
        <v>104</v>
      </c>
      <c r="G70" s="14" t="s">
        <v>105</v>
      </c>
      <c r="H70" s="418" t="str">
        <f>IF('Table 1'!L70="","",'Table 1'!L70)</f>
        <v/>
      </c>
      <c r="I70" s="419"/>
      <c r="J70" s="420"/>
      <c r="K70" s="421" t="str">
        <f t="shared" si="1"/>
        <v/>
      </c>
      <c r="L70" s="420"/>
      <c r="M70" s="419"/>
      <c r="N70" s="420"/>
      <c r="O70" s="419"/>
      <c r="P70" s="420"/>
      <c r="Q70" s="416" t="str">
        <f t="shared" si="0"/>
        <v/>
      </c>
      <c r="R70" s="626" t="str">
        <f t="shared" si="2"/>
        <v/>
      </c>
      <c r="S70" s="626" t="str">
        <f t="shared" si="3"/>
        <v/>
      </c>
    </row>
    <row r="71" spans="2:19" x14ac:dyDescent="0.2">
      <c r="B71" s="211" t="s">
        <v>671</v>
      </c>
      <c r="C71" s="212"/>
      <c r="D71" s="209"/>
      <c r="E71" s="16">
        <v>51</v>
      </c>
      <c r="F71" s="14" t="s">
        <v>106</v>
      </c>
      <c r="G71" s="14" t="s">
        <v>107</v>
      </c>
      <c r="H71" s="418" t="str">
        <f>IF('Table 1'!L71="","",'Table 1'!L71)</f>
        <v/>
      </c>
      <c r="I71" s="419"/>
      <c r="J71" s="420"/>
      <c r="K71" s="421" t="str">
        <f t="shared" si="1"/>
        <v/>
      </c>
      <c r="L71" s="420"/>
      <c r="M71" s="419"/>
      <c r="N71" s="420"/>
      <c r="O71" s="419"/>
      <c r="P71" s="420"/>
      <c r="Q71" s="416" t="str">
        <f t="shared" si="0"/>
        <v/>
      </c>
      <c r="R71" s="626" t="str">
        <f t="shared" si="2"/>
        <v/>
      </c>
      <c r="S71" s="626" t="str">
        <f t="shared" si="3"/>
        <v/>
      </c>
    </row>
    <row r="72" spans="2:19" x14ac:dyDescent="0.2">
      <c r="B72" s="211" t="s">
        <v>672</v>
      </c>
      <c r="C72" s="212"/>
      <c r="D72" s="209"/>
      <c r="E72" s="13">
        <v>52</v>
      </c>
      <c r="F72" s="14" t="s">
        <v>108</v>
      </c>
      <c r="G72" s="14" t="s">
        <v>109</v>
      </c>
      <c r="H72" s="418" t="str">
        <f>IF('Table 1'!L72="","",'Table 1'!L72)</f>
        <v/>
      </c>
      <c r="I72" s="419"/>
      <c r="J72" s="420"/>
      <c r="K72" s="421" t="str">
        <f t="shared" si="1"/>
        <v/>
      </c>
      <c r="L72" s="420"/>
      <c r="M72" s="419"/>
      <c r="N72" s="420"/>
      <c r="O72" s="419"/>
      <c r="P72" s="420"/>
      <c r="Q72" s="416" t="str">
        <f t="shared" si="0"/>
        <v/>
      </c>
      <c r="R72" s="626" t="str">
        <f t="shared" si="2"/>
        <v/>
      </c>
      <c r="S72" s="626" t="str">
        <f t="shared" si="3"/>
        <v/>
      </c>
    </row>
    <row r="73" spans="2:19" x14ac:dyDescent="0.2">
      <c r="B73" s="211" t="s">
        <v>673</v>
      </c>
      <c r="C73" s="212"/>
      <c r="D73" s="209"/>
      <c r="E73" s="16">
        <v>53</v>
      </c>
      <c r="F73" s="14" t="s">
        <v>110</v>
      </c>
      <c r="G73" s="14" t="s">
        <v>111</v>
      </c>
      <c r="H73" s="418" t="str">
        <f>IF('Table 1'!L73="","",'Table 1'!L73)</f>
        <v/>
      </c>
      <c r="I73" s="419"/>
      <c r="J73" s="420"/>
      <c r="K73" s="421" t="str">
        <f t="shared" si="1"/>
        <v/>
      </c>
      <c r="L73" s="420"/>
      <c r="M73" s="419"/>
      <c r="N73" s="420"/>
      <c r="O73" s="419"/>
      <c r="P73" s="420"/>
      <c r="Q73" s="416" t="str">
        <f t="shared" si="0"/>
        <v/>
      </c>
      <c r="R73" s="626" t="str">
        <f t="shared" si="2"/>
        <v/>
      </c>
      <c r="S73" s="626" t="str">
        <f t="shared" si="3"/>
        <v/>
      </c>
    </row>
    <row r="74" spans="2:19" x14ac:dyDescent="0.2">
      <c r="B74" s="211" t="s">
        <v>674</v>
      </c>
      <c r="C74" s="212"/>
      <c r="D74" s="209"/>
      <c r="E74" s="13">
        <v>54</v>
      </c>
      <c r="F74" s="14" t="s">
        <v>112</v>
      </c>
      <c r="G74" s="14" t="s">
        <v>113</v>
      </c>
      <c r="H74" s="418" t="str">
        <f>IF('Table 1'!L74="","",'Table 1'!L74)</f>
        <v/>
      </c>
      <c r="I74" s="419"/>
      <c r="J74" s="420"/>
      <c r="K74" s="421" t="str">
        <f t="shared" si="1"/>
        <v/>
      </c>
      <c r="L74" s="420"/>
      <c r="M74" s="419"/>
      <c r="N74" s="420"/>
      <c r="O74" s="419"/>
      <c r="P74" s="420"/>
      <c r="Q74" s="416" t="str">
        <f t="shared" si="0"/>
        <v/>
      </c>
      <c r="R74" s="626" t="str">
        <f t="shared" si="2"/>
        <v/>
      </c>
      <c r="S74" s="626" t="str">
        <f t="shared" si="3"/>
        <v/>
      </c>
    </row>
    <row r="75" spans="2:19" x14ac:dyDescent="0.2">
      <c r="B75" s="211" t="s">
        <v>675</v>
      </c>
      <c r="C75" s="212"/>
      <c r="D75" s="209"/>
      <c r="E75" s="16">
        <v>55</v>
      </c>
      <c r="F75" s="14" t="s">
        <v>114</v>
      </c>
      <c r="G75" s="14" t="s">
        <v>115</v>
      </c>
      <c r="H75" s="418" t="str">
        <f>IF('Table 1'!L75="","",'Table 1'!L75)</f>
        <v/>
      </c>
      <c r="I75" s="419"/>
      <c r="J75" s="420"/>
      <c r="K75" s="421" t="str">
        <f t="shared" si="1"/>
        <v/>
      </c>
      <c r="L75" s="420"/>
      <c r="M75" s="419"/>
      <c r="N75" s="420"/>
      <c r="O75" s="419"/>
      <c r="P75" s="420"/>
      <c r="Q75" s="416" t="str">
        <f t="shared" si="0"/>
        <v/>
      </c>
      <c r="R75" s="626" t="str">
        <f t="shared" si="2"/>
        <v/>
      </c>
      <c r="S75" s="626" t="str">
        <f t="shared" si="3"/>
        <v/>
      </c>
    </row>
    <row r="76" spans="2:19" x14ac:dyDescent="0.2">
      <c r="B76" s="211" t="s">
        <v>676</v>
      </c>
      <c r="C76" s="212"/>
      <c r="D76" s="209"/>
      <c r="E76" s="13">
        <v>56</v>
      </c>
      <c r="F76" s="14" t="s">
        <v>116</v>
      </c>
      <c r="G76" s="14" t="s">
        <v>117</v>
      </c>
      <c r="H76" s="418">
        <f>IF('Table 1'!L76="","",'Table 1'!L76)</f>
        <v>3</v>
      </c>
      <c r="I76" s="419"/>
      <c r="J76" s="420"/>
      <c r="K76" s="421" t="str">
        <f t="shared" si="1"/>
        <v/>
      </c>
      <c r="L76" s="420"/>
      <c r="M76" s="419"/>
      <c r="N76" s="420"/>
      <c r="O76" s="419"/>
      <c r="P76" s="420"/>
      <c r="Q76" s="416" t="str">
        <f t="shared" si="0"/>
        <v/>
      </c>
      <c r="R76" s="626" t="str">
        <f t="shared" si="2"/>
        <v/>
      </c>
      <c r="S76" s="626" t="str">
        <f t="shared" si="3"/>
        <v/>
      </c>
    </row>
    <row r="77" spans="2:19" x14ac:dyDescent="0.2">
      <c r="B77" s="211" t="s">
        <v>677</v>
      </c>
      <c r="C77" s="212"/>
      <c r="D77" s="209"/>
      <c r="E77" s="16">
        <v>57</v>
      </c>
      <c r="F77" s="33" t="s">
        <v>510</v>
      </c>
      <c r="G77" s="33" t="s">
        <v>511</v>
      </c>
      <c r="H77" s="418">
        <f>IF('Table 1'!L77="","",'Table 1'!L77)</f>
        <v>49</v>
      </c>
      <c r="I77" s="419"/>
      <c r="J77" s="420"/>
      <c r="K77" s="421" t="str">
        <f t="shared" si="1"/>
        <v/>
      </c>
      <c r="L77" s="420"/>
      <c r="M77" s="419"/>
      <c r="N77" s="420"/>
      <c r="O77" s="419"/>
      <c r="P77" s="420"/>
      <c r="Q77" s="416" t="str">
        <f t="shared" si="0"/>
        <v/>
      </c>
      <c r="R77" s="626" t="str">
        <f t="shared" si="2"/>
        <v/>
      </c>
      <c r="S77" s="626" t="str">
        <f t="shared" si="3"/>
        <v/>
      </c>
    </row>
    <row r="78" spans="2:19" x14ac:dyDescent="0.2">
      <c r="B78" s="211" t="s">
        <v>678</v>
      </c>
      <c r="C78" s="212"/>
      <c r="D78" s="209"/>
      <c r="E78" s="13">
        <v>58</v>
      </c>
      <c r="F78" s="14" t="s">
        <v>118</v>
      </c>
      <c r="G78" s="14" t="s">
        <v>119</v>
      </c>
      <c r="H78" s="418">
        <f>IF('Table 1'!L78="","",'Table 1'!L78)</f>
        <v>110</v>
      </c>
      <c r="I78" s="419"/>
      <c r="J78" s="420"/>
      <c r="K78" s="421" t="str">
        <f t="shared" si="1"/>
        <v/>
      </c>
      <c r="L78" s="420"/>
      <c r="M78" s="419"/>
      <c r="N78" s="420"/>
      <c r="O78" s="419"/>
      <c r="P78" s="420"/>
      <c r="Q78" s="416" t="str">
        <f t="shared" si="0"/>
        <v/>
      </c>
      <c r="R78" s="626" t="str">
        <f t="shared" si="2"/>
        <v/>
      </c>
      <c r="S78" s="626" t="str">
        <f t="shared" si="3"/>
        <v/>
      </c>
    </row>
    <row r="79" spans="2:19" x14ac:dyDescent="0.2">
      <c r="B79" s="211" t="s">
        <v>679</v>
      </c>
      <c r="C79" s="212"/>
      <c r="D79" s="209"/>
      <c r="E79" s="16">
        <v>59</v>
      </c>
      <c r="F79" s="14" t="s">
        <v>120</v>
      </c>
      <c r="G79" s="14" t="s">
        <v>121</v>
      </c>
      <c r="H79" s="418" t="str">
        <f>IF('Table 1'!L79="","",'Table 1'!L79)</f>
        <v/>
      </c>
      <c r="I79" s="419"/>
      <c r="J79" s="420"/>
      <c r="K79" s="421" t="str">
        <f t="shared" si="1"/>
        <v/>
      </c>
      <c r="L79" s="420"/>
      <c r="M79" s="419"/>
      <c r="N79" s="420"/>
      <c r="O79" s="419"/>
      <c r="P79" s="420"/>
      <c r="Q79" s="416" t="str">
        <f t="shared" si="0"/>
        <v/>
      </c>
      <c r="R79" s="626" t="str">
        <f t="shared" si="2"/>
        <v/>
      </c>
      <c r="S79" s="626" t="str">
        <f t="shared" si="3"/>
        <v/>
      </c>
    </row>
    <row r="80" spans="2:19" x14ac:dyDescent="0.2">
      <c r="B80" s="211" t="s">
        <v>680</v>
      </c>
      <c r="C80" s="212"/>
      <c r="D80" s="209"/>
      <c r="E80" s="13">
        <v>60</v>
      </c>
      <c r="F80" s="14" t="s">
        <v>122</v>
      </c>
      <c r="G80" s="14" t="s">
        <v>123</v>
      </c>
      <c r="H80" s="418">
        <f>IF('Table 1'!L80="","",'Table 1'!L80)</f>
        <v>8</v>
      </c>
      <c r="I80" s="419"/>
      <c r="J80" s="420"/>
      <c r="K80" s="421" t="str">
        <f t="shared" si="1"/>
        <v/>
      </c>
      <c r="L80" s="420"/>
      <c r="M80" s="419"/>
      <c r="N80" s="420"/>
      <c r="O80" s="419"/>
      <c r="P80" s="420"/>
      <c r="Q80" s="416" t="str">
        <f t="shared" si="0"/>
        <v/>
      </c>
      <c r="R80" s="626" t="str">
        <f t="shared" si="2"/>
        <v/>
      </c>
      <c r="S80" s="626" t="str">
        <f t="shared" si="3"/>
        <v/>
      </c>
    </row>
    <row r="81" spans="2:19" x14ac:dyDescent="0.2">
      <c r="B81" s="211" t="s">
        <v>681</v>
      </c>
      <c r="C81" s="212"/>
      <c r="D81" s="209"/>
      <c r="E81" s="16">
        <v>61</v>
      </c>
      <c r="F81" s="14" t="s">
        <v>124</v>
      </c>
      <c r="G81" s="14" t="s">
        <v>125</v>
      </c>
      <c r="H81" s="418" t="str">
        <f>IF('Table 1'!L81="","",'Table 1'!L81)</f>
        <v/>
      </c>
      <c r="I81" s="419"/>
      <c r="J81" s="420"/>
      <c r="K81" s="421" t="str">
        <f t="shared" si="1"/>
        <v/>
      </c>
      <c r="L81" s="420"/>
      <c r="M81" s="419"/>
      <c r="N81" s="420"/>
      <c r="O81" s="419"/>
      <c r="P81" s="420"/>
      <c r="Q81" s="416" t="str">
        <f t="shared" si="0"/>
        <v/>
      </c>
      <c r="R81" s="626" t="str">
        <f t="shared" si="2"/>
        <v/>
      </c>
      <c r="S81" s="626" t="str">
        <f t="shared" si="3"/>
        <v/>
      </c>
    </row>
    <row r="82" spans="2:19" x14ac:dyDescent="0.2">
      <c r="B82" s="211" t="s">
        <v>682</v>
      </c>
      <c r="C82" s="212"/>
      <c r="D82" s="209"/>
      <c r="E82" s="13">
        <v>62</v>
      </c>
      <c r="F82" s="14" t="s">
        <v>126</v>
      </c>
      <c r="G82" s="14" t="s">
        <v>127</v>
      </c>
      <c r="H82" s="418" t="str">
        <f>IF('Table 1'!L82="","",'Table 1'!L82)</f>
        <v/>
      </c>
      <c r="I82" s="419"/>
      <c r="J82" s="420"/>
      <c r="K82" s="421" t="str">
        <f t="shared" si="1"/>
        <v/>
      </c>
      <c r="L82" s="420"/>
      <c r="M82" s="419"/>
      <c r="N82" s="420"/>
      <c r="O82" s="419"/>
      <c r="P82" s="420"/>
      <c r="Q82" s="416" t="str">
        <f t="shared" si="0"/>
        <v/>
      </c>
      <c r="R82" s="626" t="str">
        <f t="shared" si="2"/>
        <v/>
      </c>
      <c r="S82" s="626" t="str">
        <f t="shared" si="3"/>
        <v/>
      </c>
    </row>
    <row r="83" spans="2:19" x14ac:dyDescent="0.2">
      <c r="B83" s="211" t="s">
        <v>683</v>
      </c>
      <c r="C83" s="212"/>
      <c r="D83" s="209"/>
      <c r="E83" s="16">
        <v>63</v>
      </c>
      <c r="F83" s="14" t="s">
        <v>128</v>
      </c>
      <c r="G83" s="14" t="s">
        <v>129</v>
      </c>
      <c r="H83" s="418">
        <f>IF('Table 1'!L83="","",'Table 1'!L83)</f>
        <v>35</v>
      </c>
      <c r="I83" s="419"/>
      <c r="J83" s="420"/>
      <c r="K83" s="421" t="str">
        <f t="shared" si="1"/>
        <v/>
      </c>
      <c r="L83" s="420"/>
      <c r="M83" s="419"/>
      <c r="N83" s="420"/>
      <c r="O83" s="419"/>
      <c r="P83" s="420"/>
      <c r="Q83" s="416" t="str">
        <f t="shared" si="0"/>
        <v/>
      </c>
      <c r="R83" s="626" t="str">
        <f t="shared" si="2"/>
        <v/>
      </c>
      <c r="S83" s="626" t="str">
        <f t="shared" si="3"/>
        <v/>
      </c>
    </row>
    <row r="84" spans="2:19" x14ac:dyDescent="0.2">
      <c r="B84" s="211" t="s">
        <v>684</v>
      </c>
      <c r="C84" s="212"/>
      <c r="D84" s="209"/>
      <c r="E84" s="13">
        <v>64</v>
      </c>
      <c r="F84" s="14" t="s">
        <v>130</v>
      </c>
      <c r="G84" s="14" t="s">
        <v>131</v>
      </c>
      <c r="H84" s="418" t="str">
        <f>IF('Table 1'!L84="","",'Table 1'!L84)</f>
        <v/>
      </c>
      <c r="I84" s="419"/>
      <c r="J84" s="420"/>
      <c r="K84" s="421" t="str">
        <f t="shared" si="1"/>
        <v/>
      </c>
      <c r="L84" s="420"/>
      <c r="M84" s="419"/>
      <c r="N84" s="420"/>
      <c r="O84" s="419"/>
      <c r="P84" s="420"/>
      <c r="Q84" s="416" t="str">
        <f t="shared" si="0"/>
        <v/>
      </c>
      <c r="R84" s="626" t="str">
        <f t="shared" si="2"/>
        <v/>
      </c>
      <c r="S84" s="626" t="str">
        <f t="shared" si="3"/>
        <v/>
      </c>
    </row>
    <row r="85" spans="2:19" x14ac:dyDescent="0.2">
      <c r="B85" s="211" t="s">
        <v>685</v>
      </c>
      <c r="C85" s="212"/>
      <c r="D85" s="209"/>
      <c r="E85" s="16">
        <v>65</v>
      </c>
      <c r="F85" s="14" t="s">
        <v>132</v>
      </c>
      <c r="G85" s="14" t="s">
        <v>133</v>
      </c>
      <c r="H85" s="418">
        <f>IF('Table 1'!L85="","",'Table 1'!L85)</f>
        <v>22</v>
      </c>
      <c r="I85" s="419"/>
      <c r="J85" s="420"/>
      <c r="K85" s="421" t="str">
        <f t="shared" si="1"/>
        <v/>
      </c>
      <c r="L85" s="420"/>
      <c r="M85" s="419"/>
      <c r="N85" s="420"/>
      <c r="O85" s="419"/>
      <c r="P85" s="420"/>
      <c r="Q85" s="416" t="str">
        <f t="shared" ref="Q85:Q148" si="4">IF(AND(COUNTIF(L85:N85,"c")=1,ISNUMBER(K85)),"Res Disc",IF(AND(K85="c",ISNUMBER(L85),ISNUMBER(M85),ISNUMBER(N85)),"Res Disc",IF(AND(H85="c",ISNUMBER(I85),ISNUMBER(J85),ISNUMBER(K85),ISNUMBER(O85),ISNUMBER(P85)),"Res Disc",IF(AND(ISNUMBER(H85),(SUM(COUNTIF(I85:K85,"c"),COUNTIF(O85:P85,"c"))=1)),"Res Disc",""))))</f>
        <v/>
      </c>
      <c r="R85" s="626" t="str">
        <f t="shared" si="2"/>
        <v/>
      </c>
      <c r="S85" s="626" t="str">
        <f t="shared" si="3"/>
        <v/>
      </c>
    </row>
    <row r="86" spans="2:19" x14ac:dyDescent="0.2">
      <c r="B86" s="211" t="s">
        <v>686</v>
      </c>
      <c r="C86" s="212"/>
      <c r="D86" s="209"/>
      <c r="E86" s="13">
        <v>66</v>
      </c>
      <c r="F86" s="14" t="s">
        <v>134</v>
      </c>
      <c r="G86" s="14" t="s">
        <v>135</v>
      </c>
      <c r="H86" s="418" t="str">
        <f>IF('Table 1'!L86="","",'Table 1'!L86)</f>
        <v/>
      </c>
      <c r="I86" s="419"/>
      <c r="J86" s="420"/>
      <c r="K86" s="421" t="str">
        <f t="shared" ref="K86:K149" si="5">IF(AND(L86="",M86="",N86=""),"",IF(OR(L86="c",M86="c",N86="c"),"c",SUM(L86:N86)))</f>
        <v/>
      </c>
      <c r="L86" s="420"/>
      <c r="M86" s="419"/>
      <c r="N86" s="420"/>
      <c r="O86" s="419"/>
      <c r="P86" s="420"/>
      <c r="Q86" s="416" t="str">
        <f t="shared" si="4"/>
        <v/>
      </c>
      <c r="R86" s="626" t="str">
        <f t="shared" ref="R86:R149" si="6">IF(Q86&lt;&gt;"","",IF(SUM(COUNTIF(I86:K86,"c"),COUNTIF(O86:P86,"c"))&gt;1,"",IF(OR(AND(H86="c",OR(I86="c",J86="c",K86="c",O86="c",P86="c")),AND(H86&lt;&gt;"",I86="c",J86="c",K86="c",O86="c",P86="c"),AND(H86&lt;&gt;"",I86="",J86="",K86="",O86="",P86="")),"",IF(ABS(SUM(I86:K86,O86:P86)-SUM(H86))&gt;0.9,SUM(I86:K86,O86:P86),""))))</f>
        <v/>
      </c>
      <c r="S86" s="626" t="str">
        <f t="shared" ref="S86:S149" si="7">IF(Q86&lt;&gt;"","",IF(OR(AND(K86="c",OR(L86="c",N86="c",M86="c")),AND(K86&lt;&gt;"",L86="c",M86="c",N86="c"),AND(K86&lt;&gt;"",L86="",N86="",M86="")),"",IF(COUNTIF(L86:N86,"c")&gt;1,"",IF(ABS(SUM(L86:N86)-SUM(K86))&gt;0.9,SUM(L86:N86),""))))</f>
        <v/>
      </c>
    </row>
    <row r="87" spans="2:19" x14ac:dyDescent="0.2">
      <c r="B87" s="211" t="s">
        <v>687</v>
      </c>
      <c r="C87" s="212"/>
      <c r="D87" s="209"/>
      <c r="E87" s="16">
        <v>67</v>
      </c>
      <c r="F87" s="14" t="s">
        <v>136</v>
      </c>
      <c r="G87" s="14" t="s">
        <v>137</v>
      </c>
      <c r="H87" s="418" t="str">
        <f>IF('Table 1'!L87="","",'Table 1'!L87)</f>
        <v/>
      </c>
      <c r="I87" s="419"/>
      <c r="J87" s="420"/>
      <c r="K87" s="421" t="str">
        <f t="shared" si="5"/>
        <v/>
      </c>
      <c r="L87" s="420"/>
      <c r="M87" s="419"/>
      <c r="N87" s="420"/>
      <c r="O87" s="419"/>
      <c r="P87" s="420"/>
      <c r="Q87" s="416" t="str">
        <f t="shared" si="4"/>
        <v/>
      </c>
      <c r="R87" s="626" t="str">
        <f t="shared" si="6"/>
        <v/>
      </c>
      <c r="S87" s="626" t="str">
        <f t="shared" si="7"/>
        <v/>
      </c>
    </row>
    <row r="88" spans="2:19" x14ac:dyDescent="0.2">
      <c r="B88" s="211" t="s">
        <v>688</v>
      </c>
      <c r="C88" s="212"/>
      <c r="D88" s="209"/>
      <c r="E88" s="13">
        <v>68</v>
      </c>
      <c r="F88" s="14" t="s">
        <v>138</v>
      </c>
      <c r="G88" s="14" t="s">
        <v>139</v>
      </c>
      <c r="H88" s="418" t="str">
        <f>IF('Table 1'!L88="","",'Table 1'!L88)</f>
        <v/>
      </c>
      <c r="I88" s="419"/>
      <c r="J88" s="420"/>
      <c r="K88" s="421" t="str">
        <f t="shared" si="5"/>
        <v/>
      </c>
      <c r="L88" s="420"/>
      <c r="M88" s="419"/>
      <c r="N88" s="420"/>
      <c r="O88" s="419"/>
      <c r="P88" s="420"/>
      <c r="Q88" s="416" t="str">
        <f t="shared" si="4"/>
        <v/>
      </c>
      <c r="R88" s="626" t="str">
        <f t="shared" si="6"/>
        <v/>
      </c>
      <c r="S88" s="626" t="str">
        <f t="shared" si="7"/>
        <v/>
      </c>
    </row>
    <row r="89" spans="2:19" x14ac:dyDescent="0.2">
      <c r="B89" s="211" t="s">
        <v>689</v>
      </c>
      <c r="C89" s="212"/>
      <c r="D89" s="209"/>
      <c r="E89" s="16">
        <v>69</v>
      </c>
      <c r="F89" s="14" t="s">
        <v>140</v>
      </c>
      <c r="G89" s="14" t="s">
        <v>141</v>
      </c>
      <c r="H89" s="418" t="str">
        <f>IF('Table 1'!L89="","",'Table 1'!L89)</f>
        <v/>
      </c>
      <c r="I89" s="419"/>
      <c r="J89" s="420"/>
      <c r="K89" s="421" t="str">
        <f t="shared" si="5"/>
        <v/>
      </c>
      <c r="L89" s="420"/>
      <c r="M89" s="419"/>
      <c r="N89" s="420"/>
      <c r="O89" s="419"/>
      <c r="P89" s="420"/>
      <c r="Q89" s="416" t="str">
        <f t="shared" si="4"/>
        <v/>
      </c>
      <c r="R89" s="626" t="str">
        <f t="shared" si="6"/>
        <v/>
      </c>
      <c r="S89" s="626" t="str">
        <f t="shared" si="7"/>
        <v/>
      </c>
    </row>
    <row r="90" spans="2:19" x14ac:dyDescent="0.2">
      <c r="B90" s="211" t="s">
        <v>690</v>
      </c>
      <c r="C90" s="212"/>
      <c r="D90" s="209"/>
      <c r="E90" s="13">
        <v>70</v>
      </c>
      <c r="F90" s="14" t="s">
        <v>142</v>
      </c>
      <c r="G90" s="14" t="s">
        <v>143</v>
      </c>
      <c r="H90" s="418" t="str">
        <f>IF('Table 1'!L90="","",'Table 1'!L90)</f>
        <v/>
      </c>
      <c r="I90" s="419"/>
      <c r="J90" s="420"/>
      <c r="K90" s="421" t="str">
        <f t="shared" si="5"/>
        <v/>
      </c>
      <c r="L90" s="420"/>
      <c r="M90" s="419"/>
      <c r="N90" s="420"/>
      <c r="O90" s="419"/>
      <c r="P90" s="420"/>
      <c r="Q90" s="416" t="str">
        <f t="shared" si="4"/>
        <v/>
      </c>
      <c r="R90" s="626" t="str">
        <f t="shared" si="6"/>
        <v/>
      </c>
      <c r="S90" s="626" t="str">
        <f t="shared" si="7"/>
        <v/>
      </c>
    </row>
    <row r="91" spans="2:19" x14ac:dyDescent="0.2">
      <c r="B91" s="211" t="s">
        <v>691</v>
      </c>
      <c r="C91" s="212"/>
      <c r="D91" s="209"/>
      <c r="E91" s="16">
        <v>71</v>
      </c>
      <c r="F91" s="14" t="s">
        <v>144</v>
      </c>
      <c r="G91" s="14" t="s">
        <v>145</v>
      </c>
      <c r="H91" s="418" t="str">
        <f>IF('Table 1'!L91="","",'Table 1'!L91)</f>
        <v/>
      </c>
      <c r="I91" s="419"/>
      <c r="J91" s="420"/>
      <c r="K91" s="421" t="str">
        <f t="shared" si="5"/>
        <v/>
      </c>
      <c r="L91" s="420"/>
      <c r="M91" s="419"/>
      <c r="N91" s="420"/>
      <c r="O91" s="419"/>
      <c r="P91" s="420"/>
      <c r="Q91" s="416" t="str">
        <f t="shared" si="4"/>
        <v/>
      </c>
      <c r="R91" s="626" t="str">
        <f t="shared" si="6"/>
        <v/>
      </c>
      <c r="S91" s="626" t="str">
        <f t="shared" si="7"/>
        <v/>
      </c>
    </row>
    <row r="92" spans="2:19" x14ac:dyDescent="0.2">
      <c r="B92" s="211" t="s">
        <v>692</v>
      </c>
      <c r="C92" s="212"/>
      <c r="D92" s="209"/>
      <c r="E92" s="13">
        <v>72</v>
      </c>
      <c r="F92" s="14" t="s">
        <v>146</v>
      </c>
      <c r="G92" s="14" t="s">
        <v>147</v>
      </c>
      <c r="H92" s="418" t="str">
        <f>IF('Table 1'!L92="","",'Table 1'!L92)</f>
        <v/>
      </c>
      <c r="I92" s="419"/>
      <c r="J92" s="420"/>
      <c r="K92" s="421" t="str">
        <f t="shared" si="5"/>
        <v/>
      </c>
      <c r="L92" s="420"/>
      <c r="M92" s="419"/>
      <c r="N92" s="420"/>
      <c r="O92" s="419"/>
      <c r="P92" s="420"/>
      <c r="Q92" s="416" t="str">
        <f t="shared" si="4"/>
        <v/>
      </c>
      <c r="R92" s="626" t="str">
        <f t="shared" si="6"/>
        <v/>
      </c>
      <c r="S92" s="626" t="str">
        <f t="shared" si="7"/>
        <v/>
      </c>
    </row>
    <row r="93" spans="2:19" x14ac:dyDescent="0.2">
      <c r="B93" s="211" t="s">
        <v>693</v>
      </c>
      <c r="C93" s="212"/>
      <c r="D93" s="209"/>
      <c r="E93" s="16">
        <v>73</v>
      </c>
      <c r="F93" s="14" t="s">
        <v>148</v>
      </c>
      <c r="G93" s="14" t="s">
        <v>149</v>
      </c>
      <c r="H93" s="418" t="str">
        <f>IF('Table 1'!L93="","",'Table 1'!L93)</f>
        <v/>
      </c>
      <c r="I93" s="419"/>
      <c r="J93" s="420"/>
      <c r="K93" s="421" t="str">
        <f t="shared" si="5"/>
        <v/>
      </c>
      <c r="L93" s="420"/>
      <c r="M93" s="419"/>
      <c r="N93" s="420"/>
      <c r="O93" s="419"/>
      <c r="P93" s="420"/>
      <c r="Q93" s="416" t="str">
        <f t="shared" si="4"/>
        <v/>
      </c>
      <c r="R93" s="626" t="str">
        <f t="shared" si="6"/>
        <v/>
      </c>
      <c r="S93" s="626" t="str">
        <f t="shared" si="7"/>
        <v/>
      </c>
    </row>
    <row r="94" spans="2:19" x14ac:dyDescent="0.2">
      <c r="B94" s="211" t="s">
        <v>694</v>
      </c>
      <c r="C94" s="212"/>
      <c r="D94" s="209"/>
      <c r="E94" s="13">
        <v>74</v>
      </c>
      <c r="F94" s="14" t="s">
        <v>150</v>
      </c>
      <c r="G94" s="14" t="s">
        <v>151</v>
      </c>
      <c r="H94" s="418">
        <f>IF('Table 1'!L94="","",'Table 1'!L94)</f>
        <v>104</v>
      </c>
      <c r="I94" s="419"/>
      <c r="J94" s="420"/>
      <c r="K94" s="421" t="str">
        <f t="shared" si="5"/>
        <v/>
      </c>
      <c r="L94" s="420"/>
      <c r="M94" s="419"/>
      <c r="N94" s="420"/>
      <c r="O94" s="419"/>
      <c r="P94" s="420"/>
      <c r="Q94" s="416" t="str">
        <f t="shared" si="4"/>
        <v/>
      </c>
      <c r="R94" s="626" t="str">
        <f t="shared" si="6"/>
        <v/>
      </c>
      <c r="S94" s="626" t="str">
        <f t="shared" si="7"/>
        <v/>
      </c>
    </row>
    <row r="95" spans="2:19" x14ac:dyDescent="0.2">
      <c r="B95" s="211" t="s">
        <v>695</v>
      </c>
      <c r="C95" s="212"/>
      <c r="D95" s="209"/>
      <c r="E95" s="16">
        <v>75</v>
      </c>
      <c r="F95" s="14" t="s">
        <v>152</v>
      </c>
      <c r="G95" s="14" t="s">
        <v>153</v>
      </c>
      <c r="H95" s="418">
        <f>IF('Table 1'!L95="","",'Table 1'!L95)</f>
        <v>15504</v>
      </c>
      <c r="I95" s="419"/>
      <c r="J95" s="420"/>
      <c r="K95" s="421" t="str">
        <f t="shared" si="5"/>
        <v/>
      </c>
      <c r="L95" s="420"/>
      <c r="M95" s="419"/>
      <c r="N95" s="420"/>
      <c r="O95" s="419"/>
      <c r="P95" s="420"/>
      <c r="Q95" s="416" t="str">
        <f t="shared" si="4"/>
        <v/>
      </c>
      <c r="R95" s="626" t="str">
        <f t="shared" si="6"/>
        <v/>
      </c>
      <c r="S95" s="626" t="str">
        <f t="shared" si="7"/>
        <v/>
      </c>
    </row>
    <row r="96" spans="2:19" x14ac:dyDescent="0.2">
      <c r="B96" s="211" t="s">
        <v>696</v>
      </c>
      <c r="C96" s="212"/>
      <c r="D96" s="209"/>
      <c r="E96" s="13">
        <v>76</v>
      </c>
      <c r="F96" s="14" t="s">
        <v>154</v>
      </c>
      <c r="G96" s="14" t="s">
        <v>155</v>
      </c>
      <c r="H96" s="418" t="str">
        <f>IF('Table 1'!L96="","",'Table 1'!L96)</f>
        <v/>
      </c>
      <c r="I96" s="419"/>
      <c r="J96" s="420"/>
      <c r="K96" s="421" t="str">
        <f t="shared" si="5"/>
        <v/>
      </c>
      <c r="L96" s="420"/>
      <c r="M96" s="419"/>
      <c r="N96" s="420"/>
      <c r="O96" s="419"/>
      <c r="P96" s="420"/>
      <c r="Q96" s="416" t="str">
        <f t="shared" si="4"/>
        <v/>
      </c>
      <c r="R96" s="626" t="str">
        <f t="shared" si="6"/>
        <v/>
      </c>
      <c r="S96" s="626" t="str">
        <f t="shared" si="7"/>
        <v/>
      </c>
    </row>
    <row r="97" spans="2:19" x14ac:dyDescent="0.2">
      <c r="B97" s="211" t="s">
        <v>697</v>
      </c>
      <c r="C97" s="212"/>
      <c r="D97" s="209"/>
      <c r="E97" s="16">
        <v>77</v>
      </c>
      <c r="F97" s="14" t="s">
        <v>156</v>
      </c>
      <c r="G97" s="14" t="s">
        <v>157</v>
      </c>
      <c r="H97" s="418" t="str">
        <f>IF('Table 1'!L97="","",'Table 1'!L97)</f>
        <v/>
      </c>
      <c r="I97" s="419"/>
      <c r="J97" s="420"/>
      <c r="K97" s="421" t="str">
        <f t="shared" si="5"/>
        <v/>
      </c>
      <c r="L97" s="420"/>
      <c r="M97" s="419"/>
      <c r="N97" s="420"/>
      <c r="O97" s="419"/>
      <c r="P97" s="420"/>
      <c r="Q97" s="416" t="str">
        <f t="shared" si="4"/>
        <v/>
      </c>
      <c r="R97" s="626" t="str">
        <f t="shared" si="6"/>
        <v/>
      </c>
      <c r="S97" s="626" t="str">
        <f t="shared" si="7"/>
        <v/>
      </c>
    </row>
    <row r="98" spans="2:19" x14ac:dyDescent="0.2">
      <c r="B98" s="211" t="s">
        <v>698</v>
      </c>
      <c r="C98" s="212"/>
      <c r="D98" s="209"/>
      <c r="E98" s="13">
        <v>78</v>
      </c>
      <c r="F98" s="14" t="s">
        <v>158</v>
      </c>
      <c r="G98" s="14" t="s">
        <v>159</v>
      </c>
      <c r="H98" s="418" t="str">
        <f>IF('Table 1'!L98="","",'Table 1'!L98)</f>
        <v/>
      </c>
      <c r="I98" s="419"/>
      <c r="J98" s="420"/>
      <c r="K98" s="421" t="str">
        <f t="shared" si="5"/>
        <v/>
      </c>
      <c r="L98" s="420"/>
      <c r="M98" s="419"/>
      <c r="N98" s="420"/>
      <c r="O98" s="419"/>
      <c r="P98" s="420"/>
      <c r="Q98" s="416" t="str">
        <f t="shared" si="4"/>
        <v/>
      </c>
      <c r="R98" s="626" t="str">
        <f t="shared" si="6"/>
        <v/>
      </c>
      <c r="S98" s="626" t="str">
        <f t="shared" si="7"/>
        <v/>
      </c>
    </row>
    <row r="99" spans="2:19" x14ac:dyDescent="0.2">
      <c r="B99" s="211" t="s">
        <v>699</v>
      </c>
      <c r="C99" s="212"/>
      <c r="D99" s="209"/>
      <c r="E99" s="16">
        <v>79</v>
      </c>
      <c r="F99" s="14" t="s">
        <v>160</v>
      </c>
      <c r="G99" s="14" t="s">
        <v>161</v>
      </c>
      <c r="H99" s="418" t="str">
        <f>IF('Table 1'!L99="","",'Table 1'!L99)</f>
        <v/>
      </c>
      <c r="I99" s="419"/>
      <c r="J99" s="420"/>
      <c r="K99" s="421" t="str">
        <f t="shared" si="5"/>
        <v/>
      </c>
      <c r="L99" s="420"/>
      <c r="M99" s="419"/>
      <c r="N99" s="420"/>
      <c r="O99" s="419"/>
      <c r="P99" s="420"/>
      <c r="Q99" s="416" t="str">
        <f t="shared" si="4"/>
        <v/>
      </c>
      <c r="R99" s="626" t="str">
        <f t="shared" si="6"/>
        <v/>
      </c>
      <c r="S99" s="626" t="str">
        <f t="shared" si="7"/>
        <v/>
      </c>
    </row>
    <row r="100" spans="2:19" x14ac:dyDescent="0.2">
      <c r="B100" s="211" t="s">
        <v>700</v>
      </c>
      <c r="C100" s="212"/>
      <c r="D100" s="209"/>
      <c r="E100" s="13">
        <v>80</v>
      </c>
      <c r="F100" s="14" t="s">
        <v>162</v>
      </c>
      <c r="G100" s="14" t="s">
        <v>163</v>
      </c>
      <c r="H100" s="418" t="str">
        <f>IF('Table 1'!L100="","",'Table 1'!L100)</f>
        <v/>
      </c>
      <c r="I100" s="419"/>
      <c r="J100" s="420"/>
      <c r="K100" s="421" t="str">
        <f t="shared" si="5"/>
        <v/>
      </c>
      <c r="L100" s="420"/>
      <c r="M100" s="419"/>
      <c r="N100" s="420"/>
      <c r="O100" s="419"/>
      <c r="P100" s="420"/>
      <c r="Q100" s="416" t="str">
        <f t="shared" si="4"/>
        <v/>
      </c>
      <c r="R100" s="626" t="str">
        <f t="shared" si="6"/>
        <v/>
      </c>
      <c r="S100" s="626" t="str">
        <f t="shared" si="7"/>
        <v/>
      </c>
    </row>
    <row r="101" spans="2:19" x14ac:dyDescent="0.2">
      <c r="B101" s="211" t="s">
        <v>701</v>
      </c>
      <c r="C101" s="212"/>
      <c r="D101" s="209"/>
      <c r="E101" s="16">
        <v>81</v>
      </c>
      <c r="F101" s="14" t="s">
        <v>164</v>
      </c>
      <c r="G101" s="14" t="s">
        <v>165</v>
      </c>
      <c r="H101" s="418" t="str">
        <f>IF('Table 1'!L101="","",'Table 1'!L101)</f>
        <v/>
      </c>
      <c r="I101" s="419"/>
      <c r="J101" s="420"/>
      <c r="K101" s="421" t="str">
        <f t="shared" si="5"/>
        <v/>
      </c>
      <c r="L101" s="420"/>
      <c r="M101" s="419"/>
      <c r="N101" s="420"/>
      <c r="O101" s="419"/>
      <c r="P101" s="420"/>
      <c r="Q101" s="416" t="str">
        <f t="shared" si="4"/>
        <v/>
      </c>
      <c r="R101" s="626" t="str">
        <f t="shared" si="6"/>
        <v/>
      </c>
      <c r="S101" s="626" t="str">
        <f t="shared" si="7"/>
        <v/>
      </c>
    </row>
    <row r="102" spans="2:19" x14ac:dyDescent="0.2">
      <c r="B102" s="211" t="s">
        <v>702</v>
      </c>
      <c r="C102" s="212"/>
      <c r="D102" s="209"/>
      <c r="E102" s="13">
        <v>82</v>
      </c>
      <c r="F102" s="14" t="s">
        <v>166</v>
      </c>
      <c r="G102" s="14" t="s">
        <v>167</v>
      </c>
      <c r="H102" s="418">
        <f>IF('Table 1'!L102="","",'Table 1'!L102)</f>
        <v>3431</v>
      </c>
      <c r="I102" s="419"/>
      <c r="J102" s="420"/>
      <c r="K102" s="421" t="str">
        <f t="shared" si="5"/>
        <v/>
      </c>
      <c r="L102" s="420"/>
      <c r="M102" s="419"/>
      <c r="N102" s="420"/>
      <c r="O102" s="419"/>
      <c r="P102" s="420"/>
      <c r="Q102" s="416" t="str">
        <f t="shared" si="4"/>
        <v/>
      </c>
      <c r="R102" s="626" t="str">
        <f t="shared" si="6"/>
        <v/>
      </c>
      <c r="S102" s="626" t="str">
        <f t="shared" si="7"/>
        <v/>
      </c>
    </row>
    <row r="103" spans="2:19" x14ac:dyDescent="0.2">
      <c r="B103" s="211" t="s">
        <v>703</v>
      </c>
      <c r="C103" s="212"/>
      <c r="D103" s="209"/>
      <c r="E103" s="16">
        <v>83</v>
      </c>
      <c r="F103" s="14" t="s">
        <v>168</v>
      </c>
      <c r="G103" s="14" t="s">
        <v>169</v>
      </c>
      <c r="H103" s="418" t="str">
        <f>IF('Table 1'!L103="","",'Table 1'!L103)</f>
        <v/>
      </c>
      <c r="I103" s="419"/>
      <c r="J103" s="420"/>
      <c r="K103" s="421" t="str">
        <f t="shared" si="5"/>
        <v/>
      </c>
      <c r="L103" s="420"/>
      <c r="M103" s="419"/>
      <c r="N103" s="420"/>
      <c r="O103" s="419"/>
      <c r="P103" s="420"/>
      <c r="Q103" s="416" t="str">
        <f t="shared" si="4"/>
        <v/>
      </c>
      <c r="R103" s="626" t="str">
        <f t="shared" si="6"/>
        <v/>
      </c>
      <c r="S103" s="626" t="str">
        <f t="shared" si="7"/>
        <v/>
      </c>
    </row>
    <row r="104" spans="2:19" x14ac:dyDescent="0.2">
      <c r="B104" s="211" t="s">
        <v>704</v>
      </c>
      <c r="C104" s="212"/>
      <c r="D104" s="209"/>
      <c r="E104" s="13">
        <v>84</v>
      </c>
      <c r="F104" s="14" t="s">
        <v>170</v>
      </c>
      <c r="G104" s="14" t="s">
        <v>171</v>
      </c>
      <c r="H104" s="418" t="str">
        <f>IF('Table 1'!L104="","",'Table 1'!L104)</f>
        <v/>
      </c>
      <c r="I104" s="419"/>
      <c r="J104" s="420"/>
      <c r="K104" s="421" t="str">
        <f t="shared" si="5"/>
        <v/>
      </c>
      <c r="L104" s="420"/>
      <c r="M104" s="419"/>
      <c r="N104" s="420"/>
      <c r="O104" s="419"/>
      <c r="P104" s="420"/>
      <c r="Q104" s="416" t="str">
        <f t="shared" si="4"/>
        <v/>
      </c>
      <c r="R104" s="626" t="str">
        <f t="shared" si="6"/>
        <v/>
      </c>
      <c r="S104" s="626" t="str">
        <f t="shared" si="7"/>
        <v/>
      </c>
    </row>
    <row r="105" spans="2:19" x14ac:dyDescent="0.2">
      <c r="B105" s="211" t="s">
        <v>705</v>
      </c>
      <c r="C105" s="212"/>
      <c r="D105" s="209"/>
      <c r="E105" s="16">
        <v>85</v>
      </c>
      <c r="F105" s="14" t="s">
        <v>172</v>
      </c>
      <c r="G105" s="14" t="s">
        <v>173</v>
      </c>
      <c r="H105" s="418">
        <f>IF('Table 1'!L105="","",'Table 1'!L105)</f>
        <v>493</v>
      </c>
      <c r="I105" s="419"/>
      <c r="J105" s="420"/>
      <c r="K105" s="421" t="str">
        <f t="shared" si="5"/>
        <v/>
      </c>
      <c r="L105" s="420"/>
      <c r="M105" s="419"/>
      <c r="N105" s="420"/>
      <c r="O105" s="419"/>
      <c r="P105" s="420"/>
      <c r="Q105" s="416" t="str">
        <f t="shared" si="4"/>
        <v/>
      </c>
      <c r="R105" s="626" t="str">
        <f t="shared" si="6"/>
        <v/>
      </c>
      <c r="S105" s="626" t="str">
        <f t="shared" si="7"/>
        <v/>
      </c>
    </row>
    <row r="106" spans="2:19" x14ac:dyDescent="0.2">
      <c r="B106" s="211" t="s">
        <v>706</v>
      </c>
      <c r="C106" s="212"/>
      <c r="D106" s="209"/>
      <c r="E106" s="13">
        <v>86</v>
      </c>
      <c r="F106" s="14" t="s">
        <v>174</v>
      </c>
      <c r="G106" s="14" t="s">
        <v>175</v>
      </c>
      <c r="H106" s="418" t="str">
        <f>IF('Table 1'!L106="","",'Table 1'!L106)</f>
        <v/>
      </c>
      <c r="I106" s="419"/>
      <c r="J106" s="420"/>
      <c r="K106" s="421" t="str">
        <f t="shared" si="5"/>
        <v/>
      </c>
      <c r="L106" s="420"/>
      <c r="M106" s="419"/>
      <c r="N106" s="420"/>
      <c r="O106" s="419"/>
      <c r="P106" s="420"/>
      <c r="Q106" s="416" t="str">
        <f t="shared" si="4"/>
        <v/>
      </c>
      <c r="R106" s="626" t="str">
        <f t="shared" si="6"/>
        <v/>
      </c>
      <c r="S106" s="626" t="str">
        <f t="shared" si="7"/>
        <v/>
      </c>
    </row>
    <row r="107" spans="2:19" x14ac:dyDescent="0.2">
      <c r="B107" s="211" t="s">
        <v>707</v>
      </c>
      <c r="C107" s="212"/>
      <c r="D107" s="209"/>
      <c r="E107" s="16">
        <v>87</v>
      </c>
      <c r="F107" s="14" t="s">
        <v>176</v>
      </c>
      <c r="G107" s="14" t="s">
        <v>177</v>
      </c>
      <c r="H107" s="418" t="str">
        <f>IF('Table 1'!L107="","",'Table 1'!L107)</f>
        <v/>
      </c>
      <c r="I107" s="419"/>
      <c r="J107" s="420"/>
      <c r="K107" s="421" t="str">
        <f t="shared" si="5"/>
        <v/>
      </c>
      <c r="L107" s="420"/>
      <c r="M107" s="419"/>
      <c r="N107" s="420"/>
      <c r="O107" s="419"/>
      <c r="P107" s="420"/>
      <c r="Q107" s="416" t="str">
        <f t="shared" si="4"/>
        <v/>
      </c>
      <c r="R107" s="626" t="str">
        <f t="shared" si="6"/>
        <v/>
      </c>
      <c r="S107" s="626" t="str">
        <f t="shared" si="7"/>
        <v/>
      </c>
    </row>
    <row r="108" spans="2:19" x14ac:dyDescent="0.2">
      <c r="B108" s="211" t="s">
        <v>708</v>
      </c>
      <c r="C108" s="212"/>
      <c r="D108" s="209"/>
      <c r="E108" s="13">
        <v>88</v>
      </c>
      <c r="F108" s="14" t="s">
        <v>178</v>
      </c>
      <c r="G108" s="14" t="s">
        <v>179</v>
      </c>
      <c r="H108" s="418" t="str">
        <f>IF('Table 1'!L108="","",'Table 1'!L108)</f>
        <v/>
      </c>
      <c r="I108" s="419"/>
      <c r="J108" s="420"/>
      <c r="K108" s="421" t="str">
        <f t="shared" si="5"/>
        <v/>
      </c>
      <c r="L108" s="420"/>
      <c r="M108" s="419"/>
      <c r="N108" s="420"/>
      <c r="O108" s="419"/>
      <c r="P108" s="420"/>
      <c r="Q108" s="416" t="str">
        <f t="shared" si="4"/>
        <v/>
      </c>
      <c r="R108" s="626" t="str">
        <f t="shared" si="6"/>
        <v/>
      </c>
      <c r="S108" s="626" t="str">
        <f t="shared" si="7"/>
        <v/>
      </c>
    </row>
    <row r="109" spans="2:19" x14ac:dyDescent="0.2">
      <c r="B109" s="211" t="s">
        <v>709</v>
      </c>
      <c r="C109" s="212"/>
      <c r="D109" s="209"/>
      <c r="E109" s="16">
        <v>89</v>
      </c>
      <c r="F109" s="14" t="s">
        <v>180</v>
      </c>
      <c r="G109" s="14" t="s">
        <v>181</v>
      </c>
      <c r="H109" s="418" t="str">
        <f>IF('Table 1'!L109="","",'Table 1'!L109)</f>
        <v/>
      </c>
      <c r="I109" s="419"/>
      <c r="J109" s="420"/>
      <c r="K109" s="421" t="str">
        <f t="shared" si="5"/>
        <v/>
      </c>
      <c r="L109" s="420"/>
      <c r="M109" s="419"/>
      <c r="N109" s="420"/>
      <c r="O109" s="419"/>
      <c r="P109" s="420"/>
      <c r="Q109" s="416" t="str">
        <f t="shared" si="4"/>
        <v/>
      </c>
      <c r="R109" s="626" t="str">
        <f t="shared" si="6"/>
        <v/>
      </c>
      <c r="S109" s="626" t="str">
        <f t="shared" si="7"/>
        <v/>
      </c>
    </row>
    <row r="110" spans="2:19" x14ac:dyDescent="0.2">
      <c r="B110" s="211" t="s">
        <v>710</v>
      </c>
      <c r="C110" s="212"/>
      <c r="D110" s="209"/>
      <c r="E110" s="13">
        <v>90</v>
      </c>
      <c r="F110" s="14" t="s">
        <v>182</v>
      </c>
      <c r="G110" s="14" t="s">
        <v>183</v>
      </c>
      <c r="H110" s="418" t="str">
        <f>IF('Table 1'!L110="","",'Table 1'!L110)</f>
        <v/>
      </c>
      <c r="I110" s="419"/>
      <c r="J110" s="420"/>
      <c r="K110" s="421" t="str">
        <f t="shared" si="5"/>
        <v/>
      </c>
      <c r="L110" s="420"/>
      <c r="M110" s="419"/>
      <c r="N110" s="420"/>
      <c r="O110" s="419"/>
      <c r="P110" s="420"/>
      <c r="Q110" s="416" t="str">
        <f t="shared" si="4"/>
        <v/>
      </c>
      <c r="R110" s="626" t="str">
        <f t="shared" si="6"/>
        <v/>
      </c>
      <c r="S110" s="626" t="str">
        <f t="shared" si="7"/>
        <v/>
      </c>
    </row>
    <row r="111" spans="2:19" x14ac:dyDescent="0.2">
      <c r="B111" s="211" t="s">
        <v>711</v>
      </c>
      <c r="C111" s="212"/>
      <c r="D111" s="209"/>
      <c r="E111" s="16">
        <v>91</v>
      </c>
      <c r="F111" s="14" t="s">
        <v>184</v>
      </c>
      <c r="G111" s="14" t="s">
        <v>185</v>
      </c>
      <c r="H111" s="418">
        <f>IF('Table 1'!L111="","",'Table 1'!L111)</f>
        <v>11</v>
      </c>
      <c r="I111" s="419"/>
      <c r="J111" s="420"/>
      <c r="K111" s="421" t="str">
        <f t="shared" si="5"/>
        <v/>
      </c>
      <c r="L111" s="420"/>
      <c r="M111" s="419"/>
      <c r="N111" s="420"/>
      <c r="O111" s="419"/>
      <c r="P111" s="420"/>
      <c r="Q111" s="416" t="str">
        <f t="shared" si="4"/>
        <v/>
      </c>
      <c r="R111" s="626" t="str">
        <f t="shared" si="6"/>
        <v/>
      </c>
      <c r="S111" s="626" t="str">
        <f t="shared" si="7"/>
        <v/>
      </c>
    </row>
    <row r="112" spans="2:19" x14ac:dyDescent="0.2">
      <c r="B112" s="211" t="s">
        <v>712</v>
      </c>
      <c r="C112" s="212"/>
      <c r="D112" s="209"/>
      <c r="E112" s="13">
        <v>92</v>
      </c>
      <c r="F112" s="14" t="s">
        <v>186</v>
      </c>
      <c r="G112" s="14" t="s">
        <v>187</v>
      </c>
      <c r="H112" s="418" t="str">
        <f>IF('Table 1'!L112="","",'Table 1'!L112)</f>
        <v/>
      </c>
      <c r="I112" s="419"/>
      <c r="J112" s="420"/>
      <c r="K112" s="421" t="str">
        <f t="shared" si="5"/>
        <v/>
      </c>
      <c r="L112" s="420"/>
      <c r="M112" s="419"/>
      <c r="N112" s="420"/>
      <c r="O112" s="419"/>
      <c r="P112" s="420"/>
      <c r="Q112" s="416" t="str">
        <f t="shared" si="4"/>
        <v/>
      </c>
      <c r="R112" s="626" t="str">
        <f t="shared" si="6"/>
        <v/>
      </c>
      <c r="S112" s="626" t="str">
        <f t="shared" si="7"/>
        <v/>
      </c>
    </row>
    <row r="113" spans="2:19" x14ac:dyDescent="0.2">
      <c r="B113" s="211" t="s">
        <v>713</v>
      </c>
      <c r="C113" s="212"/>
      <c r="D113" s="209"/>
      <c r="E113" s="16">
        <v>93</v>
      </c>
      <c r="F113" s="14" t="s">
        <v>188</v>
      </c>
      <c r="G113" s="14" t="s">
        <v>189</v>
      </c>
      <c r="H113" s="418" t="str">
        <f>IF('Table 1'!L113="","",'Table 1'!L113)</f>
        <v/>
      </c>
      <c r="I113" s="419"/>
      <c r="J113" s="420"/>
      <c r="K113" s="421" t="str">
        <f t="shared" si="5"/>
        <v/>
      </c>
      <c r="L113" s="420"/>
      <c r="M113" s="419"/>
      <c r="N113" s="420"/>
      <c r="O113" s="419"/>
      <c r="P113" s="420"/>
      <c r="Q113" s="416" t="str">
        <f t="shared" si="4"/>
        <v/>
      </c>
      <c r="R113" s="626" t="str">
        <f t="shared" si="6"/>
        <v/>
      </c>
      <c r="S113" s="626" t="str">
        <f t="shared" si="7"/>
        <v/>
      </c>
    </row>
    <row r="114" spans="2:19" x14ac:dyDescent="0.2">
      <c r="B114" s="211" t="s">
        <v>714</v>
      </c>
      <c r="C114" s="212"/>
      <c r="D114" s="209"/>
      <c r="E114" s="13">
        <v>94</v>
      </c>
      <c r="F114" s="14" t="s">
        <v>190</v>
      </c>
      <c r="G114" s="14" t="s">
        <v>191</v>
      </c>
      <c r="H114" s="418" t="str">
        <f>IF('Table 1'!L114="","",'Table 1'!L114)</f>
        <v/>
      </c>
      <c r="I114" s="419"/>
      <c r="J114" s="420"/>
      <c r="K114" s="421" t="str">
        <f t="shared" si="5"/>
        <v/>
      </c>
      <c r="L114" s="420"/>
      <c r="M114" s="419"/>
      <c r="N114" s="420"/>
      <c r="O114" s="419"/>
      <c r="P114" s="420"/>
      <c r="Q114" s="416" t="str">
        <f t="shared" si="4"/>
        <v/>
      </c>
      <c r="R114" s="626" t="str">
        <f t="shared" si="6"/>
        <v/>
      </c>
      <c r="S114" s="626" t="str">
        <f t="shared" si="7"/>
        <v/>
      </c>
    </row>
    <row r="115" spans="2:19" x14ac:dyDescent="0.2">
      <c r="B115" s="211" t="s">
        <v>715</v>
      </c>
      <c r="C115" s="212"/>
      <c r="D115" s="209"/>
      <c r="E115" s="16">
        <v>95</v>
      </c>
      <c r="F115" s="14" t="s">
        <v>192</v>
      </c>
      <c r="G115" s="14" t="s">
        <v>193</v>
      </c>
      <c r="H115" s="418" t="str">
        <f>IF('Table 1'!L115="","",'Table 1'!L115)</f>
        <v/>
      </c>
      <c r="I115" s="419"/>
      <c r="J115" s="420"/>
      <c r="K115" s="421" t="str">
        <f t="shared" si="5"/>
        <v/>
      </c>
      <c r="L115" s="420"/>
      <c r="M115" s="419"/>
      <c r="N115" s="420"/>
      <c r="O115" s="419"/>
      <c r="P115" s="420"/>
      <c r="Q115" s="416" t="str">
        <f t="shared" si="4"/>
        <v/>
      </c>
      <c r="R115" s="626" t="str">
        <f t="shared" si="6"/>
        <v/>
      </c>
      <c r="S115" s="626" t="str">
        <f t="shared" si="7"/>
        <v/>
      </c>
    </row>
    <row r="116" spans="2:19" x14ac:dyDescent="0.2">
      <c r="B116" s="211" t="s">
        <v>716</v>
      </c>
      <c r="C116" s="212"/>
      <c r="D116" s="209"/>
      <c r="E116" s="13">
        <v>96</v>
      </c>
      <c r="F116" s="14" t="s">
        <v>194</v>
      </c>
      <c r="G116" s="14" t="s">
        <v>195</v>
      </c>
      <c r="H116" s="418" t="str">
        <f>IF('Table 1'!L116="","",'Table 1'!L116)</f>
        <v/>
      </c>
      <c r="I116" s="419"/>
      <c r="J116" s="420"/>
      <c r="K116" s="421" t="str">
        <f t="shared" si="5"/>
        <v/>
      </c>
      <c r="L116" s="420"/>
      <c r="M116" s="419"/>
      <c r="N116" s="420"/>
      <c r="O116" s="419"/>
      <c r="P116" s="420"/>
      <c r="Q116" s="416" t="str">
        <f t="shared" si="4"/>
        <v/>
      </c>
      <c r="R116" s="626" t="str">
        <f t="shared" si="6"/>
        <v/>
      </c>
      <c r="S116" s="626" t="str">
        <f t="shared" si="7"/>
        <v/>
      </c>
    </row>
    <row r="117" spans="2:19" x14ac:dyDescent="0.2">
      <c r="B117" s="211" t="s">
        <v>718</v>
      </c>
      <c r="C117" s="212"/>
      <c r="D117" s="209"/>
      <c r="E117" s="16">
        <v>97</v>
      </c>
      <c r="F117" s="14" t="s">
        <v>197</v>
      </c>
      <c r="G117" s="14" t="s">
        <v>198</v>
      </c>
      <c r="H117" s="418" t="str">
        <f>IF('Table 1'!L117="","",'Table 1'!L117)</f>
        <v/>
      </c>
      <c r="I117" s="419"/>
      <c r="J117" s="420"/>
      <c r="K117" s="421" t="str">
        <f t="shared" si="5"/>
        <v/>
      </c>
      <c r="L117" s="420"/>
      <c r="M117" s="419"/>
      <c r="N117" s="420"/>
      <c r="O117" s="419"/>
      <c r="P117" s="420"/>
      <c r="Q117" s="416" t="str">
        <f t="shared" si="4"/>
        <v/>
      </c>
      <c r="R117" s="626" t="str">
        <f t="shared" si="6"/>
        <v/>
      </c>
      <c r="S117" s="626" t="str">
        <f t="shared" si="7"/>
        <v/>
      </c>
    </row>
    <row r="118" spans="2:19" x14ac:dyDescent="0.2">
      <c r="B118" s="211" t="s">
        <v>719</v>
      </c>
      <c r="C118" s="212"/>
      <c r="D118" s="209"/>
      <c r="E118" s="13">
        <v>98</v>
      </c>
      <c r="F118" s="14" t="s">
        <v>199</v>
      </c>
      <c r="G118" s="14" t="s">
        <v>200</v>
      </c>
      <c r="H118" s="418" t="str">
        <f>IF('Table 1'!L118="","",'Table 1'!L118)</f>
        <v/>
      </c>
      <c r="I118" s="419"/>
      <c r="J118" s="420"/>
      <c r="K118" s="421" t="str">
        <f t="shared" si="5"/>
        <v/>
      </c>
      <c r="L118" s="420"/>
      <c r="M118" s="419"/>
      <c r="N118" s="420"/>
      <c r="O118" s="419"/>
      <c r="P118" s="420"/>
      <c r="Q118" s="416" t="str">
        <f t="shared" si="4"/>
        <v/>
      </c>
      <c r="R118" s="626" t="str">
        <f t="shared" si="6"/>
        <v/>
      </c>
      <c r="S118" s="626" t="str">
        <f t="shared" si="7"/>
        <v/>
      </c>
    </row>
    <row r="119" spans="2:19" x14ac:dyDescent="0.2">
      <c r="B119" s="211" t="s">
        <v>720</v>
      </c>
      <c r="C119" s="212"/>
      <c r="D119" s="209"/>
      <c r="E119" s="16">
        <v>99</v>
      </c>
      <c r="F119" s="14" t="s">
        <v>201</v>
      </c>
      <c r="G119" s="14" t="s">
        <v>202</v>
      </c>
      <c r="H119" s="418">
        <f>IF('Table 1'!L119="","",'Table 1'!L119)</f>
        <v>157</v>
      </c>
      <c r="I119" s="419"/>
      <c r="J119" s="420"/>
      <c r="K119" s="421" t="str">
        <f t="shared" si="5"/>
        <v/>
      </c>
      <c r="L119" s="420"/>
      <c r="M119" s="419"/>
      <c r="N119" s="420"/>
      <c r="O119" s="419"/>
      <c r="P119" s="420"/>
      <c r="Q119" s="416" t="str">
        <f t="shared" si="4"/>
        <v/>
      </c>
      <c r="R119" s="626" t="str">
        <f t="shared" si="6"/>
        <v/>
      </c>
      <c r="S119" s="626" t="str">
        <f t="shared" si="7"/>
        <v/>
      </c>
    </row>
    <row r="120" spans="2:19" x14ac:dyDescent="0.2">
      <c r="B120" s="211" t="s">
        <v>721</v>
      </c>
      <c r="C120" s="212"/>
      <c r="D120" s="209"/>
      <c r="E120" s="13">
        <v>100</v>
      </c>
      <c r="F120" s="14" t="s">
        <v>203</v>
      </c>
      <c r="G120" s="14" t="s">
        <v>204</v>
      </c>
      <c r="H120" s="418">
        <f>IF('Table 1'!L120="","",'Table 1'!L120)</f>
        <v>7</v>
      </c>
      <c r="I120" s="419"/>
      <c r="J120" s="420"/>
      <c r="K120" s="421" t="str">
        <f t="shared" si="5"/>
        <v/>
      </c>
      <c r="L120" s="420"/>
      <c r="M120" s="419"/>
      <c r="N120" s="420"/>
      <c r="O120" s="419"/>
      <c r="P120" s="420"/>
      <c r="Q120" s="416" t="str">
        <f t="shared" si="4"/>
        <v/>
      </c>
      <c r="R120" s="626" t="str">
        <f t="shared" si="6"/>
        <v/>
      </c>
      <c r="S120" s="626" t="str">
        <f t="shared" si="7"/>
        <v/>
      </c>
    </row>
    <row r="121" spans="2:19" x14ac:dyDescent="0.2">
      <c r="B121" s="211" t="s">
        <v>722</v>
      </c>
      <c r="C121" s="212"/>
      <c r="D121" s="209"/>
      <c r="E121" s="16">
        <v>101</v>
      </c>
      <c r="F121" s="14" t="s">
        <v>205</v>
      </c>
      <c r="G121" s="14" t="s">
        <v>206</v>
      </c>
      <c r="H121" s="418" t="str">
        <f>IF('Table 1'!L121="","",'Table 1'!L121)</f>
        <v/>
      </c>
      <c r="I121" s="419"/>
      <c r="J121" s="420"/>
      <c r="K121" s="421" t="str">
        <f t="shared" si="5"/>
        <v/>
      </c>
      <c r="L121" s="420"/>
      <c r="M121" s="419"/>
      <c r="N121" s="420"/>
      <c r="O121" s="419"/>
      <c r="P121" s="420"/>
      <c r="Q121" s="416" t="str">
        <f t="shared" si="4"/>
        <v/>
      </c>
      <c r="R121" s="626" t="str">
        <f t="shared" si="6"/>
        <v/>
      </c>
      <c r="S121" s="626" t="str">
        <f t="shared" si="7"/>
        <v/>
      </c>
    </row>
    <row r="122" spans="2:19" x14ac:dyDescent="0.2">
      <c r="B122" s="211" t="s">
        <v>723</v>
      </c>
      <c r="C122" s="212"/>
      <c r="D122" s="209"/>
      <c r="E122" s="13">
        <v>102</v>
      </c>
      <c r="F122" s="14" t="s">
        <v>207</v>
      </c>
      <c r="G122" s="14" t="s">
        <v>208</v>
      </c>
      <c r="H122" s="418" t="str">
        <f>IF('Table 1'!L122="","",'Table 1'!L122)</f>
        <v/>
      </c>
      <c r="I122" s="419"/>
      <c r="J122" s="420"/>
      <c r="K122" s="421" t="str">
        <f t="shared" si="5"/>
        <v/>
      </c>
      <c r="L122" s="420"/>
      <c r="M122" s="419"/>
      <c r="N122" s="420"/>
      <c r="O122" s="419"/>
      <c r="P122" s="420"/>
      <c r="Q122" s="416" t="str">
        <f t="shared" si="4"/>
        <v/>
      </c>
      <c r="R122" s="626" t="str">
        <f t="shared" si="6"/>
        <v/>
      </c>
      <c r="S122" s="626" t="str">
        <f t="shared" si="7"/>
        <v/>
      </c>
    </row>
    <row r="123" spans="2:19" x14ac:dyDescent="0.2">
      <c r="B123" s="211" t="s">
        <v>724</v>
      </c>
      <c r="C123" s="212"/>
      <c r="D123" s="209"/>
      <c r="E123" s="16">
        <v>103</v>
      </c>
      <c r="F123" s="14" t="s">
        <v>209</v>
      </c>
      <c r="G123" s="14" t="s">
        <v>210</v>
      </c>
      <c r="H123" s="418">
        <f>IF('Table 1'!L123="","",'Table 1'!L123)</f>
        <v>340</v>
      </c>
      <c r="I123" s="419"/>
      <c r="J123" s="420"/>
      <c r="K123" s="421" t="str">
        <f t="shared" si="5"/>
        <v/>
      </c>
      <c r="L123" s="420"/>
      <c r="M123" s="419"/>
      <c r="N123" s="420"/>
      <c r="O123" s="419"/>
      <c r="P123" s="420"/>
      <c r="Q123" s="416" t="str">
        <f t="shared" si="4"/>
        <v/>
      </c>
      <c r="R123" s="626" t="str">
        <f t="shared" si="6"/>
        <v/>
      </c>
      <c r="S123" s="626" t="str">
        <f t="shared" si="7"/>
        <v/>
      </c>
    </row>
    <row r="124" spans="2:19" x14ac:dyDescent="0.2">
      <c r="B124" s="211" t="s">
        <v>725</v>
      </c>
      <c r="C124" s="212"/>
      <c r="D124" s="209"/>
      <c r="E124" s="13">
        <v>104</v>
      </c>
      <c r="F124" s="14" t="s">
        <v>211</v>
      </c>
      <c r="G124" s="14" t="s">
        <v>212</v>
      </c>
      <c r="H124" s="418" t="str">
        <f>IF('Table 1'!L124="","",'Table 1'!L124)</f>
        <v/>
      </c>
      <c r="I124" s="419"/>
      <c r="J124" s="420"/>
      <c r="K124" s="421" t="str">
        <f t="shared" si="5"/>
        <v/>
      </c>
      <c r="L124" s="420"/>
      <c r="M124" s="419"/>
      <c r="N124" s="420"/>
      <c r="O124" s="419"/>
      <c r="P124" s="420"/>
      <c r="Q124" s="416" t="str">
        <f t="shared" si="4"/>
        <v/>
      </c>
      <c r="R124" s="626" t="str">
        <f t="shared" si="6"/>
        <v/>
      </c>
      <c r="S124" s="626" t="str">
        <f t="shared" si="7"/>
        <v/>
      </c>
    </row>
    <row r="125" spans="2:19" x14ac:dyDescent="0.2">
      <c r="B125" s="211" t="s">
        <v>726</v>
      </c>
      <c r="C125" s="212"/>
      <c r="D125" s="209"/>
      <c r="E125" s="16">
        <v>105</v>
      </c>
      <c r="F125" s="14" t="s">
        <v>213</v>
      </c>
      <c r="G125" s="14" t="s">
        <v>214</v>
      </c>
      <c r="H125" s="418">
        <f>IF('Table 1'!L125="","",'Table 1'!L125)</f>
        <v>1</v>
      </c>
      <c r="I125" s="419"/>
      <c r="J125" s="420"/>
      <c r="K125" s="421" t="str">
        <f t="shared" si="5"/>
        <v/>
      </c>
      <c r="L125" s="420"/>
      <c r="M125" s="419"/>
      <c r="N125" s="420"/>
      <c r="O125" s="419"/>
      <c r="P125" s="420"/>
      <c r="Q125" s="416" t="str">
        <f t="shared" si="4"/>
        <v/>
      </c>
      <c r="R125" s="626" t="str">
        <f t="shared" si="6"/>
        <v/>
      </c>
      <c r="S125" s="626" t="str">
        <f t="shared" si="7"/>
        <v/>
      </c>
    </row>
    <row r="126" spans="2:19" x14ac:dyDescent="0.2">
      <c r="B126" s="211" t="s">
        <v>727</v>
      </c>
      <c r="C126" s="212"/>
      <c r="D126" s="209"/>
      <c r="E126" s="13">
        <v>106</v>
      </c>
      <c r="F126" s="14" t="s">
        <v>215</v>
      </c>
      <c r="G126" s="14" t="s">
        <v>216</v>
      </c>
      <c r="H126" s="418">
        <f>IF('Table 1'!L126="","",'Table 1'!L126)</f>
        <v>5820</v>
      </c>
      <c r="I126" s="419"/>
      <c r="J126" s="420"/>
      <c r="K126" s="421" t="str">
        <f t="shared" si="5"/>
        <v/>
      </c>
      <c r="L126" s="420"/>
      <c r="M126" s="419"/>
      <c r="N126" s="420"/>
      <c r="O126" s="419"/>
      <c r="P126" s="420"/>
      <c r="Q126" s="416" t="str">
        <f t="shared" si="4"/>
        <v/>
      </c>
      <c r="R126" s="626" t="str">
        <f t="shared" si="6"/>
        <v/>
      </c>
      <c r="S126" s="626" t="str">
        <f t="shared" si="7"/>
        <v/>
      </c>
    </row>
    <row r="127" spans="2:19" x14ac:dyDescent="0.2">
      <c r="B127" s="211" t="s">
        <v>728</v>
      </c>
      <c r="C127" s="212"/>
      <c r="D127" s="209"/>
      <c r="E127" s="16">
        <v>107</v>
      </c>
      <c r="F127" s="14" t="s">
        <v>217</v>
      </c>
      <c r="G127" s="14" t="s">
        <v>218</v>
      </c>
      <c r="H127" s="418" t="str">
        <f>IF('Table 1'!L127="","",'Table 1'!L127)</f>
        <v/>
      </c>
      <c r="I127" s="419"/>
      <c r="J127" s="420"/>
      <c r="K127" s="421" t="str">
        <f t="shared" si="5"/>
        <v/>
      </c>
      <c r="L127" s="420"/>
      <c r="M127" s="419"/>
      <c r="N127" s="420"/>
      <c r="O127" s="419"/>
      <c r="P127" s="420"/>
      <c r="Q127" s="416" t="str">
        <f t="shared" si="4"/>
        <v/>
      </c>
      <c r="R127" s="626" t="str">
        <f t="shared" si="6"/>
        <v/>
      </c>
      <c r="S127" s="626" t="str">
        <f t="shared" si="7"/>
        <v/>
      </c>
    </row>
    <row r="128" spans="2:19" x14ac:dyDescent="0.2">
      <c r="B128" s="211" t="s">
        <v>729</v>
      </c>
      <c r="C128" s="212"/>
      <c r="D128" s="209"/>
      <c r="E128" s="13">
        <v>108</v>
      </c>
      <c r="F128" s="14" t="s">
        <v>219</v>
      </c>
      <c r="G128" s="14" t="s">
        <v>220</v>
      </c>
      <c r="H128" s="418">
        <f>IF('Table 1'!L128="","",'Table 1'!L128)</f>
        <v>6881</v>
      </c>
      <c r="I128" s="419"/>
      <c r="J128" s="420"/>
      <c r="K128" s="421" t="str">
        <f t="shared" si="5"/>
        <v/>
      </c>
      <c r="L128" s="420"/>
      <c r="M128" s="419"/>
      <c r="N128" s="420"/>
      <c r="O128" s="419"/>
      <c r="P128" s="420"/>
      <c r="Q128" s="416" t="str">
        <f t="shared" si="4"/>
        <v/>
      </c>
      <c r="R128" s="626" t="str">
        <f t="shared" si="6"/>
        <v/>
      </c>
      <c r="S128" s="626" t="str">
        <f t="shared" si="7"/>
        <v/>
      </c>
    </row>
    <row r="129" spans="2:19" x14ac:dyDescent="0.2">
      <c r="B129" s="211" t="s">
        <v>730</v>
      </c>
      <c r="C129" s="212"/>
      <c r="D129" s="209"/>
      <c r="E129" s="16">
        <v>109</v>
      </c>
      <c r="F129" s="14" t="s">
        <v>221</v>
      </c>
      <c r="G129" s="14" t="s">
        <v>222</v>
      </c>
      <c r="H129" s="418" t="str">
        <f>IF('Table 1'!L129="","",'Table 1'!L129)</f>
        <v/>
      </c>
      <c r="I129" s="419"/>
      <c r="J129" s="420"/>
      <c r="K129" s="421" t="str">
        <f t="shared" si="5"/>
        <v/>
      </c>
      <c r="L129" s="420"/>
      <c r="M129" s="419"/>
      <c r="N129" s="420"/>
      <c r="O129" s="419"/>
      <c r="P129" s="420"/>
      <c r="Q129" s="416" t="str">
        <f t="shared" si="4"/>
        <v/>
      </c>
      <c r="R129" s="626" t="str">
        <f t="shared" si="6"/>
        <v/>
      </c>
      <c r="S129" s="626" t="str">
        <f t="shared" si="7"/>
        <v/>
      </c>
    </row>
    <row r="130" spans="2:19" x14ac:dyDescent="0.2">
      <c r="B130" s="211" t="s">
        <v>731</v>
      </c>
      <c r="C130" s="212"/>
      <c r="D130" s="209"/>
      <c r="E130" s="13">
        <v>110</v>
      </c>
      <c r="F130" s="14" t="s">
        <v>223</v>
      </c>
      <c r="G130" s="14" t="s">
        <v>224</v>
      </c>
      <c r="H130" s="418" t="str">
        <f>IF('Table 1'!L130="","",'Table 1'!L130)</f>
        <v/>
      </c>
      <c r="I130" s="419"/>
      <c r="J130" s="420"/>
      <c r="K130" s="421" t="str">
        <f t="shared" si="5"/>
        <v/>
      </c>
      <c r="L130" s="420"/>
      <c r="M130" s="419"/>
      <c r="N130" s="420"/>
      <c r="O130" s="419"/>
      <c r="P130" s="420"/>
      <c r="Q130" s="416" t="str">
        <f t="shared" si="4"/>
        <v/>
      </c>
      <c r="R130" s="626" t="str">
        <f t="shared" si="6"/>
        <v/>
      </c>
      <c r="S130" s="626" t="str">
        <f t="shared" si="7"/>
        <v/>
      </c>
    </row>
    <row r="131" spans="2:19" x14ac:dyDescent="0.2">
      <c r="B131" s="211" t="s">
        <v>732</v>
      </c>
      <c r="C131" s="212"/>
      <c r="D131" s="209"/>
      <c r="E131" s="16">
        <v>111</v>
      </c>
      <c r="F131" s="14" t="s">
        <v>225</v>
      </c>
      <c r="G131" s="14" t="s">
        <v>226</v>
      </c>
      <c r="H131" s="418">
        <f>IF('Table 1'!L131="","",'Table 1'!L131)</f>
        <v>1</v>
      </c>
      <c r="I131" s="419"/>
      <c r="J131" s="420"/>
      <c r="K131" s="421" t="str">
        <f t="shared" si="5"/>
        <v/>
      </c>
      <c r="L131" s="420"/>
      <c r="M131" s="419"/>
      <c r="N131" s="420"/>
      <c r="O131" s="419"/>
      <c r="P131" s="420"/>
      <c r="Q131" s="416" t="str">
        <f t="shared" si="4"/>
        <v/>
      </c>
      <c r="R131" s="626" t="str">
        <f t="shared" si="6"/>
        <v/>
      </c>
      <c r="S131" s="626" t="str">
        <f t="shared" si="7"/>
        <v/>
      </c>
    </row>
    <row r="132" spans="2:19" x14ac:dyDescent="0.2">
      <c r="B132" s="211" t="s">
        <v>733</v>
      </c>
      <c r="C132" s="212"/>
      <c r="D132" s="209"/>
      <c r="E132" s="13">
        <v>112</v>
      </c>
      <c r="F132" s="14" t="s">
        <v>227</v>
      </c>
      <c r="G132" s="14" t="s">
        <v>228</v>
      </c>
      <c r="H132" s="418" t="str">
        <f>IF('Table 1'!L132="","",'Table 1'!L132)</f>
        <v/>
      </c>
      <c r="I132" s="419"/>
      <c r="J132" s="420"/>
      <c r="K132" s="421" t="str">
        <f t="shared" si="5"/>
        <v/>
      </c>
      <c r="L132" s="420"/>
      <c r="M132" s="419"/>
      <c r="N132" s="420"/>
      <c r="O132" s="419"/>
      <c r="P132" s="420"/>
      <c r="Q132" s="416" t="str">
        <f t="shared" si="4"/>
        <v/>
      </c>
      <c r="R132" s="626" t="str">
        <f t="shared" si="6"/>
        <v/>
      </c>
      <c r="S132" s="626" t="str">
        <f t="shared" si="7"/>
        <v/>
      </c>
    </row>
    <row r="133" spans="2:19" x14ac:dyDescent="0.2">
      <c r="B133" s="211" t="s">
        <v>734</v>
      </c>
      <c r="C133" s="212"/>
      <c r="D133" s="209"/>
      <c r="E133" s="16">
        <v>113</v>
      </c>
      <c r="F133" s="14" t="s">
        <v>229</v>
      </c>
      <c r="G133" s="14" t="s">
        <v>230</v>
      </c>
      <c r="H133" s="418" t="str">
        <f>IF('Table 1'!L133="","",'Table 1'!L133)</f>
        <v/>
      </c>
      <c r="I133" s="419"/>
      <c r="J133" s="420"/>
      <c r="K133" s="421" t="str">
        <f t="shared" si="5"/>
        <v/>
      </c>
      <c r="L133" s="420"/>
      <c r="M133" s="419"/>
      <c r="N133" s="420"/>
      <c r="O133" s="419"/>
      <c r="P133" s="420"/>
      <c r="Q133" s="416" t="str">
        <f t="shared" si="4"/>
        <v/>
      </c>
      <c r="R133" s="626" t="str">
        <f t="shared" si="6"/>
        <v/>
      </c>
      <c r="S133" s="626" t="str">
        <f t="shared" si="7"/>
        <v/>
      </c>
    </row>
    <row r="134" spans="2:19" x14ac:dyDescent="0.2">
      <c r="B134" s="211" t="s">
        <v>735</v>
      </c>
      <c r="C134" s="212"/>
      <c r="D134" s="209"/>
      <c r="E134" s="13">
        <v>114</v>
      </c>
      <c r="F134" s="14" t="s">
        <v>231</v>
      </c>
      <c r="G134" s="14" t="s">
        <v>966</v>
      </c>
      <c r="H134" s="418" t="str">
        <f>IF('Table 1'!L134="","",'Table 1'!L134)</f>
        <v/>
      </c>
      <c r="I134" s="419"/>
      <c r="J134" s="420"/>
      <c r="K134" s="421" t="str">
        <f t="shared" si="5"/>
        <v/>
      </c>
      <c r="L134" s="420"/>
      <c r="M134" s="419"/>
      <c r="N134" s="420"/>
      <c r="O134" s="419"/>
      <c r="P134" s="420"/>
      <c r="Q134" s="416" t="str">
        <f t="shared" si="4"/>
        <v/>
      </c>
      <c r="R134" s="626" t="str">
        <f t="shared" si="6"/>
        <v/>
      </c>
      <c r="S134" s="626" t="str">
        <f t="shared" si="7"/>
        <v/>
      </c>
    </row>
    <row r="135" spans="2:19" x14ac:dyDescent="0.2">
      <c r="B135" s="211" t="s">
        <v>736</v>
      </c>
      <c r="C135" s="212"/>
      <c r="D135" s="209"/>
      <c r="E135" s="16">
        <v>115</v>
      </c>
      <c r="F135" s="14" t="s">
        <v>232</v>
      </c>
      <c r="G135" s="14" t="s">
        <v>967</v>
      </c>
      <c r="H135" s="418">
        <f>IF('Table 1'!L135="","",'Table 1'!L135)</f>
        <v>57</v>
      </c>
      <c r="I135" s="419"/>
      <c r="J135" s="420"/>
      <c r="K135" s="421" t="str">
        <f t="shared" si="5"/>
        <v/>
      </c>
      <c r="L135" s="420"/>
      <c r="M135" s="419"/>
      <c r="N135" s="420"/>
      <c r="O135" s="419"/>
      <c r="P135" s="420"/>
      <c r="Q135" s="416" t="str">
        <f t="shared" si="4"/>
        <v/>
      </c>
      <c r="R135" s="626" t="str">
        <f t="shared" si="6"/>
        <v/>
      </c>
      <c r="S135" s="626" t="str">
        <f t="shared" si="7"/>
        <v/>
      </c>
    </row>
    <row r="136" spans="2:19" x14ac:dyDescent="0.2">
      <c r="B136" s="211" t="s">
        <v>737</v>
      </c>
      <c r="C136" s="212"/>
      <c r="D136" s="209"/>
      <c r="E136" s="13">
        <v>116</v>
      </c>
      <c r="F136" s="14" t="s">
        <v>959</v>
      </c>
      <c r="G136" s="14" t="s">
        <v>516</v>
      </c>
      <c r="H136" s="418" t="str">
        <f>IF('Table 1'!L136="","",'Table 1'!L136)</f>
        <v/>
      </c>
      <c r="I136" s="419"/>
      <c r="J136" s="420"/>
      <c r="K136" s="421" t="str">
        <f t="shared" si="5"/>
        <v/>
      </c>
      <c r="L136" s="420"/>
      <c r="M136" s="419"/>
      <c r="N136" s="420"/>
      <c r="O136" s="419"/>
      <c r="P136" s="420"/>
      <c r="Q136" s="416" t="str">
        <f t="shared" si="4"/>
        <v/>
      </c>
      <c r="R136" s="626" t="str">
        <f t="shared" si="6"/>
        <v/>
      </c>
      <c r="S136" s="626" t="str">
        <f t="shared" si="7"/>
        <v/>
      </c>
    </row>
    <row r="137" spans="2:19" x14ac:dyDescent="0.2">
      <c r="B137" s="211" t="s">
        <v>738</v>
      </c>
      <c r="C137" s="212"/>
      <c r="D137" s="209"/>
      <c r="E137" s="16">
        <v>117</v>
      </c>
      <c r="F137" s="14" t="s">
        <v>233</v>
      </c>
      <c r="G137" s="14" t="s">
        <v>234</v>
      </c>
      <c r="H137" s="418" t="str">
        <f>IF('Table 1'!L137="","",'Table 1'!L137)</f>
        <v/>
      </c>
      <c r="I137" s="419"/>
      <c r="J137" s="420"/>
      <c r="K137" s="421" t="str">
        <f t="shared" si="5"/>
        <v/>
      </c>
      <c r="L137" s="420"/>
      <c r="M137" s="419"/>
      <c r="N137" s="420"/>
      <c r="O137" s="419"/>
      <c r="P137" s="420"/>
      <c r="Q137" s="416" t="str">
        <f t="shared" si="4"/>
        <v/>
      </c>
      <c r="R137" s="626" t="str">
        <f t="shared" si="6"/>
        <v/>
      </c>
      <c r="S137" s="626" t="str">
        <f t="shared" si="7"/>
        <v/>
      </c>
    </row>
    <row r="138" spans="2:19" x14ac:dyDescent="0.2">
      <c r="B138" s="211" t="s">
        <v>739</v>
      </c>
      <c r="C138" s="212"/>
      <c r="D138" s="209"/>
      <c r="E138" s="13">
        <v>118</v>
      </c>
      <c r="F138" s="14" t="s">
        <v>235</v>
      </c>
      <c r="G138" s="14" t="s">
        <v>236</v>
      </c>
      <c r="H138" s="418" t="str">
        <f>IF('Table 1'!L138="","",'Table 1'!L138)</f>
        <v/>
      </c>
      <c r="I138" s="419"/>
      <c r="J138" s="420"/>
      <c r="K138" s="421" t="str">
        <f t="shared" si="5"/>
        <v/>
      </c>
      <c r="L138" s="420"/>
      <c r="M138" s="419"/>
      <c r="N138" s="420"/>
      <c r="O138" s="419"/>
      <c r="P138" s="420"/>
      <c r="Q138" s="416" t="str">
        <f t="shared" si="4"/>
        <v/>
      </c>
      <c r="R138" s="626" t="str">
        <f t="shared" si="6"/>
        <v/>
      </c>
      <c r="S138" s="626" t="str">
        <f t="shared" si="7"/>
        <v/>
      </c>
    </row>
    <row r="139" spans="2:19" x14ac:dyDescent="0.2">
      <c r="B139" s="211" t="s">
        <v>740</v>
      </c>
      <c r="C139" s="212"/>
      <c r="D139" s="209"/>
      <c r="E139" s="16">
        <v>119</v>
      </c>
      <c r="F139" s="14" t="s">
        <v>237</v>
      </c>
      <c r="G139" s="14" t="s">
        <v>238</v>
      </c>
      <c r="H139" s="418" t="str">
        <f>IF('Table 1'!L139="","",'Table 1'!L139)</f>
        <v/>
      </c>
      <c r="I139" s="419"/>
      <c r="J139" s="420"/>
      <c r="K139" s="421" t="str">
        <f t="shared" si="5"/>
        <v/>
      </c>
      <c r="L139" s="420"/>
      <c r="M139" s="419"/>
      <c r="N139" s="420"/>
      <c r="O139" s="419"/>
      <c r="P139" s="420"/>
      <c r="Q139" s="416" t="str">
        <f t="shared" si="4"/>
        <v/>
      </c>
      <c r="R139" s="626" t="str">
        <f t="shared" si="6"/>
        <v/>
      </c>
      <c r="S139" s="626" t="str">
        <f t="shared" si="7"/>
        <v/>
      </c>
    </row>
    <row r="140" spans="2:19" x14ac:dyDescent="0.2">
      <c r="B140" s="211" t="s">
        <v>741</v>
      </c>
      <c r="C140" s="212"/>
      <c r="D140" s="209"/>
      <c r="E140" s="13">
        <v>120</v>
      </c>
      <c r="F140" s="14" t="s">
        <v>239</v>
      </c>
      <c r="G140" s="14" t="s">
        <v>240</v>
      </c>
      <c r="H140" s="418" t="str">
        <f>IF('Table 1'!L140="","",'Table 1'!L140)</f>
        <v/>
      </c>
      <c r="I140" s="419"/>
      <c r="J140" s="420"/>
      <c r="K140" s="421" t="str">
        <f t="shared" si="5"/>
        <v/>
      </c>
      <c r="L140" s="420"/>
      <c r="M140" s="419"/>
      <c r="N140" s="420"/>
      <c r="O140" s="419"/>
      <c r="P140" s="420"/>
      <c r="Q140" s="416" t="str">
        <f t="shared" si="4"/>
        <v/>
      </c>
      <c r="R140" s="626" t="str">
        <f t="shared" si="6"/>
        <v/>
      </c>
      <c r="S140" s="626" t="str">
        <f t="shared" si="7"/>
        <v/>
      </c>
    </row>
    <row r="141" spans="2:19" x14ac:dyDescent="0.2">
      <c r="B141" s="211" t="s">
        <v>742</v>
      </c>
      <c r="C141" s="212"/>
      <c r="D141" s="209"/>
      <c r="E141" s="16">
        <v>121</v>
      </c>
      <c r="F141" s="14" t="s">
        <v>241</v>
      </c>
      <c r="G141" s="14" t="s">
        <v>242</v>
      </c>
      <c r="H141" s="418" t="str">
        <f>IF('Table 1'!L141="","",'Table 1'!L141)</f>
        <v/>
      </c>
      <c r="I141" s="419"/>
      <c r="J141" s="420"/>
      <c r="K141" s="421" t="str">
        <f t="shared" si="5"/>
        <v/>
      </c>
      <c r="L141" s="420"/>
      <c r="M141" s="419"/>
      <c r="N141" s="420"/>
      <c r="O141" s="419"/>
      <c r="P141" s="420"/>
      <c r="Q141" s="416" t="str">
        <f t="shared" si="4"/>
        <v/>
      </c>
      <c r="R141" s="626" t="str">
        <f t="shared" si="6"/>
        <v/>
      </c>
      <c r="S141" s="626" t="str">
        <f t="shared" si="7"/>
        <v/>
      </c>
    </row>
    <row r="142" spans="2:19" x14ac:dyDescent="0.2">
      <c r="B142" s="211" t="s">
        <v>743</v>
      </c>
      <c r="C142" s="212"/>
      <c r="D142" s="209"/>
      <c r="E142" s="13">
        <v>122</v>
      </c>
      <c r="F142" s="14" t="s">
        <v>243</v>
      </c>
      <c r="G142" s="14" t="s">
        <v>244</v>
      </c>
      <c r="H142" s="418" t="str">
        <f>IF('Table 1'!L142="","",'Table 1'!L142)</f>
        <v/>
      </c>
      <c r="I142" s="419"/>
      <c r="J142" s="420"/>
      <c r="K142" s="421" t="str">
        <f t="shared" si="5"/>
        <v/>
      </c>
      <c r="L142" s="420"/>
      <c r="M142" s="419"/>
      <c r="N142" s="420"/>
      <c r="O142" s="419"/>
      <c r="P142" s="420"/>
      <c r="Q142" s="416" t="str">
        <f t="shared" si="4"/>
        <v/>
      </c>
      <c r="R142" s="626" t="str">
        <f t="shared" si="6"/>
        <v/>
      </c>
      <c r="S142" s="626" t="str">
        <f t="shared" si="7"/>
        <v/>
      </c>
    </row>
    <row r="143" spans="2:19" x14ac:dyDescent="0.2">
      <c r="B143" s="211" t="s">
        <v>744</v>
      </c>
      <c r="C143" s="212"/>
      <c r="D143" s="209"/>
      <c r="E143" s="16">
        <v>123</v>
      </c>
      <c r="F143" s="14" t="s">
        <v>245</v>
      </c>
      <c r="G143" s="14" t="s">
        <v>246</v>
      </c>
      <c r="H143" s="418" t="str">
        <f>IF('Table 1'!L143="","",'Table 1'!L143)</f>
        <v/>
      </c>
      <c r="I143" s="419"/>
      <c r="J143" s="420"/>
      <c r="K143" s="421" t="str">
        <f t="shared" si="5"/>
        <v/>
      </c>
      <c r="L143" s="420"/>
      <c r="M143" s="419"/>
      <c r="N143" s="420"/>
      <c r="O143" s="419"/>
      <c r="P143" s="420"/>
      <c r="Q143" s="416" t="str">
        <f t="shared" si="4"/>
        <v/>
      </c>
      <c r="R143" s="626" t="str">
        <f t="shared" si="6"/>
        <v/>
      </c>
      <c r="S143" s="626" t="str">
        <f t="shared" si="7"/>
        <v/>
      </c>
    </row>
    <row r="144" spans="2:19" x14ac:dyDescent="0.2">
      <c r="B144" s="211" t="s">
        <v>745</v>
      </c>
      <c r="C144" s="212"/>
      <c r="D144" s="209"/>
      <c r="E144" s="13">
        <v>124</v>
      </c>
      <c r="F144" s="14" t="s">
        <v>247</v>
      </c>
      <c r="G144" s="14" t="s">
        <v>248</v>
      </c>
      <c r="H144" s="418" t="str">
        <f>IF('Table 1'!L144="","",'Table 1'!L144)</f>
        <v/>
      </c>
      <c r="I144" s="419"/>
      <c r="J144" s="420"/>
      <c r="K144" s="421" t="str">
        <f t="shared" si="5"/>
        <v/>
      </c>
      <c r="L144" s="420"/>
      <c r="M144" s="419"/>
      <c r="N144" s="420"/>
      <c r="O144" s="419"/>
      <c r="P144" s="420"/>
      <c r="Q144" s="416" t="str">
        <f t="shared" si="4"/>
        <v/>
      </c>
      <c r="R144" s="626" t="str">
        <f t="shared" si="6"/>
        <v/>
      </c>
      <c r="S144" s="626" t="str">
        <f t="shared" si="7"/>
        <v/>
      </c>
    </row>
    <row r="145" spans="2:19" x14ac:dyDescent="0.2">
      <c r="B145" s="211" t="s">
        <v>746</v>
      </c>
      <c r="C145" s="212"/>
      <c r="D145" s="209"/>
      <c r="E145" s="16">
        <v>125</v>
      </c>
      <c r="F145" s="14" t="s">
        <v>249</v>
      </c>
      <c r="G145" s="14" t="s">
        <v>250</v>
      </c>
      <c r="H145" s="418" t="str">
        <f>IF('Table 1'!L145="","",'Table 1'!L145)</f>
        <v/>
      </c>
      <c r="I145" s="419"/>
      <c r="J145" s="420"/>
      <c r="K145" s="421" t="str">
        <f t="shared" si="5"/>
        <v/>
      </c>
      <c r="L145" s="420"/>
      <c r="M145" s="419"/>
      <c r="N145" s="420"/>
      <c r="O145" s="419"/>
      <c r="P145" s="420"/>
      <c r="Q145" s="416" t="str">
        <f t="shared" si="4"/>
        <v/>
      </c>
      <c r="R145" s="626" t="str">
        <f t="shared" si="6"/>
        <v/>
      </c>
      <c r="S145" s="626" t="str">
        <f t="shared" si="7"/>
        <v/>
      </c>
    </row>
    <row r="146" spans="2:19" x14ac:dyDescent="0.2">
      <c r="B146" s="211" t="s">
        <v>747</v>
      </c>
      <c r="C146" s="212"/>
      <c r="D146" s="209"/>
      <c r="E146" s="13">
        <v>126</v>
      </c>
      <c r="F146" s="14" t="s">
        <v>251</v>
      </c>
      <c r="G146" s="14" t="s">
        <v>252</v>
      </c>
      <c r="H146" s="418" t="str">
        <f>IF('Table 1'!L146="","",'Table 1'!L146)</f>
        <v/>
      </c>
      <c r="I146" s="419"/>
      <c r="J146" s="420"/>
      <c r="K146" s="421" t="str">
        <f t="shared" si="5"/>
        <v/>
      </c>
      <c r="L146" s="420"/>
      <c r="M146" s="419"/>
      <c r="N146" s="420"/>
      <c r="O146" s="419"/>
      <c r="P146" s="420"/>
      <c r="Q146" s="416" t="str">
        <f t="shared" si="4"/>
        <v/>
      </c>
      <c r="R146" s="626" t="str">
        <f t="shared" si="6"/>
        <v/>
      </c>
      <c r="S146" s="626" t="str">
        <f t="shared" si="7"/>
        <v/>
      </c>
    </row>
    <row r="147" spans="2:19" x14ac:dyDescent="0.2">
      <c r="B147" s="211" t="s">
        <v>748</v>
      </c>
      <c r="C147" s="212"/>
      <c r="D147" s="209"/>
      <c r="E147" s="16">
        <v>127</v>
      </c>
      <c r="F147" s="14" t="s">
        <v>253</v>
      </c>
      <c r="G147" s="14" t="s">
        <v>254</v>
      </c>
      <c r="H147" s="418">
        <f>IF('Table 1'!L147="","",'Table 1'!L147)</f>
        <v>300</v>
      </c>
      <c r="I147" s="419"/>
      <c r="J147" s="420"/>
      <c r="K147" s="421" t="str">
        <f t="shared" si="5"/>
        <v/>
      </c>
      <c r="L147" s="420"/>
      <c r="M147" s="419"/>
      <c r="N147" s="420"/>
      <c r="O147" s="419"/>
      <c r="P147" s="420"/>
      <c r="Q147" s="416" t="str">
        <f t="shared" si="4"/>
        <v/>
      </c>
      <c r="R147" s="626" t="str">
        <f t="shared" si="6"/>
        <v/>
      </c>
      <c r="S147" s="626" t="str">
        <f t="shared" si="7"/>
        <v/>
      </c>
    </row>
    <row r="148" spans="2:19" x14ac:dyDescent="0.2">
      <c r="B148" s="211" t="s">
        <v>750</v>
      </c>
      <c r="C148" s="212"/>
      <c r="D148" s="209"/>
      <c r="E148" s="13">
        <v>128</v>
      </c>
      <c r="F148" s="14" t="s">
        <v>256</v>
      </c>
      <c r="G148" s="14" t="s">
        <v>257</v>
      </c>
      <c r="H148" s="418" t="str">
        <f>IF('Table 1'!L148="","",'Table 1'!L148)</f>
        <v/>
      </c>
      <c r="I148" s="419"/>
      <c r="J148" s="420"/>
      <c r="K148" s="421" t="str">
        <f t="shared" si="5"/>
        <v/>
      </c>
      <c r="L148" s="420"/>
      <c r="M148" s="419"/>
      <c r="N148" s="420"/>
      <c r="O148" s="419"/>
      <c r="P148" s="420"/>
      <c r="Q148" s="416" t="str">
        <f t="shared" si="4"/>
        <v/>
      </c>
      <c r="R148" s="626" t="str">
        <f t="shared" si="6"/>
        <v/>
      </c>
      <c r="S148" s="626" t="str">
        <f t="shared" si="7"/>
        <v/>
      </c>
    </row>
    <row r="149" spans="2:19" x14ac:dyDescent="0.2">
      <c r="B149" s="211" t="s">
        <v>751</v>
      </c>
      <c r="C149" s="212"/>
      <c r="D149" s="209"/>
      <c r="E149" s="16">
        <v>129</v>
      </c>
      <c r="F149" s="14" t="s">
        <v>258</v>
      </c>
      <c r="G149" s="14" t="s">
        <v>259</v>
      </c>
      <c r="H149" s="418" t="str">
        <f>IF('Table 1'!L149="","",'Table 1'!L149)</f>
        <v/>
      </c>
      <c r="I149" s="419"/>
      <c r="J149" s="420"/>
      <c r="K149" s="421" t="str">
        <f t="shared" si="5"/>
        <v/>
      </c>
      <c r="L149" s="420"/>
      <c r="M149" s="419"/>
      <c r="N149" s="420"/>
      <c r="O149" s="419"/>
      <c r="P149" s="420"/>
      <c r="Q149" s="416" t="str">
        <f t="shared" ref="Q149:Q212" si="8">IF(AND(COUNTIF(L149:N149,"c")=1,ISNUMBER(K149)),"Res Disc",IF(AND(K149="c",ISNUMBER(L149),ISNUMBER(M149),ISNUMBER(N149)),"Res Disc",IF(AND(H149="c",ISNUMBER(I149),ISNUMBER(J149),ISNUMBER(K149),ISNUMBER(O149),ISNUMBER(P149)),"Res Disc",IF(AND(ISNUMBER(H149),(SUM(COUNTIF(I149:K149,"c"),COUNTIF(O149:P149,"c"))=1)),"Res Disc",""))))</f>
        <v/>
      </c>
      <c r="R149" s="626" t="str">
        <f t="shared" si="6"/>
        <v/>
      </c>
      <c r="S149" s="626" t="str">
        <f t="shared" si="7"/>
        <v/>
      </c>
    </row>
    <row r="150" spans="2:19" x14ac:dyDescent="0.2">
      <c r="B150" s="211" t="s">
        <v>752</v>
      </c>
      <c r="C150" s="212"/>
      <c r="D150" s="209"/>
      <c r="E150" s="13">
        <v>130</v>
      </c>
      <c r="F150" s="14" t="s">
        <v>260</v>
      </c>
      <c r="G150" s="14" t="s">
        <v>261</v>
      </c>
      <c r="H150" s="418" t="str">
        <f>IF('Table 1'!L150="","",'Table 1'!L150)</f>
        <v/>
      </c>
      <c r="I150" s="419"/>
      <c r="J150" s="420"/>
      <c r="K150" s="421" t="str">
        <f t="shared" ref="K150:K213" si="9">IF(AND(L150="",M150="",N150=""),"",IF(OR(L150="c",M150="c",N150="c"),"c",SUM(L150:N150)))</f>
        <v/>
      </c>
      <c r="L150" s="420"/>
      <c r="M150" s="419"/>
      <c r="N150" s="420"/>
      <c r="O150" s="419"/>
      <c r="P150" s="420"/>
      <c r="Q150" s="416" t="str">
        <f t="shared" si="8"/>
        <v/>
      </c>
      <c r="R150" s="626" t="str">
        <f t="shared" ref="R150:R213" si="10">IF(Q150&lt;&gt;"","",IF(SUM(COUNTIF(I150:K150,"c"),COUNTIF(O150:P150,"c"))&gt;1,"",IF(OR(AND(H150="c",OR(I150="c",J150="c",K150="c",O150="c",P150="c")),AND(H150&lt;&gt;"",I150="c",J150="c",K150="c",O150="c",P150="c"),AND(H150&lt;&gt;"",I150="",J150="",K150="",O150="",P150="")),"",IF(ABS(SUM(I150:K150,O150:P150)-SUM(H150))&gt;0.9,SUM(I150:K150,O150:P150),""))))</f>
        <v/>
      </c>
      <c r="S150" s="626" t="str">
        <f t="shared" ref="S150:S213" si="11">IF(Q150&lt;&gt;"","",IF(OR(AND(K150="c",OR(L150="c",N150="c",M150="c")),AND(K150&lt;&gt;"",L150="c",M150="c",N150="c"),AND(K150&lt;&gt;"",L150="",N150="",M150="")),"",IF(COUNTIF(L150:N150,"c")&gt;1,"",IF(ABS(SUM(L150:N150)-SUM(K150))&gt;0.9,SUM(L150:N150),""))))</f>
        <v/>
      </c>
    </row>
    <row r="151" spans="2:19" x14ac:dyDescent="0.2">
      <c r="B151" s="211" t="s">
        <v>753</v>
      </c>
      <c r="C151" s="212"/>
      <c r="D151" s="209"/>
      <c r="E151" s="16">
        <v>131</v>
      </c>
      <c r="F151" s="14" t="s">
        <v>262</v>
      </c>
      <c r="G151" s="14" t="s">
        <v>263</v>
      </c>
      <c r="H151" s="418">
        <f>IF('Table 1'!L151="","",'Table 1'!L151)</f>
        <v>29</v>
      </c>
      <c r="I151" s="419"/>
      <c r="J151" s="420"/>
      <c r="K151" s="421" t="str">
        <f t="shared" si="9"/>
        <v/>
      </c>
      <c r="L151" s="420"/>
      <c r="M151" s="419"/>
      <c r="N151" s="420"/>
      <c r="O151" s="419"/>
      <c r="P151" s="420"/>
      <c r="Q151" s="416" t="str">
        <f t="shared" si="8"/>
        <v/>
      </c>
      <c r="R151" s="626" t="str">
        <f t="shared" si="10"/>
        <v/>
      </c>
      <c r="S151" s="626" t="str">
        <f t="shared" si="11"/>
        <v/>
      </c>
    </row>
    <row r="152" spans="2:19" x14ac:dyDescent="0.2">
      <c r="B152" s="211" t="s">
        <v>754</v>
      </c>
      <c r="C152" s="212"/>
      <c r="D152" s="209"/>
      <c r="E152" s="13">
        <v>132</v>
      </c>
      <c r="F152" s="14" t="s">
        <v>264</v>
      </c>
      <c r="G152" s="14" t="s">
        <v>265</v>
      </c>
      <c r="H152" s="418" t="str">
        <f>IF('Table 1'!L152="","",'Table 1'!L152)</f>
        <v/>
      </c>
      <c r="I152" s="419"/>
      <c r="J152" s="420"/>
      <c r="K152" s="421" t="str">
        <f t="shared" si="9"/>
        <v/>
      </c>
      <c r="L152" s="420"/>
      <c r="M152" s="419"/>
      <c r="N152" s="420"/>
      <c r="O152" s="419"/>
      <c r="P152" s="420"/>
      <c r="Q152" s="416" t="str">
        <f t="shared" si="8"/>
        <v/>
      </c>
      <c r="R152" s="626" t="str">
        <f t="shared" si="10"/>
        <v/>
      </c>
      <c r="S152" s="626" t="str">
        <f t="shared" si="11"/>
        <v/>
      </c>
    </row>
    <row r="153" spans="2:19" x14ac:dyDescent="0.2">
      <c r="B153" s="211" t="s">
        <v>755</v>
      </c>
      <c r="C153" s="212"/>
      <c r="D153" s="209"/>
      <c r="E153" s="16">
        <v>133</v>
      </c>
      <c r="F153" s="14" t="s">
        <v>266</v>
      </c>
      <c r="G153" s="14" t="s">
        <v>267</v>
      </c>
      <c r="H153" s="418" t="str">
        <f>IF('Table 1'!L153="","",'Table 1'!L153)</f>
        <v/>
      </c>
      <c r="I153" s="419"/>
      <c r="J153" s="420"/>
      <c r="K153" s="421" t="str">
        <f t="shared" si="9"/>
        <v/>
      </c>
      <c r="L153" s="420"/>
      <c r="M153" s="419"/>
      <c r="N153" s="420"/>
      <c r="O153" s="419"/>
      <c r="P153" s="420"/>
      <c r="Q153" s="416" t="str">
        <f t="shared" si="8"/>
        <v/>
      </c>
      <c r="R153" s="626" t="str">
        <f t="shared" si="10"/>
        <v/>
      </c>
      <c r="S153" s="626" t="str">
        <f t="shared" si="11"/>
        <v/>
      </c>
    </row>
    <row r="154" spans="2:19" x14ac:dyDescent="0.2">
      <c r="B154" s="211" t="s">
        <v>756</v>
      </c>
      <c r="C154" s="212"/>
      <c r="D154" s="209"/>
      <c r="E154" s="13">
        <v>134</v>
      </c>
      <c r="F154" s="14" t="s">
        <v>268</v>
      </c>
      <c r="G154" s="14" t="s">
        <v>269</v>
      </c>
      <c r="H154" s="418">
        <f>IF('Table 1'!L154="","",'Table 1'!L154)</f>
        <v>7</v>
      </c>
      <c r="I154" s="419"/>
      <c r="J154" s="420"/>
      <c r="K154" s="421" t="str">
        <f t="shared" si="9"/>
        <v/>
      </c>
      <c r="L154" s="420"/>
      <c r="M154" s="419"/>
      <c r="N154" s="420"/>
      <c r="O154" s="419"/>
      <c r="P154" s="420"/>
      <c r="Q154" s="416" t="str">
        <f t="shared" si="8"/>
        <v/>
      </c>
      <c r="R154" s="626" t="str">
        <f t="shared" si="10"/>
        <v/>
      </c>
      <c r="S154" s="626" t="str">
        <f t="shared" si="11"/>
        <v/>
      </c>
    </row>
    <row r="155" spans="2:19" x14ac:dyDescent="0.2">
      <c r="B155" s="211" t="s">
        <v>757</v>
      </c>
      <c r="C155" s="212"/>
      <c r="D155" s="209"/>
      <c r="E155" s="16">
        <v>135</v>
      </c>
      <c r="F155" s="14" t="s">
        <v>270</v>
      </c>
      <c r="G155" s="14" t="s">
        <v>271</v>
      </c>
      <c r="H155" s="418" t="str">
        <f>IF('Table 1'!L155="","",'Table 1'!L155)</f>
        <v/>
      </c>
      <c r="I155" s="419"/>
      <c r="J155" s="420"/>
      <c r="K155" s="421" t="str">
        <f t="shared" si="9"/>
        <v/>
      </c>
      <c r="L155" s="420"/>
      <c r="M155" s="419"/>
      <c r="N155" s="420"/>
      <c r="O155" s="419"/>
      <c r="P155" s="420"/>
      <c r="Q155" s="416" t="str">
        <f t="shared" si="8"/>
        <v/>
      </c>
      <c r="R155" s="626" t="str">
        <f t="shared" si="10"/>
        <v/>
      </c>
      <c r="S155" s="626" t="str">
        <f t="shared" si="11"/>
        <v/>
      </c>
    </row>
    <row r="156" spans="2:19" x14ac:dyDescent="0.2">
      <c r="B156" s="211" t="s">
        <v>758</v>
      </c>
      <c r="C156" s="212"/>
      <c r="D156" s="209"/>
      <c r="E156" s="13">
        <v>136</v>
      </c>
      <c r="F156" s="14" t="s">
        <v>272</v>
      </c>
      <c r="G156" s="14" t="s">
        <v>273</v>
      </c>
      <c r="H156" s="418" t="str">
        <f>IF('Table 1'!L156="","",'Table 1'!L156)</f>
        <v/>
      </c>
      <c r="I156" s="419"/>
      <c r="J156" s="420"/>
      <c r="K156" s="421" t="str">
        <f t="shared" si="9"/>
        <v/>
      </c>
      <c r="L156" s="420"/>
      <c r="M156" s="419"/>
      <c r="N156" s="420"/>
      <c r="O156" s="419"/>
      <c r="P156" s="420"/>
      <c r="Q156" s="416" t="str">
        <f t="shared" si="8"/>
        <v/>
      </c>
      <c r="R156" s="626" t="str">
        <f t="shared" si="10"/>
        <v/>
      </c>
      <c r="S156" s="626" t="str">
        <f t="shared" si="11"/>
        <v/>
      </c>
    </row>
    <row r="157" spans="2:19" x14ac:dyDescent="0.2">
      <c r="B157" s="211" t="s">
        <v>759</v>
      </c>
      <c r="C157" s="212"/>
      <c r="D157" s="209"/>
      <c r="E157" s="16">
        <v>137</v>
      </c>
      <c r="F157" s="14" t="s">
        <v>274</v>
      </c>
      <c r="G157" s="14" t="s">
        <v>275</v>
      </c>
      <c r="H157" s="418" t="str">
        <f>IF('Table 1'!L157="","",'Table 1'!L157)</f>
        <v/>
      </c>
      <c r="I157" s="419"/>
      <c r="J157" s="420"/>
      <c r="K157" s="421" t="str">
        <f t="shared" si="9"/>
        <v/>
      </c>
      <c r="L157" s="420"/>
      <c r="M157" s="419"/>
      <c r="N157" s="420"/>
      <c r="O157" s="419"/>
      <c r="P157" s="420"/>
      <c r="Q157" s="416" t="str">
        <f t="shared" si="8"/>
        <v/>
      </c>
      <c r="R157" s="626" t="str">
        <f t="shared" si="10"/>
        <v/>
      </c>
      <c r="S157" s="626" t="str">
        <f t="shared" si="11"/>
        <v/>
      </c>
    </row>
    <row r="158" spans="2:19" x14ac:dyDescent="0.2">
      <c r="B158" s="211" t="s">
        <v>760</v>
      </c>
      <c r="C158" s="212"/>
      <c r="D158" s="209"/>
      <c r="E158" s="13">
        <v>138</v>
      </c>
      <c r="F158" s="14" t="s">
        <v>276</v>
      </c>
      <c r="G158" s="14" t="s">
        <v>277</v>
      </c>
      <c r="H158" s="418" t="str">
        <f>IF('Table 1'!L158="","",'Table 1'!L158)</f>
        <v/>
      </c>
      <c r="I158" s="419"/>
      <c r="J158" s="420"/>
      <c r="K158" s="421" t="str">
        <f t="shared" si="9"/>
        <v/>
      </c>
      <c r="L158" s="420"/>
      <c r="M158" s="419"/>
      <c r="N158" s="420"/>
      <c r="O158" s="419"/>
      <c r="P158" s="420"/>
      <c r="Q158" s="416" t="str">
        <f t="shared" si="8"/>
        <v/>
      </c>
      <c r="R158" s="626" t="str">
        <f t="shared" si="10"/>
        <v/>
      </c>
      <c r="S158" s="626" t="str">
        <f t="shared" si="11"/>
        <v/>
      </c>
    </row>
    <row r="159" spans="2:19" x14ac:dyDescent="0.2">
      <c r="B159" s="211" t="s">
        <v>761</v>
      </c>
      <c r="C159" s="212"/>
      <c r="D159" s="209"/>
      <c r="E159" s="16">
        <v>139</v>
      </c>
      <c r="F159" s="14" t="s">
        <v>278</v>
      </c>
      <c r="G159" s="14" t="s">
        <v>279</v>
      </c>
      <c r="H159" s="418" t="str">
        <f>IF('Table 1'!L159="","",'Table 1'!L159)</f>
        <v/>
      </c>
      <c r="I159" s="419"/>
      <c r="J159" s="420"/>
      <c r="K159" s="421" t="str">
        <f t="shared" si="9"/>
        <v/>
      </c>
      <c r="L159" s="420"/>
      <c r="M159" s="419"/>
      <c r="N159" s="420"/>
      <c r="O159" s="419"/>
      <c r="P159" s="420"/>
      <c r="Q159" s="416" t="str">
        <f t="shared" si="8"/>
        <v/>
      </c>
      <c r="R159" s="626" t="str">
        <f t="shared" si="10"/>
        <v/>
      </c>
      <c r="S159" s="626" t="str">
        <f t="shared" si="11"/>
        <v/>
      </c>
    </row>
    <row r="160" spans="2:19" x14ac:dyDescent="0.2">
      <c r="B160" s="211" t="s">
        <v>762</v>
      </c>
      <c r="C160" s="212"/>
      <c r="D160" s="209"/>
      <c r="E160" s="13">
        <v>140</v>
      </c>
      <c r="F160" s="14" t="s">
        <v>280</v>
      </c>
      <c r="G160" s="14" t="s">
        <v>281</v>
      </c>
      <c r="H160" s="418">
        <f>IF('Table 1'!L160="","",'Table 1'!L160)</f>
        <v>180</v>
      </c>
      <c r="I160" s="419"/>
      <c r="J160" s="420"/>
      <c r="K160" s="421" t="str">
        <f t="shared" si="9"/>
        <v/>
      </c>
      <c r="L160" s="420"/>
      <c r="M160" s="419"/>
      <c r="N160" s="420"/>
      <c r="O160" s="419"/>
      <c r="P160" s="420"/>
      <c r="Q160" s="416" t="str">
        <f t="shared" si="8"/>
        <v/>
      </c>
      <c r="R160" s="626" t="str">
        <f t="shared" si="10"/>
        <v/>
      </c>
      <c r="S160" s="626" t="str">
        <f t="shared" si="11"/>
        <v/>
      </c>
    </row>
    <row r="161" spans="2:19" x14ac:dyDescent="0.2">
      <c r="B161" s="211" t="s">
        <v>763</v>
      </c>
      <c r="C161" s="212"/>
      <c r="D161" s="209"/>
      <c r="E161" s="16">
        <v>141</v>
      </c>
      <c r="F161" s="14" t="s">
        <v>282</v>
      </c>
      <c r="G161" s="14" t="s">
        <v>283</v>
      </c>
      <c r="H161" s="418" t="str">
        <f>IF('Table 1'!L161="","",'Table 1'!L161)</f>
        <v/>
      </c>
      <c r="I161" s="419"/>
      <c r="J161" s="420"/>
      <c r="K161" s="421" t="str">
        <f t="shared" si="9"/>
        <v/>
      </c>
      <c r="L161" s="420"/>
      <c r="M161" s="419"/>
      <c r="N161" s="420"/>
      <c r="O161" s="419"/>
      <c r="P161" s="420"/>
      <c r="Q161" s="416" t="str">
        <f t="shared" si="8"/>
        <v/>
      </c>
      <c r="R161" s="626" t="str">
        <f t="shared" si="10"/>
        <v/>
      </c>
      <c r="S161" s="626" t="str">
        <f t="shared" si="11"/>
        <v/>
      </c>
    </row>
    <row r="162" spans="2:19" x14ac:dyDescent="0.2">
      <c r="B162" s="211" t="s">
        <v>764</v>
      </c>
      <c r="C162" s="212"/>
      <c r="D162" s="209"/>
      <c r="E162" s="13">
        <v>142</v>
      </c>
      <c r="F162" s="14" t="s">
        <v>284</v>
      </c>
      <c r="G162" s="14" t="s">
        <v>285</v>
      </c>
      <c r="H162" s="418" t="str">
        <f>IF('Table 1'!L162="","",'Table 1'!L162)</f>
        <v/>
      </c>
      <c r="I162" s="419"/>
      <c r="J162" s="420"/>
      <c r="K162" s="421" t="str">
        <f t="shared" si="9"/>
        <v/>
      </c>
      <c r="L162" s="420"/>
      <c r="M162" s="419"/>
      <c r="N162" s="420"/>
      <c r="O162" s="419"/>
      <c r="P162" s="420"/>
      <c r="Q162" s="416" t="str">
        <f t="shared" si="8"/>
        <v/>
      </c>
      <c r="R162" s="626" t="str">
        <f t="shared" si="10"/>
        <v/>
      </c>
      <c r="S162" s="626" t="str">
        <f t="shared" si="11"/>
        <v/>
      </c>
    </row>
    <row r="163" spans="2:19" x14ac:dyDescent="0.2">
      <c r="B163" s="211" t="s">
        <v>765</v>
      </c>
      <c r="C163" s="212"/>
      <c r="D163" s="209"/>
      <c r="E163" s="16">
        <v>143</v>
      </c>
      <c r="F163" s="14" t="s">
        <v>286</v>
      </c>
      <c r="G163" s="14" t="s">
        <v>287</v>
      </c>
      <c r="H163" s="418" t="str">
        <f>IF('Table 1'!L163="","",'Table 1'!L163)</f>
        <v/>
      </c>
      <c r="I163" s="419"/>
      <c r="J163" s="420"/>
      <c r="K163" s="421" t="str">
        <f t="shared" si="9"/>
        <v/>
      </c>
      <c r="L163" s="420"/>
      <c r="M163" s="419"/>
      <c r="N163" s="420"/>
      <c r="O163" s="419"/>
      <c r="P163" s="420"/>
      <c r="Q163" s="416" t="str">
        <f t="shared" si="8"/>
        <v/>
      </c>
      <c r="R163" s="626" t="str">
        <f t="shared" si="10"/>
        <v/>
      </c>
      <c r="S163" s="626" t="str">
        <f t="shared" si="11"/>
        <v/>
      </c>
    </row>
    <row r="164" spans="2:19" x14ac:dyDescent="0.2">
      <c r="B164" s="211" t="s">
        <v>766</v>
      </c>
      <c r="C164" s="212"/>
      <c r="D164" s="209"/>
      <c r="E164" s="13">
        <v>144</v>
      </c>
      <c r="F164" s="14" t="s">
        <v>288</v>
      </c>
      <c r="G164" s="14" t="s">
        <v>289</v>
      </c>
      <c r="H164" s="418">
        <f>IF('Table 1'!L164="","",'Table 1'!L164)</f>
        <v>5</v>
      </c>
      <c r="I164" s="419"/>
      <c r="J164" s="420"/>
      <c r="K164" s="421" t="str">
        <f t="shared" si="9"/>
        <v/>
      </c>
      <c r="L164" s="420"/>
      <c r="M164" s="419"/>
      <c r="N164" s="420"/>
      <c r="O164" s="419"/>
      <c r="P164" s="420"/>
      <c r="Q164" s="416" t="str">
        <f t="shared" si="8"/>
        <v/>
      </c>
      <c r="R164" s="626" t="str">
        <f t="shared" si="10"/>
        <v/>
      </c>
      <c r="S164" s="626" t="str">
        <f t="shared" si="11"/>
        <v/>
      </c>
    </row>
    <row r="165" spans="2:19" x14ac:dyDescent="0.2">
      <c r="B165" s="211" t="s">
        <v>767</v>
      </c>
      <c r="C165" s="212"/>
      <c r="D165" s="209"/>
      <c r="E165" s="16">
        <v>145</v>
      </c>
      <c r="F165" s="14" t="s">
        <v>290</v>
      </c>
      <c r="G165" s="15" t="s">
        <v>291</v>
      </c>
      <c r="H165" s="418" t="str">
        <f>IF('Table 1'!L165="","",'Table 1'!L165)</f>
        <v/>
      </c>
      <c r="I165" s="419"/>
      <c r="J165" s="420"/>
      <c r="K165" s="421" t="str">
        <f t="shared" si="9"/>
        <v/>
      </c>
      <c r="L165" s="420"/>
      <c r="M165" s="419"/>
      <c r="N165" s="420"/>
      <c r="O165" s="419"/>
      <c r="P165" s="420"/>
      <c r="Q165" s="416" t="str">
        <f t="shared" si="8"/>
        <v/>
      </c>
      <c r="R165" s="626" t="str">
        <f t="shared" si="10"/>
        <v/>
      </c>
      <c r="S165" s="626" t="str">
        <f t="shared" si="11"/>
        <v/>
      </c>
    </row>
    <row r="166" spans="2:19" x14ac:dyDescent="0.2">
      <c r="B166" s="211" t="s">
        <v>768</v>
      </c>
      <c r="C166" s="212"/>
      <c r="D166" s="209"/>
      <c r="E166" s="13">
        <v>146</v>
      </c>
      <c r="F166" s="14" t="s">
        <v>292</v>
      </c>
      <c r="G166" s="14" t="s">
        <v>293</v>
      </c>
      <c r="H166" s="418" t="str">
        <f>IF('Table 1'!L166="","",'Table 1'!L166)</f>
        <v/>
      </c>
      <c r="I166" s="419"/>
      <c r="J166" s="420"/>
      <c r="K166" s="421" t="str">
        <f t="shared" si="9"/>
        <v/>
      </c>
      <c r="L166" s="420"/>
      <c r="M166" s="419"/>
      <c r="N166" s="420"/>
      <c r="O166" s="419"/>
      <c r="P166" s="420"/>
      <c r="Q166" s="416" t="str">
        <f t="shared" si="8"/>
        <v/>
      </c>
      <c r="R166" s="626" t="str">
        <f t="shared" si="10"/>
        <v/>
      </c>
      <c r="S166" s="626" t="str">
        <f t="shared" si="11"/>
        <v/>
      </c>
    </row>
    <row r="167" spans="2:19" x14ac:dyDescent="0.2">
      <c r="B167" s="211" t="s">
        <v>769</v>
      </c>
      <c r="C167" s="212"/>
      <c r="D167" s="209"/>
      <c r="E167" s="16">
        <v>147</v>
      </c>
      <c r="F167" s="14" t="s">
        <v>294</v>
      </c>
      <c r="G167" s="14" t="s">
        <v>295</v>
      </c>
      <c r="H167" s="418" t="str">
        <f>IF('Table 1'!L167="","",'Table 1'!L167)</f>
        <v/>
      </c>
      <c r="I167" s="419"/>
      <c r="J167" s="420"/>
      <c r="K167" s="421" t="str">
        <f t="shared" si="9"/>
        <v/>
      </c>
      <c r="L167" s="420"/>
      <c r="M167" s="419"/>
      <c r="N167" s="420"/>
      <c r="O167" s="419"/>
      <c r="P167" s="420"/>
      <c r="Q167" s="416" t="str">
        <f t="shared" si="8"/>
        <v/>
      </c>
      <c r="R167" s="626" t="str">
        <f t="shared" si="10"/>
        <v/>
      </c>
      <c r="S167" s="626" t="str">
        <f t="shared" si="11"/>
        <v/>
      </c>
    </row>
    <row r="168" spans="2:19" x14ac:dyDescent="0.2">
      <c r="B168" s="211" t="s">
        <v>770</v>
      </c>
      <c r="C168" s="212"/>
      <c r="D168" s="209"/>
      <c r="E168" s="13">
        <v>148</v>
      </c>
      <c r="F168" s="14" t="s">
        <v>296</v>
      </c>
      <c r="G168" s="14" t="s">
        <v>297</v>
      </c>
      <c r="H168" s="418" t="str">
        <f>IF('Table 1'!L168="","",'Table 1'!L168)</f>
        <v/>
      </c>
      <c r="I168" s="419"/>
      <c r="J168" s="420"/>
      <c r="K168" s="421" t="str">
        <f t="shared" si="9"/>
        <v/>
      </c>
      <c r="L168" s="420"/>
      <c r="M168" s="419"/>
      <c r="N168" s="420"/>
      <c r="O168" s="419"/>
      <c r="P168" s="420"/>
      <c r="Q168" s="416" t="str">
        <f t="shared" si="8"/>
        <v/>
      </c>
      <c r="R168" s="626" t="str">
        <f t="shared" si="10"/>
        <v/>
      </c>
      <c r="S168" s="626" t="str">
        <f t="shared" si="11"/>
        <v/>
      </c>
    </row>
    <row r="169" spans="2:19" x14ac:dyDescent="0.2">
      <c r="B169" s="211" t="s">
        <v>771</v>
      </c>
      <c r="C169" s="212"/>
      <c r="D169" s="209"/>
      <c r="E169" s="16">
        <v>149</v>
      </c>
      <c r="F169" s="14" t="s">
        <v>298</v>
      </c>
      <c r="G169" s="14" t="s">
        <v>299</v>
      </c>
      <c r="H169" s="418" t="str">
        <f>IF('Table 1'!L169="","",'Table 1'!L169)</f>
        <v/>
      </c>
      <c r="I169" s="419"/>
      <c r="J169" s="420"/>
      <c r="K169" s="421" t="str">
        <f t="shared" si="9"/>
        <v/>
      </c>
      <c r="L169" s="420"/>
      <c r="M169" s="419"/>
      <c r="N169" s="420"/>
      <c r="O169" s="419"/>
      <c r="P169" s="420"/>
      <c r="Q169" s="416" t="str">
        <f t="shared" si="8"/>
        <v/>
      </c>
      <c r="R169" s="626" t="str">
        <f t="shared" si="10"/>
        <v/>
      </c>
      <c r="S169" s="626" t="str">
        <f t="shared" si="11"/>
        <v/>
      </c>
    </row>
    <row r="170" spans="2:19" x14ac:dyDescent="0.2">
      <c r="B170" s="211" t="s">
        <v>772</v>
      </c>
      <c r="C170" s="212"/>
      <c r="D170" s="209"/>
      <c r="E170" s="13">
        <v>150</v>
      </c>
      <c r="F170" s="14" t="s">
        <v>300</v>
      </c>
      <c r="G170" s="14" t="s">
        <v>301</v>
      </c>
      <c r="H170" s="418" t="str">
        <f>IF('Table 1'!L170="","",'Table 1'!L170)</f>
        <v/>
      </c>
      <c r="I170" s="419"/>
      <c r="J170" s="420"/>
      <c r="K170" s="421" t="str">
        <f t="shared" si="9"/>
        <v/>
      </c>
      <c r="L170" s="420"/>
      <c r="M170" s="419"/>
      <c r="N170" s="420"/>
      <c r="O170" s="419"/>
      <c r="P170" s="420"/>
      <c r="Q170" s="416" t="str">
        <f t="shared" si="8"/>
        <v/>
      </c>
      <c r="R170" s="626" t="str">
        <f t="shared" si="10"/>
        <v/>
      </c>
      <c r="S170" s="626" t="str">
        <f t="shared" si="11"/>
        <v/>
      </c>
    </row>
    <row r="171" spans="2:19" x14ac:dyDescent="0.2">
      <c r="B171" s="211" t="s">
        <v>773</v>
      </c>
      <c r="C171" s="212"/>
      <c r="D171" s="209"/>
      <c r="E171" s="16">
        <v>151</v>
      </c>
      <c r="F171" s="14" t="s">
        <v>302</v>
      </c>
      <c r="G171" s="14" t="s">
        <v>303</v>
      </c>
      <c r="H171" s="418" t="str">
        <f>IF('Table 1'!L171="","",'Table 1'!L171)</f>
        <v/>
      </c>
      <c r="I171" s="419"/>
      <c r="J171" s="420"/>
      <c r="K171" s="421" t="str">
        <f t="shared" si="9"/>
        <v/>
      </c>
      <c r="L171" s="420"/>
      <c r="M171" s="419"/>
      <c r="N171" s="420"/>
      <c r="O171" s="419"/>
      <c r="P171" s="420"/>
      <c r="Q171" s="416" t="str">
        <f t="shared" si="8"/>
        <v/>
      </c>
      <c r="R171" s="626" t="str">
        <f t="shared" si="10"/>
        <v/>
      </c>
      <c r="S171" s="626" t="str">
        <f t="shared" si="11"/>
        <v/>
      </c>
    </row>
    <row r="172" spans="2:19" x14ac:dyDescent="0.2">
      <c r="B172" s="211" t="s">
        <v>774</v>
      </c>
      <c r="C172" s="212"/>
      <c r="D172" s="209"/>
      <c r="E172" s="13">
        <v>152</v>
      </c>
      <c r="F172" s="14" t="s">
        <v>304</v>
      </c>
      <c r="G172" s="14" t="s">
        <v>305</v>
      </c>
      <c r="H172" s="418" t="str">
        <f>IF('Table 1'!L172="","",'Table 1'!L172)</f>
        <v/>
      </c>
      <c r="I172" s="419"/>
      <c r="J172" s="420"/>
      <c r="K172" s="421" t="str">
        <f t="shared" si="9"/>
        <v/>
      </c>
      <c r="L172" s="420"/>
      <c r="M172" s="419"/>
      <c r="N172" s="420"/>
      <c r="O172" s="419"/>
      <c r="P172" s="420"/>
      <c r="Q172" s="416" t="str">
        <f t="shared" si="8"/>
        <v/>
      </c>
      <c r="R172" s="626" t="str">
        <f t="shared" si="10"/>
        <v/>
      </c>
      <c r="S172" s="626" t="str">
        <f t="shared" si="11"/>
        <v/>
      </c>
    </row>
    <row r="173" spans="2:19" x14ac:dyDescent="0.2">
      <c r="B173" s="211" t="s">
        <v>775</v>
      </c>
      <c r="C173" s="212"/>
      <c r="D173" s="209"/>
      <c r="E173" s="16">
        <v>153</v>
      </c>
      <c r="F173" s="14" t="s">
        <v>306</v>
      </c>
      <c r="G173" s="14" t="s">
        <v>307</v>
      </c>
      <c r="H173" s="418">
        <f>IF('Table 1'!L173="","",'Table 1'!L173)</f>
        <v>8038</v>
      </c>
      <c r="I173" s="419"/>
      <c r="J173" s="420"/>
      <c r="K173" s="421" t="str">
        <f t="shared" si="9"/>
        <v/>
      </c>
      <c r="L173" s="420"/>
      <c r="M173" s="419"/>
      <c r="N173" s="420"/>
      <c r="O173" s="419"/>
      <c r="P173" s="420"/>
      <c r="Q173" s="416" t="str">
        <f t="shared" si="8"/>
        <v/>
      </c>
      <c r="R173" s="626" t="str">
        <f t="shared" si="10"/>
        <v/>
      </c>
      <c r="S173" s="626" t="str">
        <f t="shared" si="11"/>
        <v/>
      </c>
    </row>
    <row r="174" spans="2:19" x14ac:dyDescent="0.2">
      <c r="B174" s="211" t="s">
        <v>776</v>
      </c>
      <c r="C174" s="212"/>
      <c r="D174" s="209"/>
      <c r="E174" s="13">
        <v>154</v>
      </c>
      <c r="F174" s="14" t="s">
        <v>308</v>
      </c>
      <c r="G174" s="14" t="s">
        <v>309</v>
      </c>
      <c r="H174" s="418" t="str">
        <f>IF('Table 1'!L174="","",'Table 1'!L174)</f>
        <v/>
      </c>
      <c r="I174" s="419"/>
      <c r="J174" s="420"/>
      <c r="K174" s="421" t="str">
        <f t="shared" si="9"/>
        <v/>
      </c>
      <c r="L174" s="420"/>
      <c r="M174" s="419"/>
      <c r="N174" s="420"/>
      <c r="O174" s="419"/>
      <c r="P174" s="420"/>
      <c r="Q174" s="416" t="str">
        <f t="shared" si="8"/>
        <v/>
      </c>
      <c r="R174" s="626" t="str">
        <f t="shared" si="10"/>
        <v/>
      </c>
      <c r="S174" s="626" t="str">
        <f t="shared" si="11"/>
        <v/>
      </c>
    </row>
    <row r="175" spans="2:19" x14ac:dyDescent="0.2">
      <c r="B175" s="211" t="s">
        <v>777</v>
      </c>
      <c r="C175" s="212"/>
      <c r="D175" s="209"/>
      <c r="E175" s="16">
        <v>155</v>
      </c>
      <c r="F175" s="14" t="s">
        <v>310</v>
      </c>
      <c r="G175" s="14" t="s">
        <v>311</v>
      </c>
      <c r="H175" s="418">
        <f>IF('Table 1'!L175="","",'Table 1'!L175)</f>
        <v>6</v>
      </c>
      <c r="I175" s="419"/>
      <c r="J175" s="420"/>
      <c r="K175" s="421" t="str">
        <f t="shared" si="9"/>
        <v/>
      </c>
      <c r="L175" s="420"/>
      <c r="M175" s="419"/>
      <c r="N175" s="420"/>
      <c r="O175" s="419"/>
      <c r="P175" s="420"/>
      <c r="Q175" s="416" t="str">
        <f t="shared" si="8"/>
        <v/>
      </c>
      <c r="R175" s="626" t="str">
        <f t="shared" si="10"/>
        <v/>
      </c>
      <c r="S175" s="626" t="str">
        <f t="shared" si="11"/>
        <v/>
      </c>
    </row>
    <row r="176" spans="2:19" x14ac:dyDescent="0.2">
      <c r="B176" s="211" t="s">
        <v>778</v>
      </c>
      <c r="C176" s="212"/>
      <c r="D176" s="209"/>
      <c r="E176" s="13">
        <v>156</v>
      </c>
      <c r="F176" s="14" t="s">
        <v>312</v>
      </c>
      <c r="G176" s="14" t="s">
        <v>313</v>
      </c>
      <c r="H176" s="418" t="str">
        <f>IF('Table 1'!L176="","",'Table 1'!L176)</f>
        <v/>
      </c>
      <c r="I176" s="419"/>
      <c r="J176" s="420"/>
      <c r="K176" s="421" t="str">
        <f t="shared" si="9"/>
        <v/>
      </c>
      <c r="L176" s="420"/>
      <c r="M176" s="419"/>
      <c r="N176" s="420"/>
      <c r="O176" s="419"/>
      <c r="P176" s="420"/>
      <c r="Q176" s="416" t="str">
        <f t="shared" si="8"/>
        <v/>
      </c>
      <c r="R176" s="626" t="str">
        <f t="shared" si="10"/>
        <v/>
      </c>
      <c r="S176" s="626" t="str">
        <f t="shared" si="11"/>
        <v/>
      </c>
    </row>
    <row r="177" spans="2:19" x14ac:dyDescent="0.2">
      <c r="B177" s="211" t="s">
        <v>779</v>
      </c>
      <c r="C177" s="212"/>
      <c r="D177" s="209"/>
      <c r="E177" s="16">
        <v>157</v>
      </c>
      <c r="F177" s="14" t="s">
        <v>314</v>
      </c>
      <c r="G177" s="14" t="s">
        <v>315</v>
      </c>
      <c r="H177" s="418" t="str">
        <f>IF('Table 1'!L177="","",'Table 1'!L177)</f>
        <v/>
      </c>
      <c r="I177" s="419"/>
      <c r="J177" s="420"/>
      <c r="K177" s="421" t="str">
        <f t="shared" si="9"/>
        <v/>
      </c>
      <c r="L177" s="420"/>
      <c r="M177" s="419"/>
      <c r="N177" s="420"/>
      <c r="O177" s="419"/>
      <c r="P177" s="420"/>
      <c r="Q177" s="416" t="str">
        <f t="shared" si="8"/>
        <v/>
      </c>
      <c r="R177" s="626" t="str">
        <f t="shared" si="10"/>
        <v/>
      </c>
      <c r="S177" s="626" t="str">
        <f t="shared" si="11"/>
        <v/>
      </c>
    </row>
    <row r="178" spans="2:19" x14ac:dyDescent="0.2">
      <c r="B178" s="211" t="s">
        <v>780</v>
      </c>
      <c r="C178" s="212"/>
      <c r="D178" s="209"/>
      <c r="E178" s="13">
        <v>158</v>
      </c>
      <c r="F178" s="14" t="s">
        <v>316</v>
      </c>
      <c r="G178" s="14" t="s">
        <v>317</v>
      </c>
      <c r="H178" s="418">
        <f>IF('Table 1'!L178="","",'Table 1'!L178)</f>
        <v>74</v>
      </c>
      <c r="I178" s="419"/>
      <c r="J178" s="420"/>
      <c r="K178" s="421" t="str">
        <f t="shared" si="9"/>
        <v/>
      </c>
      <c r="L178" s="420"/>
      <c r="M178" s="419"/>
      <c r="N178" s="420"/>
      <c r="O178" s="419"/>
      <c r="P178" s="420"/>
      <c r="Q178" s="416" t="str">
        <f t="shared" si="8"/>
        <v/>
      </c>
      <c r="R178" s="626" t="str">
        <f t="shared" si="10"/>
        <v/>
      </c>
      <c r="S178" s="626" t="str">
        <f t="shared" si="11"/>
        <v/>
      </c>
    </row>
    <row r="179" spans="2:19" x14ac:dyDescent="0.2">
      <c r="B179" s="211" t="s">
        <v>781</v>
      </c>
      <c r="C179" s="212"/>
      <c r="D179" s="209"/>
      <c r="E179" s="16">
        <v>159</v>
      </c>
      <c r="F179" s="14" t="s">
        <v>318</v>
      </c>
      <c r="G179" s="14" t="s">
        <v>319</v>
      </c>
      <c r="H179" s="418" t="str">
        <f>IF('Table 1'!L179="","",'Table 1'!L179)</f>
        <v/>
      </c>
      <c r="I179" s="419"/>
      <c r="J179" s="420"/>
      <c r="K179" s="421" t="str">
        <f t="shared" si="9"/>
        <v/>
      </c>
      <c r="L179" s="420"/>
      <c r="M179" s="419"/>
      <c r="N179" s="420"/>
      <c r="O179" s="419"/>
      <c r="P179" s="420"/>
      <c r="Q179" s="416" t="str">
        <f t="shared" si="8"/>
        <v/>
      </c>
      <c r="R179" s="626" t="str">
        <f t="shared" si="10"/>
        <v/>
      </c>
      <c r="S179" s="626" t="str">
        <f t="shared" si="11"/>
        <v/>
      </c>
    </row>
    <row r="180" spans="2:19" x14ac:dyDescent="0.2">
      <c r="B180" s="211" t="s">
        <v>782</v>
      </c>
      <c r="C180" s="212"/>
      <c r="D180" s="209"/>
      <c r="E180" s="13">
        <v>160</v>
      </c>
      <c r="F180" s="14" t="s">
        <v>320</v>
      </c>
      <c r="G180" s="14" t="s">
        <v>321</v>
      </c>
      <c r="H180" s="418" t="str">
        <f>IF('Table 1'!L180="","",'Table 1'!L180)</f>
        <v/>
      </c>
      <c r="I180" s="419"/>
      <c r="J180" s="420"/>
      <c r="K180" s="421" t="str">
        <f t="shared" si="9"/>
        <v/>
      </c>
      <c r="L180" s="420"/>
      <c r="M180" s="419"/>
      <c r="N180" s="420"/>
      <c r="O180" s="419"/>
      <c r="P180" s="420"/>
      <c r="Q180" s="416" t="str">
        <f t="shared" si="8"/>
        <v/>
      </c>
      <c r="R180" s="626" t="str">
        <f t="shared" si="10"/>
        <v/>
      </c>
      <c r="S180" s="626" t="str">
        <f t="shared" si="11"/>
        <v/>
      </c>
    </row>
    <row r="181" spans="2:19" x14ac:dyDescent="0.2">
      <c r="B181" s="211" t="s">
        <v>783</v>
      </c>
      <c r="C181" s="212"/>
      <c r="D181" s="209"/>
      <c r="E181" s="16">
        <v>161</v>
      </c>
      <c r="F181" s="14" t="s">
        <v>322</v>
      </c>
      <c r="G181" s="14" t="s">
        <v>323</v>
      </c>
      <c r="H181" s="418">
        <f>IF('Table 1'!L181="","",'Table 1'!L181)</f>
        <v>56</v>
      </c>
      <c r="I181" s="419"/>
      <c r="J181" s="420"/>
      <c r="K181" s="421" t="str">
        <f t="shared" si="9"/>
        <v/>
      </c>
      <c r="L181" s="420"/>
      <c r="M181" s="419"/>
      <c r="N181" s="420"/>
      <c r="O181" s="419"/>
      <c r="P181" s="420"/>
      <c r="Q181" s="416" t="str">
        <f t="shared" si="8"/>
        <v/>
      </c>
      <c r="R181" s="626" t="str">
        <f t="shared" si="10"/>
        <v/>
      </c>
      <c r="S181" s="626" t="str">
        <f t="shared" si="11"/>
        <v/>
      </c>
    </row>
    <row r="182" spans="2:19" x14ac:dyDescent="0.2">
      <c r="B182" s="211" t="s">
        <v>784</v>
      </c>
      <c r="C182" s="212"/>
      <c r="D182" s="209"/>
      <c r="E182" s="13">
        <v>162</v>
      </c>
      <c r="F182" s="14" t="s">
        <v>324</v>
      </c>
      <c r="G182" s="14" t="s">
        <v>325</v>
      </c>
      <c r="H182" s="418" t="str">
        <f>IF('Table 1'!L182="","",'Table 1'!L182)</f>
        <v/>
      </c>
      <c r="I182" s="419"/>
      <c r="J182" s="420"/>
      <c r="K182" s="421" t="str">
        <f t="shared" si="9"/>
        <v/>
      </c>
      <c r="L182" s="420"/>
      <c r="M182" s="419"/>
      <c r="N182" s="420"/>
      <c r="O182" s="419"/>
      <c r="P182" s="420"/>
      <c r="Q182" s="416" t="str">
        <f t="shared" si="8"/>
        <v/>
      </c>
      <c r="R182" s="626" t="str">
        <f t="shared" si="10"/>
        <v/>
      </c>
      <c r="S182" s="626" t="str">
        <f t="shared" si="11"/>
        <v/>
      </c>
    </row>
    <row r="183" spans="2:19" x14ac:dyDescent="0.2">
      <c r="B183" s="211" t="s">
        <v>785</v>
      </c>
      <c r="C183" s="212"/>
      <c r="D183" s="209"/>
      <c r="E183" s="16">
        <v>163</v>
      </c>
      <c r="F183" s="14" t="s">
        <v>326</v>
      </c>
      <c r="G183" s="14" t="s">
        <v>327</v>
      </c>
      <c r="H183" s="418" t="str">
        <f>IF('Table 1'!L183="","",'Table 1'!L183)</f>
        <v/>
      </c>
      <c r="I183" s="419"/>
      <c r="J183" s="420"/>
      <c r="K183" s="421" t="str">
        <f t="shared" si="9"/>
        <v/>
      </c>
      <c r="L183" s="420"/>
      <c r="M183" s="419"/>
      <c r="N183" s="420"/>
      <c r="O183" s="419"/>
      <c r="P183" s="420"/>
      <c r="Q183" s="416" t="str">
        <f t="shared" si="8"/>
        <v/>
      </c>
      <c r="R183" s="626" t="str">
        <f t="shared" si="10"/>
        <v/>
      </c>
      <c r="S183" s="626" t="str">
        <f t="shared" si="11"/>
        <v/>
      </c>
    </row>
    <row r="184" spans="2:19" x14ac:dyDescent="0.2">
      <c r="B184" s="211" t="s">
        <v>786</v>
      </c>
      <c r="C184" s="212"/>
      <c r="D184" s="209"/>
      <c r="E184" s="13">
        <v>164</v>
      </c>
      <c r="F184" s="14" t="s">
        <v>328</v>
      </c>
      <c r="G184" s="14" t="s">
        <v>329</v>
      </c>
      <c r="H184" s="418" t="str">
        <f>IF('Table 1'!L184="","",'Table 1'!L184)</f>
        <v/>
      </c>
      <c r="I184" s="419"/>
      <c r="J184" s="420"/>
      <c r="K184" s="421" t="str">
        <f t="shared" si="9"/>
        <v/>
      </c>
      <c r="L184" s="420"/>
      <c r="M184" s="419"/>
      <c r="N184" s="420"/>
      <c r="O184" s="419"/>
      <c r="P184" s="420"/>
      <c r="Q184" s="416" t="str">
        <f t="shared" si="8"/>
        <v/>
      </c>
      <c r="R184" s="626" t="str">
        <f t="shared" si="10"/>
        <v/>
      </c>
      <c r="S184" s="626" t="str">
        <f t="shared" si="11"/>
        <v/>
      </c>
    </row>
    <row r="185" spans="2:19" x14ac:dyDescent="0.2">
      <c r="B185" s="211" t="s">
        <v>787</v>
      </c>
      <c r="C185" s="212"/>
      <c r="D185" s="209"/>
      <c r="E185" s="16">
        <v>165</v>
      </c>
      <c r="F185" s="14" t="s">
        <v>330</v>
      </c>
      <c r="G185" s="14" t="s">
        <v>331</v>
      </c>
      <c r="H185" s="418">
        <f>IF('Table 1'!L185="","",'Table 1'!L185)</f>
        <v>2</v>
      </c>
      <c r="I185" s="419"/>
      <c r="J185" s="420"/>
      <c r="K185" s="421" t="str">
        <f t="shared" si="9"/>
        <v/>
      </c>
      <c r="L185" s="420"/>
      <c r="M185" s="419"/>
      <c r="N185" s="420"/>
      <c r="O185" s="419"/>
      <c r="P185" s="420"/>
      <c r="Q185" s="416" t="str">
        <f t="shared" si="8"/>
        <v/>
      </c>
      <c r="R185" s="626" t="str">
        <f t="shared" si="10"/>
        <v/>
      </c>
      <c r="S185" s="626" t="str">
        <f t="shared" si="11"/>
        <v/>
      </c>
    </row>
    <row r="186" spans="2:19" x14ac:dyDescent="0.2">
      <c r="B186" s="211" t="s">
        <v>788</v>
      </c>
      <c r="C186" s="212"/>
      <c r="D186" s="209"/>
      <c r="E186" s="13">
        <v>166</v>
      </c>
      <c r="F186" s="14" t="s">
        <v>332</v>
      </c>
      <c r="G186" s="14" t="s">
        <v>333</v>
      </c>
      <c r="H186" s="418" t="str">
        <f>IF('Table 1'!L186="","",'Table 1'!L186)</f>
        <v/>
      </c>
      <c r="I186" s="419"/>
      <c r="J186" s="420"/>
      <c r="K186" s="421" t="str">
        <f t="shared" si="9"/>
        <v/>
      </c>
      <c r="L186" s="420"/>
      <c r="M186" s="419"/>
      <c r="N186" s="420"/>
      <c r="O186" s="419"/>
      <c r="P186" s="420"/>
      <c r="Q186" s="416" t="str">
        <f t="shared" si="8"/>
        <v/>
      </c>
      <c r="R186" s="626" t="str">
        <f t="shared" si="10"/>
        <v/>
      </c>
      <c r="S186" s="626" t="str">
        <f t="shared" si="11"/>
        <v/>
      </c>
    </row>
    <row r="187" spans="2:19" x14ac:dyDescent="0.2">
      <c r="B187" s="211" t="s">
        <v>789</v>
      </c>
      <c r="C187" s="212"/>
      <c r="D187" s="209"/>
      <c r="E187" s="16">
        <v>167</v>
      </c>
      <c r="F187" s="14" t="s">
        <v>334</v>
      </c>
      <c r="G187" s="14" t="s">
        <v>335</v>
      </c>
      <c r="H187" s="418" t="str">
        <f>IF('Table 1'!L187="","",'Table 1'!L187)</f>
        <v/>
      </c>
      <c r="I187" s="419"/>
      <c r="J187" s="420"/>
      <c r="K187" s="421" t="str">
        <f t="shared" si="9"/>
        <v/>
      </c>
      <c r="L187" s="420"/>
      <c r="M187" s="419"/>
      <c r="N187" s="420"/>
      <c r="O187" s="419"/>
      <c r="P187" s="420"/>
      <c r="Q187" s="416" t="str">
        <f t="shared" si="8"/>
        <v/>
      </c>
      <c r="R187" s="626" t="str">
        <f t="shared" si="10"/>
        <v/>
      </c>
      <c r="S187" s="626" t="str">
        <f t="shared" si="11"/>
        <v/>
      </c>
    </row>
    <row r="188" spans="2:19" x14ac:dyDescent="0.2">
      <c r="B188" s="211" t="s">
        <v>790</v>
      </c>
      <c r="C188" s="212"/>
      <c r="D188" s="209"/>
      <c r="E188" s="13">
        <v>168</v>
      </c>
      <c r="F188" s="14" t="s">
        <v>336</v>
      </c>
      <c r="G188" s="14" t="s">
        <v>337</v>
      </c>
      <c r="H188" s="418">
        <f>IF('Table 1'!L188="","",'Table 1'!L188)</f>
        <v>6</v>
      </c>
      <c r="I188" s="419"/>
      <c r="J188" s="420"/>
      <c r="K188" s="421" t="str">
        <f t="shared" si="9"/>
        <v/>
      </c>
      <c r="L188" s="420"/>
      <c r="M188" s="419"/>
      <c r="N188" s="420"/>
      <c r="O188" s="419"/>
      <c r="P188" s="420"/>
      <c r="Q188" s="416" t="str">
        <f t="shared" si="8"/>
        <v/>
      </c>
      <c r="R188" s="626" t="str">
        <f t="shared" si="10"/>
        <v/>
      </c>
      <c r="S188" s="626" t="str">
        <f t="shared" si="11"/>
        <v/>
      </c>
    </row>
    <row r="189" spans="2:19" x14ac:dyDescent="0.2">
      <c r="B189" s="211" t="s">
        <v>791</v>
      </c>
      <c r="C189" s="212"/>
      <c r="D189" s="209"/>
      <c r="E189" s="16">
        <v>169</v>
      </c>
      <c r="F189" s="14" t="s">
        <v>338</v>
      </c>
      <c r="G189" s="14" t="s">
        <v>339</v>
      </c>
      <c r="H189" s="418" t="str">
        <f>IF('Table 1'!L189="","",'Table 1'!L189)</f>
        <v/>
      </c>
      <c r="I189" s="419"/>
      <c r="J189" s="420"/>
      <c r="K189" s="421" t="str">
        <f t="shared" si="9"/>
        <v/>
      </c>
      <c r="L189" s="420"/>
      <c r="M189" s="419"/>
      <c r="N189" s="420"/>
      <c r="O189" s="419"/>
      <c r="P189" s="420"/>
      <c r="Q189" s="416" t="str">
        <f t="shared" si="8"/>
        <v/>
      </c>
      <c r="R189" s="626" t="str">
        <f t="shared" si="10"/>
        <v/>
      </c>
      <c r="S189" s="626" t="str">
        <f t="shared" si="11"/>
        <v/>
      </c>
    </row>
    <row r="190" spans="2:19" x14ac:dyDescent="0.2">
      <c r="B190" s="211" t="s">
        <v>792</v>
      </c>
      <c r="C190" s="212"/>
      <c r="D190" s="209"/>
      <c r="E190" s="13">
        <v>170</v>
      </c>
      <c r="F190" s="14" t="s">
        <v>340</v>
      </c>
      <c r="G190" s="14" t="s">
        <v>341</v>
      </c>
      <c r="H190" s="418" t="str">
        <f>IF('Table 1'!L190="","",'Table 1'!L190)</f>
        <v/>
      </c>
      <c r="I190" s="419"/>
      <c r="J190" s="420"/>
      <c r="K190" s="421" t="str">
        <f t="shared" si="9"/>
        <v/>
      </c>
      <c r="L190" s="420"/>
      <c r="M190" s="419"/>
      <c r="N190" s="420"/>
      <c r="O190" s="419"/>
      <c r="P190" s="420"/>
      <c r="Q190" s="416" t="str">
        <f t="shared" si="8"/>
        <v/>
      </c>
      <c r="R190" s="626" t="str">
        <f t="shared" si="10"/>
        <v/>
      </c>
      <c r="S190" s="626" t="str">
        <f t="shared" si="11"/>
        <v/>
      </c>
    </row>
    <row r="191" spans="2:19" x14ac:dyDescent="0.2">
      <c r="B191" s="211" t="s">
        <v>793</v>
      </c>
      <c r="C191" s="212"/>
      <c r="D191" s="209"/>
      <c r="E191" s="16">
        <v>171</v>
      </c>
      <c r="F191" s="14" t="s">
        <v>342</v>
      </c>
      <c r="G191" s="14" t="s">
        <v>343</v>
      </c>
      <c r="H191" s="418">
        <f>IF('Table 1'!L191="","",'Table 1'!L191)</f>
        <v>10</v>
      </c>
      <c r="I191" s="419"/>
      <c r="J191" s="420"/>
      <c r="K191" s="421" t="str">
        <f t="shared" si="9"/>
        <v/>
      </c>
      <c r="L191" s="420"/>
      <c r="M191" s="419"/>
      <c r="N191" s="420"/>
      <c r="O191" s="419"/>
      <c r="P191" s="420"/>
      <c r="Q191" s="416" t="str">
        <f t="shared" si="8"/>
        <v/>
      </c>
      <c r="R191" s="626" t="str">
        <f t="shared" si="10"/>
        <v/>
      </c>
      <c r="S191" s="626" t="str">
        <f t="shared" si="11"/>
        <v/>
      </c>
    </row>
    <row r="192" spans="2:19" x14ac:dyDescent="0.2">
      <c r="B192" s="211" t="s">
        <v>794</v>
      </c>
      <c r="C192" s="212"/>
      <c r="D192" s="209"/>
      <c r="E192" s="13">
        <v>172</v>
      </c>
      <c r="F192" s="14" t="s">
        <v>344</v>
      </c>
      <c r="G192" s="14" t="s">
        <v>345</v>
      </c>
      <c r="H192" s="418">
        <f>IF('Table 1'!L192="","",'Table 1'!L192)</f>
        <v>880</v>
      </c>
      <c r="I192" s="419"/>
      <c r="J192" s="420"/>
      <c r="K192" s="421" t="str">
        <f t="shared" si="9"/>
        <v/>
      </c>
      <c r="L192" s="420"/>
      <c r="M192" s="419"/>
      <c r="N192" s="420"/>
      <c r="O192" s="419"/>
      <c r="P192" s="420"/>
      <c r="Q192" s="416" t="str">
        <f t="shared" si="8"/>
        <v/>
      </c>
      <c r="R192" s="626" t="str">
        <f t="shared" si="10"/>
        <v/>
      </c>
      <c r="S192" s="626" t="str">
        <f t="shared" si="11"/>
        <v/>
      </c>
    </row>
    <row r="193" spans="2:19" x14ac:dyDescent="0.2">
      <c r="B193" s="211" t="s">
        <v>795</v>
      </c>
      <c r="C193" s="212"/>
      <c r="D193" s="209"/>
      <c r="E193" s="16">
        <v>173</v>
      </c>
      <c r="F193" s="14" t="s">
        <v>346</v>
      </c>
      <c r="G193" s="14" t="s">
        <v>347</v>
      </c>
      <c r="H193" s="418" t="str">
        <f>IF('Table 1'!L193="","",'Table 1'!L193)</f>
        <v/>
      </c>
      <c r="I193" s="419"/>
      <c r="J193" s="420"/>
      <c r="K193" s="421" t="str">
        <f t="shared" si="9"/>
        <v/>
      </c>
      <c r="L193" s="420"/>
      <c r="M193" s="419"/>
      <c r="N193" s="420"/>
      <c r="O193" s="419"/>
      <c r="P193" s="420"/>
      <c r="Q193" s="416" t="str">
        <f t="shared" si="8"/>
        <v/>
      </c>
      <c r="R193" s="626" t="str">
        <f t="shared" si="10"/>
        <v/>
      </c>
      <c r="S193" s="626" t="str">
        <f t="shared" si="11"/>
        <v/>
      </c>
    </row>
    <row r="194" spans="2:19" x14ac:dyDescent="0.2">
      <c r="B194" s="211" t="s">
        <v>796</v>
      </c>
      <c r="C194" s="212"/>
      <c r="D194" s="209"/>
      <c r="E194" s="13">
        <v>174</v>
      </c>
      <c r="F194" s="14" t="s">
        <v>348</v>
      </c>
      <c r="G194" s="14" t="s">
        <v>349</v>
      </c>
      <c r="H194" s="418">
        <f>IF('Table 1'!L194="","",'Table 1'!L194)</f>
        <v>1</v>
      </c>
      <c r="I194" s="419"/>
      <c r="J194" s="420"/>
      <c r="K194" s="421" t="str">
        <f t="shared" si="9"/>
        <v/>
      </c>
      <c r="L194" s="420"/>
      <c r="M194" s="419"/>
      <c r="N194" s="420"/>
      <c r="O194" s="419"/>
      <c r="P194" s="420"/>
      <c r="Q194" s="416" t="str">
        <f t="shared" si="8"/>
        <v/>
      </c>
      <c r="R194" s="626" t="str">
        <f t="shared" si="10"/>
        <v/>
      </c>
      <c r="S194" s="626" t="str">
        <f t="shared" si="11"/>
        <v/>
      </c>
    </row>
    <row r="195" spans="2:19" x14ac:dyDescent="0.2">
      <c r="B195" s="211" t="s">
        <v>797</v>
      </c>
      <c r="C195" s="212"/>
      <c r="D195" s="209"/>
      <c r="E195" s="16">
        <v>175</v>
      </c>
      <c r="F195" s="14" t="s">
        <v>350</v>
      </c>
      <c r="G195" s="14" t="s">
        <v>351</v>
      </c>
      <c r="H195" s="418" t="str">
        <f>IF('Table 1'!L195="","",'Table 1'!L195)</f>
        <v/>
      </c>
      <c r="I195" s="419"/>
      <c r="J195" s="420"/>
      <c r="K195" s="421" t="str">
        <f t="shared" si="9"/>
        <v/>
      </c>
      <c r="L195" s="420"/>
      <c r="M195" s="419"/>
      <c r="N195" s="420"/>
      <c r="O195" s="419"/>
      <c r="P195" s="420"/>
      <c r="Q195" s="416" t="str">
        <f t="shared" si="8"/>
        <v/>
      </c>
      <c r="R195" s="626" t="str">
        <f t="shared" si="10"/>
        <v/>
      </c>
      <c r="S195" s="626" t="str">
        <f t="shared" si="11"/>
        <v/>
      </c>
    </row>
    <row r="196" spans="2:19" x14ac:dyDescent="0.2">
      <c r="B196" s="211" t="s">
        <v>798</v>
      </c>
      <c r="C196" s="212"/>
      <c r="D196" s="209"/>
      <c r="E196" s="13">
        <v>176</v>
      </c>
      <c r="F196" s="14" t="s">
        <v>352</v>
      </c>
      <c r="G196" s="14" t="s">
        <v>353</v>
      </c>
      <c r="H196" s="418" t="str">
        <f>IF('Table 1'!L196="","",'Table 1'!L196)</f>
        <v/>
      </c>
      <c r="I196" s="419"/>
      <c r="J196" s="420"/>
      <c r="K196" s="421" t="str">
        <f t="shared" si="9"/>
        <v/>
      </c>
      <c r="L196" s="420"/>
      <c r="M196" s="419"/>
      <c r="N196" s="420"/>
      <c r="O196" s="419"/>
      <c r="P196" s="420"/>
      <c r="Q196" s="416" t="str">
        <f t="shared" si="8"/>
        <v/>
      </c>
      <c r="R196" s="626" t="str">
        <f t="shared" si="10"/>
        <v/>
      </c>
      <c r="S196" s="626" t="str">
        <f t="shared" si="11"/>
        <v/>
      </c>
    </row>
    <row r="197" spans="2:19" x14ac:dyDescent="0.2">
      <c r="B197" s="211" t="s">
        <v>799</v>
      </c>
      <c r="C197" s="212"/>
      <c r="D197" s="209"/>
      <c r="E197" s="16">
        <v>177</v>
      </c>
      <c r="F197" s="14" t="s">
        <v>354</v>
      </c>
      <c r="G197" s="14" t="s">
        <v>355</v>
      </c>
      <c r="H197" s="418">
        <f>IF('Table 1'!L197="","",'Table 1'!L197)</f>
        <v>21</v>
      </c>
      <c r="I197" s="419"/>
      <c r="J197" s="420"/>
      <c r="K197" s="421" t="str">
        <f t="shared" si="9"/>
        <v/>
      </c>
      <c r="L197" s="420"/>
      <c r="M197" s="419"/>
      <c r="N197" s="420"/>
      <c r="O197" s="419"/>
      <c r="P197" s="420"/>
      <c r="Q197" s="416" t="str">
        <f t="shared" si="8"/>
        <v/>
      </c>
      <c r="R197" s="626" t="str">
        <f t="shared" si="10"/>
        <v/>
      </c>
      <c r="S197" s="626" t="str">
        <f t="shared" si="11"/>
        <v/>
      </c>
    </row>
    <row r="198" spans="2:19" x14ac:dyDescent="0.2">
      <c r="B198" s="211" t="s">
        <v>800</v>
      </c>
      <c r="C198" s="212"/>
      <c r="D198" s="209"/>
      <c r="E198" s="13">
        <v>178</v>
      </c>
      <c r="F198" s="14" t="s">
        <v>356</v>
      </c>
      <c r="G198" s="14" t="s">
        <v>357</v>
      </c>
      <c r="H198" s="418" t="str">
        <f>IF('Table 1'!L198="","",'Table 1'!L198)</f>
        <v/>
      </c>
      <c r="I198" s="419"/>
      <c r="J198" s="420"/>
      <c r="K198" s="421" t="str">
        <f t="shared" si="9"/>
        <v/>
      </c>
      <c r="L198" s="420"/>
      <c r="M198" s="419"/>
      <c r="N198" s="420"/>
      <c r="O198" s="419"/>
      <c r="P198" s="420"/>
      <c r="Q198" s="416" t="str">
        <f t="shared" si="8"/>
        <v/>
      </c>
      <c r="R198" s="626" t="str">
        <f t="shared" si="10"/>
        <v/>
      </c>
      <c r="S198" s="626" t="str">
        <f t="shared" si="11"/>
        <v/>
      </c>
    </row>
    <row r="199" spans="2:19" x14ac:dyDescent="0.2">
      <c r="B199" s="211" t="s">
        <v>806</v>
      </c>
      <c r="C199" s="212"/>
      <c r="D199" s="209"/>
      <c r="E199" s="16">
        <v>179</v>
      </c>
      <c r="F199" s="14" t="s">
        <v>368</v>
      </c>
      <c r="G199" s="14" t="s">
        <v>369</v>
      </c>
      <c r="H199" s="418" t="str">
        <f>IF('Table 1'!L199="","",'Table 1'!L199)</f>
        <v/>
      </c>
      <c r="I199" s="419"/>
      <c r="J199" s="420"/>
      <c r="K199" s="421" t="str">
        <f t="shared" si="9"/>
        <v/>
      </c>
      <c r="L199" s="420"/>
      <c r="M199" s="419"/>
      <c r="N199" s="420"/>
      <c r="O199" s="419"/>
      <c r="P199" s="420"/>
      <c r="Q199" s="416" t="str">
        <f t="shared" si="8"/>
        <v/>
      </c>
      <c r="R199" s="626" t="str">
        <f t="shared" si="10"/>
        <v/>
      </c>
      <c r="S199" s="626" t="str">
        <f t="shared" si="11"/>
        <v/>
      </c>
    </row>
    <row r="200" spans="2:19" x14ac:dyDescent="0.2">
      <c r="B200" s="211" t="s">
        <v>807</v>
      </c>
      <c r="C200" s="212"/>
      <c r="D200" s="209"/>
      <c r="E200" s="13">
        <v>180</v>
      </c>
      <c r="F200" s="14" t="s">
        <v>370</v>
      </c>
      <c r="G200" s="14" t="s">
        <v>371</v>
      </c>
      <c r="H200" s="418" t="str">
        <f>IF('Table 1'!L200="","",'Table 1'!L200)</f>
        <v/>
      </c>
      <c r="I200" s="419"/>
      <c r="J200" s="420"/>
      <c r="K200" s="421" t="str">
        <f t="shared" si="9"/>
        <v/>
      </c>
      <c r="L200" s="420"/>
      <c r="M200" s="419"/>
      <c r="N200" s="420"/>
      <c r="O200" s="419"/>
      <c r="P200" s="420"/>
      <c r="Q200" s="416" t="str">
        <f t="shared" si="8"/>
        <v/>
      </c>
      <c r="R200" s="626" t="str">
        <f t="shared" si="10"/>
        <v/>
      </c>
      <c r="S200" s="626" t="str">
        <f t="shared" si="11"/>
        <v/>
      </c>
    </row>
    <row r="201" spans="2:19" x14ac:dyDescent="0.2">
      <c r="B201" s="211" t="s">
        <v>808</v>
      </c>
      <c r="C201" s="212"/>
      <c r="D201" s="209"/>
      <c r="E201" s="16">
        <v>181</v>
      </c>
      <c r="F201" s="14" t="s">
        <v>372</v>
      </c>
      <c r="G201" s="14" t="s">
        <v>373</v>
      </c>
      <c r="H201" s="418" t="str">
        <f>IF('Table 1'!L201="","",'Table 1'!L201)</f>
        <v/>
      </c>
      <c r="I201" s="419"/>
      <c r="J201" s="420"/>
      <c r="K201" s="421" t="str">
        <f t="shared" si="9"/>
        <v/>
      </c>
      <c r="L201" s="420"/>
      <c r="M201" s="419"/>
      <c r="N201" s="420"/>
      <c r="O201" s="419"/>
      <c r="P201" s="420"/>
      <c r="Q201" s="416" t="str">
        <f t="shared" si="8"/>
        <v/>
      </c>
      <c r="R201" s="626" t="str">
        <f t="shared" si="10"/>
        <v/>
      </c>
      <c r="S201" s="626" t="str">
        <f t="shared" si="11"/>
        <v/>
      </c>
    </row>
    <row r="202" spans="2:19" x14ac:dyDescent="0.2">
      <c r="B202" s="211" t="s">
        <v>809</v>
      </c>
      <c r="C202" s="212"/>
      <c r="D202" s="209"/>
      <c r="E202" s="13">
        <v>182</v>
      </c>
      <c r="F202" s="14" t="s">
        <v>374</v>
      </c>
      <c r="G202" s="14" t="s">
        <v>375</v>
      </c>
      <c r="H202" s="418" t="str">
        <f>IF('Table 1'!L202="","",'Table 1'!L202)</f>
        <v/>
      </c>
      <c r="I202" s="419"/>
      <c r="J202" s="420"/>
      <c r="K202" s="421" t="str">
        <f t="shared" si="9"/>
        <v/>
      </c>
      <c r="L202" s="420"/>
      <c r="M202" s="419"/>
      <c r="N202" s="420"/>
      <c r="O202" s="419"/>
      <c r="P202" s="420"/>
      <c r="Q202" s="416" t="str">
        <f t="shared" si="8"/>
        <v/>
      </c>
      <c r="R202" s="626" t="str">
        <f t="shared" si="10"/>
        <v/>
      </c>
      <c r="S202" s="626" t="str">
        <f t="shared" si="11"/>
        <v/>
      </c>
    </row>
    <row r="203" spans="2:19" x14ac:dyDescent="0.2">
      <c r="B203" s="211" t="s">
        <v>810</v>
      </c>
      <c r="C203" s="212"/>
      <c r="D203" s="209"/>
      <c r="E203" s="16">
        <v>183</v>
      </c>
      <c r="F203" s="14" t="s">
        <v>376</v>
      </c>
      <c r="G203" s="14" t="s">
        <v>377</v>
      </c>
      <c r="H203" s="418" t="str">
        <f>IF('Table 1'!L203="","",'Table 1'!L203)</f>
        <v/>
      </c>
      <c r="I203" s="419"/>
      <c r="J203" s="420"/>
      <c r="K203" s="421" t="str">
        <f t="shared" si="9"/>
        <v/>
      </c>
      <c r="L203" s="420"/>
      <c r="M203" s="419"/>
      <c r="N203" s="420"/>
      <c r="O203" s="419"/>
      <c r="P203" s="420"/>
      <c r="Q203" s="416" t="str">
        <f t="shared" si="8"/>
        <v/>
      </c>
      <c r="R203" s="626" t="str">
        <f t="shared" si="10"/>
        <v/>
      </c>
      <c r="S203" s="626" t="str">
        <f t="shared" si="11"/>
        <v/>
      </c>
    </row>
    <row r="204" spans="2:19" x14ac:dyDescent="0.2">
      <c r="B204" s="211" t="s">
        <v>811</v>
      </c>
      <c r="C204" s="212"/>
      <c r="D204" s="209"/>
      <c r="E204" s="13">
        <v>184</v>
      </c>
      <c r="F204" s="14" t="s">
        <v>378</v>
      </c>
      <c r="G204" s="15" t="s">
        <v>379</v>
      </c>
      <c r="H204" s="418">
        <f>IF('Table 1'!L204="","",'Table 1'!L204)</f>
        <v>1</v>
      </c>
      <c r="I204" s="419"/>
      <c r="J204" s="420"/>
      <c r="K204" s="421" t="str">
        <f t="shared" si="9"/>
        <v/>
      </c>
      <c r="L204" s="420"/>
      <c r="M204" s="419"/>
      <c r="N204" s="420"/>
      <c r="O204" s="419"/>
      <c r="P204" s="420"/>
      <c r="Q204" s="416" t="str">
        <f t="shared" si="8"/>
        <v/>
      </c>
      <c r="R204" s="626" t="str">
        <f t="shared" si="10"/>
        <v/>
      </c>
      <c r="S204" s="626" t="str">
        <f t="shared" si="11"/>
        <v/>
      </c>
    </row>
    <row r="205" spans="2:19" x14ac:dyDescent="0.2">
      <c r="B205" s="211" t="s">
        <v>812</v>
      </c>
      <c r="C205" s="212"/>
      <c r="D205" s="209"/>
      <c r="E205" s="16">
        <v>185</v>
      </c>
      <c r="F205" s="14" t="s">
        <v>380</v>
      </c>
      <c r="G205" s="14" t="s">
        <v>381</v>
      </c>
      <c r="H205" s="418">
        <f>IF('Table 1'!L205="","",'Table 1'!L205)</f>
        <v>2</v>
      </c>
      <c r="I205" s="419"/>
      <c r="J205" s="420"/>
      <c r="K205" s="421" t="str">
        <f t="shared" si="9"/>
        <v/>
      </c>
      <c r="L205" s="420"/>
      <c r="M205" s="419"/>
      <c r="N205" s="420"/>
      <c r="O205" s="419"/>
      <c r="P205" s="420"/>
      <c r="Q205" s="416" t="str">
        <f t="shared" si="8"/>
        <v/>
      </c>
      <c r="R205" s="626" t="str">
        <f t="shared" si="10"/>
        <v/>
      </c>
      <c r="S205" s="626" t="str">
        <f t="shared" si="11"/>
        <v/>
      </c>
    </row>
    <row r="206" spans="2:19" x14ac:dyDescent="0.2">
      <c r="B206" s="211" t="s">
        <v>813</v>
      </c>
      <c r="C206" s="212"/>
      <c r="D206" s="209"/>
      <c r="E206" s="13">
        <v>186</v>
      </c>
      <c r="F206" s="14" t="s">
        <v>382</v>
      </c>
      <c r="G206" s="14" t="s">
        <v>383</v>
      </c>
      <c r="H206" s="418" t="str">
        <f>IF('Table 1'!L206="","",'Table 1'!L206)</f>
        <v/>
      </c>
      <c r="I206" s="419"/>
      <c r="J206" s="420"/>
      <c r="K206" s="421" t="str">
        <f t="shared" si="9"/>
        <v/>
      </c>
      <c r="L206" s="420"/>
      <c r="M206" s="419"/>
      <c r="N206" s="420"/>
      <c r="O206" s="419"/>
      <c r="P206" s="420"/>
      <c r="Q206" s="416" t="str">
        <f t="shared" si="8"/>
        <v/>
      </c>
      <c r="R206" s="626" t="str">
        <f t="shared" si="10"/>
        <v/>
      </c>
      <c r="S206" s="626" t="str">
        <f t="shared" si="11"/>
        <v/>
      </c>
    </row>
    <row r="207" spans="2:19" x14ac:dyDescent="0.2">
      <c r="B207" s="211" t="s">
        <v>814</v>
      </c>
      <c r="C207" s="212"/>
      <c r="D207" s="209"/>
      <c r="E207" s="16">
        <v>187</v>
      </c>
      <c r="F207" s="14" t="s">
        <v>384</v>
      </c>
      <c r="G207" s="14" t="s">
        <v>385</v>
      </c>
      <c r="H207" s="418">
        <f>IF('Table 1'!L207="","",'Table 1'!L207)</f>
        <v>383</v>
      </c>
      <c r="I207" s="419"/>
      <c r="J207" s="420"/>
      <c r="K207" s="421" t="str">
        <f t="shared" si="9"/>
        <v/>
      </c>
      <c r="L207" s="420"/>
      <c r="M207" s="419"/>
      <c r="N207" s="420"/>
      <c r="O207" s="419"/>
      <c r="P207" s="420"/>
      <c r="Q207" s="416" t="str">
        <f t="shared" si="8"/>
        <v/>
      </c>
      <c r="R207" s="626" t="str">
        <f t="shared" si="10"/>
        <v/>
      </c>
      <c r="S207" s="626" t="str">
        <f t="shared" si="11"/>
        <v/>
      </c>
    </row>
    <row r="208" spans="2:19" x14ac:dyDescent="0.2">
      <c r="B208" s="211" t="s">
        <v>815</v>
      </c>
      <c r="C208" s="212"/>
      <c r="D208" s="209"/>
      <c r="E208" s="13">
        <v>188</v>
      </c>
      <c r="F208" s="33" t="s">
        <v>512</v>
      </c>
      <c r="G208" s="33" t="s">
        <v>513</v>
      </c>
      <c r="H208" s="418" t="str">
        <f>IF('Table 1'!L208="","",'Table 1'!L208)</f>
        <v/>
      </c>
      <c r="I208" s="419"/>
      <c r="J208" s="420"/>
      <c r="K208" s="421" t="str">
        <f t="shared" si="9"/>
        <v/>
      </c>
      <c r="L208" s="420"/>
      <c r="M208" s="419"/>
      <c r="N208" s="420"/>
      <c r="O208" s="419"/>
      <c r="P208" s="420"/>
      <c r="Q208" s="416" t="str">
        <f t="shared" si="8"/>
        <v/>
      </c>
      <c r="R208" s="626" t="str">
        <f t="shared" si="10"/>
        <v/>
      </c>
      <c r="S208" s="626" t="str">
        <f t="shared" si="11"/>
        <v/>
      </c>
    </row>
    <row r="209" spans="2:19" x14ac:dyDescent="0.2">
      <c r="B209" s="211" t="s">
        <v>816</v>
      </c>
      <c r="C209" s="212"/>
      <c r="D209" s="209"/>
      <c r="E209" s="16">
        <v>189</v>
      </c>
      <c r="F209" s="14" t="s">
        <v>386</v>
      </c>
      <c r="G209" s="14" t="s">
        <v>387</v>
      </c>
      <c r="H209" s="418" t="str">
        <f>IF('Table 1'!L209="","",'Table 1'!L209)</f>
        <v/>
      </c>
      <c r="I209" s="419"/>
      <c r="J209" s="420"/>
      <c r="K209" s="421" t="str">
        <f t="shared" si="9"/>
        <v/>
      </c>
      <c r="L209" s="420"/>
      <c r="M209" s="419"/>
      <c r="N209" s="420"/>
      <c r="O209" s="419"/>
      <c r="P209" s="420"/>
      <c r="Q209" s="416" t="str">
        <f t="shared" si="8"/>
        <v/>
      </c>
      <c r="R209" s="626" t="str">
        <f t="shared" si="10"/>
        <v/>
      </c>
      <c r="S209" s="626" t="str">
        <f t="shared" si="11"/>
        <v/>
      </c>
    </row>
    <row r="210" spans="2:19" x14ac:dyDescent="0.2">
      <c r="B210" s="211" t="s">
        <v>817</v>
      </c>
      <c r="C210" s="212"/>
      <c r="D210" s="209"/>
      <c r="E210" s="13">
        <v>190</v>
      </c>
      <c r="F210" s="14" t="s">
        <v>388</v>
      </c>
      <c r="G210" s="14" t="s">
        <v>389</v>
      </c>
      <c r="H210" s="418">
        <f>IF('Table 1'!L210="","",'Table 1'!L210)</f>
        <v>1</v>
      </c>
      <c r="I210" s="419"/>
      <c r="J210" s="420"/>
      <c r="K210" s="421" t="str">
        <f t="shared" si="9"/>
        <v/>
      </c>
      <c r="L210" s="420"/>
      <c r="M210" s="419"/>
      <c r="N210" s="420"/>
      <c r="O210" s="419"/>
      <c r="P210" s="420"/>
      <c r="Q210" s="416" t="str">
        <f t="shared" si="8"/>
        <v/>
      </c>
      <c r="R210" s="626" t="str">
        <f t="shared" si="10"/>
        <v/>
      </c>
      <c r="S210" s="626" t="str">
        <f t="shared" si="11"/>
        <v/>
      </c>
    </row>
    <row r="211" spans="2:19" x14ac:dyDescent="0.2">
      <c r="B211" s="211" t="s">
        <v>818</v>
      </c>
      <c r="C211" s="212"/>
      <c r="D211" s="209"/>
      <c r="E211" s="16">
        <v>191</v>
      </c>
      <c r="F211" s="14" t="s">
        <v>390</v>
      </c>
      <c r="G211" s="14" t="s">
        <v>391</v>
      </c>
      <c r="H211" s="418" t="str">
        <f>IF('Table 1'!L211="","",'Table 1'!L211)</f>
        <v/>
      </c>
      <c r="I211" s="419"/>
      <c r="J211" s="420"/>
      <c r="K211" s="421" t="str">
        <f t="shared" si="9"/>
        <v/>
      </c>
      <c r="L211" s="420"/>
      <c r="M211" s="419"/>
      <c r="N211" s="420"/>
      <c r="O211" s="419"/>
      <c r="P211" s="420"/>
      <c r="Q211" s="416" t="str">
        <f t="shared" si="8"/>
        <v/>
      </c>
      <c r="R211" s="626" t="str">
        <f t="shared" si="10"/>
        <v/>
      </c>
      <c r="S211" s="626" t="str">
        <f t="shared" si="11"/>
        <v/>
      </c>
    </row>
    <row r="212" spans="2:19" x14ac:dyDescent="0.2">
      <c r="B212" s="211" t="s">
        <v>819</v>
      </c>
      <c r="C212" s="212"/>
      <c r="D212" s="209"/>
      <c r="E212" s="13">
        <v>192</v>
      </c>
      <c r="F212" s="14" t="s">
        <v>392</v>
      </c>
      <c r="G212" s="14" t="s">
        <v>393</v>
      </c>
      <c r="H212" s="418" t="str">
        <f>IF('Table 1'!L212="","",'Table 1'!L212)</f>
        <v/>
      </c>
      <c r="I212" s="419"/>
      <c r="J212" s="420"/>
      <c r="K212" s="421" t="str">
        <f t="shared" si="9"/>
        <v/>
      </c>
      <c r="L212" s="420"/>
      <c r="M212" s="419"/>
      <c r="N212" s="420"/>
      <c r="O212" s="419"/>
      <c r="P212" s="420"/>
      <c r="Q212" s="416" t="str">
        <f t="shared" si="8"/>
        <v/>
      </c>
      <c r="R212" s="626" t="str">
        <f t="shared" si="10"/>
        <v/>
      </c>
      <c r="S212" s="626" t="str">
        <f t="shared" si="11"/>
        <v/>
      </c>
    </row>
    <row r="213" spans="2:19" x14ac:dyDescent="0.2">
      <c r="B213" s="211" t="s">
        <v>820</v>
      </c>
      <c r="C213" s="212"/>
      <c r="D213" s="209"/>
      <c r="E213" s="16">
        <v>193</v>
      </c>
      <c r="F213" s="14" t="s">
        <v>394</v>
      </c>
      <c r="G213" s="14" t="s">
        <v>395</v>
      </c>
      <c r="H213" s="418">
        <f>IF('Table 1'!L213="","",'Table 1'!L213)</f>
        <v>105</v>
      </c>
      <c r="I213" s="419"/>
      <c r="J213" s="420"/>
      <c r="K213" s="421" t="str">
        <f t="shared" si="9"/>
        <v/>
      </c>
      <c r="L213" s="420"/>
      <c r="M213" s="419"/>
      <c r="N213" s="420"/>
      <c r="O213" s="419"/>
      <c r="P213" s="420"/>
      <c r="Q213" s="416" t="str">
        <f t="shared" ref="Q213:Q264" si="12">IF(AND(COUNTIF(L213:N213,"c")=1,ISNUMBER(K213)),"Res Disc",IF(AND(K213="c",ISNUMBER(L213),ISNUMBER(M213),ISNUMBER(N213)),"Res Disc",IF(AND(H213="c",ISNUMBER(I213),ISNUMBER(J213),ISNUMBER(K213),ISNUMBER(O213),ISNUMBER(P213)),"Res Disc",IF(AND(ISNUMBER(H213),(SUM(COUNTIF(I213:K213,"c"),COUNTIF(O213:P213,"c"))=1)),"Res Disc",""))))</f>
        <v/>
      </c>
      <c r="R213" s="626" t="str">
        <f t="shared" si="10"/>
        <v/>
      </c>
      <c r="S213" s="626" t="str">
        <f t="shared" si="11"/>
        <v/>
      </c>
    </row>
    <row r="214" spans="2:19" x14ac:dyDescent="0.2">
      <c r="B214" s="211" t="s">
        <v>821</v>
      </c>
      <c r="C214" s="212"/>
      <c r="D214" s="209"/>
      <c r="E214" s="13">
        <v>194</v>
      </c>
      <c r="F214" s="14" t="s">
        <v>546</v>
      </c>
      <c r="G214" s="160" t="s">
        <v>547</v>
      </c>
      <c r="H214" s="418" t="str">
        <f>IF('Table 1'!L214="","",'Table 1'!L214)</f>
        <v/>
      </c>
      <c r="I214" s="419"/>
      <c r="J214" s="420"/>
      <c r="K214" s="421" t="str">
        <f t="shared" ref="K214:K264" si="13">IF(AND(L214="",M214="",N214=""),"",IF(OR(L214="c",M214="c",N214="c"),"c",SUM(L214:N214)))</f>
        <v/>
      </c>
      <c r="L214" s="420"/>
      <c r="M214" s="419"/>
      <c r="N214" s="420"/>
      <c r="O214" s="419"/>
      <c r="P214" s="420"/>
      <c r="Q214" s="416" t="str">
        <f t="shared" si="12"/>
        <v/>
      </c>
      <c r="R214" s="626" t="str">
        <f t="shared" ref="R214:R261" si="14">IF(Q214&lt;&gt;"","",IF(SUM(COUNTIF(I214:K214,"c"),COUNTIF(O214:P214,"c"))&gt;1,"",IF(OR(AND(H214="c",OR(I214="c",J214="c",K214="c",O214="c",P214="c")),AND(H214&lt;&gt;"",I214="c",J214="c",K214="c",O214="c",P214="c"),AND(H214&lt;&gt;"",I214="",J214="",K214="",O214="",P214="")),"",IF(ABS(SUM(I214:K214,O214:P214)-SUM(H214))&gt;0.9,SUM(I214:K214,O214:P214),""))))</f>
        <v/>
      </c>
      <c r="S214" s="626" t="str">
        <f t="shared" ref="S214:S264" si="15">IF(Q214&lt;&gt;"","",IF(OR(AND(K214="c",OR(L214="c",N214="c",M214="c")),AND(K214&lt;&gt;"",L214="c",M214="c",N214="c"),AND(K214&lt;&gt;"",L214="",N214="",M214="")),"",IF(COUNTIF(L214:N214,"c")&gt;1,"",IF(ABS(SUM(L214:N214)-SUM(K214))&gt;0.9,SUM(L214:N214),""))))</f>
        <v/>
      </c>
    </row>
    <row r="215" spans="2:19" x14ac:dyDescent="0.2">
      <c r="B215" s="211" t="s">
        <v>822</v>
      </c>
      <c r="C215" s="212"/>
      <c r="D215" s="209"/>
      <c r="E215" s="16">
        <v>195</v>
      </c>
      <c r="F215" s="14" t="s">
        <v>396</v>
      </c>
      <c r="G215" s="14" t="s">
        <v>397</v>
      </c>
      <c r="H215" s="418">
        <f>IF('Table 1'!L215="","",'Table 1'!L215)</f>
        <v>2394</v>
      </c>
      <c r="I215" s="419"/>
      <c r="J215" s="420"/>
      <c r="K215" s="421" t="str">
        <f t="shared" si="13"/>
        <v/>
      </c>
      <c r="L215" s="420"/>
      <c r="M215" s="419"/>
      <c r="N215" s="420"/>
      <c r="O215" s="419"/>
      <c r="P215" s="420"/>
      <c r="Q215" s="416" t="str">
        <f t="shared" si="12"/>
        <v/>
      </c>
      <c r="R215" s="626" t="str">
        <f t="shared" si="14"/>
        <v/>
      </c>
      <c r="S215" s="626" t="str">
        <f t="shared" si="15"/>
        <v/>
      </c>
    </row>
    <row r="216" spans="2:19" x14ac:dyDescent="0.2">
      <c r="B216" s="211" t="s">
        <v>823</v>
      </c>
      <c r="C216" s="212"/>
      <c r="D216" s="209"/>
      <c r="E216" s="13">
        <v>196</v>
      </c>
      <c r="F216" s="14" t="s">
        <v>398</v>
      </c>
      <c r="G216" s="14" t="s">
        <v>399</v>
      </c>
      <c r="H216" s="418">
        <f>IF('Table 1'!L216="","",'Table 1'!L216)</f>
        <v>6</v>
      </c>
      <c r="I216" s="419"/>
      <c r="J216" s="420"/>
      <c r="K216" s="421" t="str">
        <f t="shared" si="13"/>
        <v/>
      </c>
      <c r="L216" s="420"/>
      <c r="M216" s="419"/>
      <c r="N216" s="420"/>
      <c r="O216" s="419"/>
      <c r="P216" s="420"/>
      <c r="Q216" s="416" t="str">
        <f t="shared" si="12"/>
        <v/>
      </c>
      <c r="R216" s="626" t="str">
        <f t="shared" si="14"/>
        <v/>
      </c>
      <c r="S216" s="626" t="str">
        <f t="shared" si="15"/>
        <v/>
      </c>
    </row>
    <row r="217" spans="2:19" x14ac:dyDescent="0.2">
      <c r="B217" s="211" t="s">
        <v>801</v>
      </c>
      <c r="C217" s="212"/>
      <c r="D217" s="209"/>
      <c r="E217" s="16">
        <v>197</v>
      </c>
      <c r="F217" s="14" t="s">
        <v>358</v>
      </c>
      <c r="G217" s="14" t="s">
        <v>359</v>
      </c>
      <c r="H217" s="418" t="str">
        <f>IF('Table 1'!L217="","",'Table 1'!L217)</f>
        <v/>
      </c>
      <c r="I217" s="419"/>
      <c r="J217" s="420"/>
      <c r="K217" s="421" t="str">
        <f t="shared" si="13"/>
        <v/>
      </c>
      <c r="L217" s="420"/>
      <c r="M217" s="419"/>
      <c r="N217" s="420"/>
      <c r="O217" s="419"/>
      <c r="P217" s="420"/>
      <c r="Q217" s="416" t="str">
        <f t="shared" si="12"/>
        <v/>
      </c>
      <c r="R217" s="626" t="str">
        <f t="shared" si="14"/>
        <v/>
      </c>
      <c r="S217" s="626" t="str">
        <f t="shared" si="15"/>
        <v/>
      </c>
    </row>
    <row r="218" spans="2:19" x14ac:dyDescent="0.2">
      <c r="B218" s="211" t="s">
        <v>802</v>
      </c>
      <c r="C218" s="212"/>
      <c r="D218" s="209"/>
      <c r="E218" s="13">
        <v>198</v>
      </c>
      <c r="F218" s="14" t="s">
        <v>360</v>
      </c>
      <c r="G218" s="14" t="s">
        <v>361</v>
      </c>
      <c r="H218" s="418" t="str">
        <f>IF('Table 1'!L218="","",'Table 1'!L218)</f>
        <v/>
      </c>
      <c r="I218" s="419"/>
      <c r="J218" s="420"/>
      <c r="K218" s="421" t="str">
        <f t="shared" si="13"/>
        <v/>
      </c>
      <c r="L218" s="420"/>
      <c r="M218" s="419"/>
      <c r="N218" s="420"/>
      <c r="O218" s="419"/>
      <c r="P218" s="420"/>
      <c r="Q218" s="416" t="str">
        <f t="shared" si="12"/>
        <v/>
      </c>
      <c r="R218" s="626" t="str">
        <f t="shared" si="14"/>
        <v/>
      </c>
      <c r="S218" s="626" t="str">
        <f t="shared" si="15"/>
        <v/>
      </c>
    </row>
    <row r="219" spans="2:19" x14ac:dyDescent="0.2">
      <c r="B219" s="211" t="s">
        <v>803</v>
      </c>
      <c r="C219" s="212"/>
      <c r="D219" s="209"/>
      <c r="E219" s="16">
        <v>199</v>
      </c>
      <c r="F219" s="14" t="s">
        <v>362</v>
      </c>
      <c r="G219" s="14" t="s">
        <v>363</v>
      </c>
      <c r="H219" s="418" t="str">
        <f>IF('Table 1'!L219="","",'Table 1'!L219)</f>
        <v/>
      </c>
      <c r="I219" s="419"/>
      <c r="J219" s="420"/>
      <c r="K219" s="421" t="str">
        <f t="shared" si="13"/>
        <v/>
      </c>
      <c r="L219" s="420"/>
      <c r="M219" s="419"/>
      <c r="N219" s="420"/>
      <c r="O219" s="419"/>
      <c r="P219" s="420"/>
      <c r="Q219" s="416" t="str">
        <f t="shared" si="12"/>
        <v/>
      </c>
      <c r="R219" s="626" t="str">
        <f t="shared" si="14"/>
        <v/>
      </c>
      <c r="S219" s="626" t="str">
        <f t="shared" si="15"/>
        <v/>
      </c>
    </row>
    <row r="220" spans="2:19" x14ac:dyDescent="0.2">
      <c r="B220" s="211" t="s">
        <v>804</v>
      </c>
      <c r="C220" s="212"/>
      <c r="D220" s="209"/>
      <c r="E220" s="13">
        <v>200</v>
      </c>
      <c r="F220" s="14" t="s">
        <v>364</v>
      </c>
      <c r="G220" s="14" t="s">
        <v>365</v>
      </c>
      <c r="H220" s="418" t="str">
        <f>IF('Table 1'!L220="","",'Table 1'!L220)</f>
        <v/>
      </c>
      <c r="I220" s="419"/>
      <c r="J220" s="420"/>
      <c r="K220" s="421" t="str">
        <f t="shared" si="13"/>
        <v/>
      </c>
      <c r="L220" s="420"/>
      <c r="M220" s="419"/>
      <c r="N220" s="420"/>
      <c r="O220" s="419"/>
      <c r="P220" s="420"/>
      <c r="Q220" s="416" t="str">
        <f t="shared" si="12"/>
        <v/>
      </c>
      <c r="R220" s="626" t="str">
        <f t="shared" si="14"/>
        <v/>
      </c>
      <c r="S220" s="626" t="str">
        <f t="shared" si="15"/>
        <v/>
      </c>
    </row>
    <row r="221" spans="2:19" x14ac:dyDescent="0.2">
      <c r="B221" s="211" t="s">
        <v>805</v>
      </c>
      <c r="C221" s="212"/>
      <c r="D221" s="209"/>
      <c r="E221" s="16">
        <v>201</v>
      </c>
      <c r="F221" s="14" t="s">
        <v>366</v>
      </c>
      <c r="G221" s="14" t="s">
        <v>367</v>
      </c>
      <c r="H221" s="418" t="str">
        <f>IF('Table 1'!L221="","",'Table 1'!L221)</f>
        <v/>
      </c>
      <c r="I221" s="423"/>
      <c r="J221" s="420"/>
      <c r="K221" s="421" t="str">
        <f t="shared" si="13"/>
        <v/>
      </c>
      <c r="L221" s="420"/>
      <c r="M221" s="420"/>
      <c r="N221" s="420"/>
      <c r="O221" s="424"/>
      <c r="P221" s="420"/>
      <c r="Q221" s="416" t="str">
        <f t="shared" si="12"/>
        <v/>
      </c>
      <c r="R221" s="626" t="str">
        <f t="shared" si="14"/>
        <v/>
      </c>
      <c r="S221" s="626" t="str">
        <f t="shared" si="15"/>
        <v/>
      </c>
    </row>
    <row r="222" spans="2:19" x14ac:dyDescent="0.2">
      <c r="B222" s="211" t="s">
        <v>824</v>
      </c>
      <c r="C222" s="212"/>
      <c r="D222" s="209"/>
      <c r="E222" s="13">
        <v>202</v>
      </c>
      <c r="F222" s="14" t="s">
        <v>400</v>
      </c>
      <c r="G222" s="14" t="s">
        <v>401</v>
      </c>
      <c r="H222" s="418" t="str">
        <f>IF('Table 1'!L222="","",'Table 1'!L222)</f>
        <v/>
      </c>
      <c r="I222" s="423"/>
      <c r="J222" s="420"/>
      <c r="K222" s="421" t="str">
        <f t="shared" si="13"/>
        <v/>
      </c>
      <c r="L222" s="420"/>
      <c r="M222" s="420"/>
      <c r="N222" s="420"/>
      <c r="O222" s="424"/>
      <c r="P222" s="420"/>
      <c r="Q222" s="416" t="str">
        <f t="shared" si="12"/>
        <v/>
      </c>
      <c r="R222" s="626" t="str">
        <f t="shared" si="14"/>
        <v/>
      </c>
      <c r="S222" s="626" t="str">
        <f t="shared" si="15"/>
        <v/>
      </c>
    </row>
    <row r="223" spans="2:19" x14ac:dyDescent="0.2">
      <c r="B223" s="211" t="s">
        <v>825</v>
      </c>
      <c r="C223" s="212"/>
      <c r="D223" s="209"/>
      <c r="E223" s="16">
        <v>203</v>
      </c>
      <c r="F223" s="14" t="s">
        <v>402</v>
      </c>
      <c r="G223" s="14" t="s">
        <v>403</v>
      </c>
      <c r="H223" s="418" t="str">
        <f>IF('Table 1'!L223="","",'Table 1'!L223)</f>
        <v/>
      </c>
      <c r="I223" s="423"/>
      <c r="J223" s="420"/>
      <c r="K223" s="421" t="str">
        <f t="shared" si="13"/>
        <v/>
      </c>
      <c r="L223" s="420"/>
      <c r="M223" s="420"/>
      <c r="N223" s="420"/>
      <c r="O223" s="424"/>
      <c r="P223" s="420"/>
      <c r="Q223" s="416" t="str">
        <f t="shared" si="12"/>
        <v/>
      </c>
      <c r="R223" s="626" t="str">
        <f t="shared" si="14"/>
        <v/>
      </c>
      <c r="S223" s="626" t="str">
        <f t="shared" si="15"/>
        <v/>
      </c>
    </row>
    <row r="224" spans="2:19" x14ac:dyDescent="0.2">
      <c r="B224" s="211" t="s">
        <v>826</v>
      </c>
      <c r="C224" s="212"/>
      <c r="D224" s="209"/>
      <c r="E224" s="13">
        <v>204</v>
      </c>
      <c r="F224" s="14" t="s">
        <v>404</v>
      </c>
      <c r="G224" s="14" t="s">
        <v>405</v>
      </c>
      <c r="H224" s="418" t="str">
        <f>IF('Table 1'!L224="","",'Table 1'!L224)</f>
        <v/>
      </c>
      <c r="I224" s="423"/>
      <c r="J224" s="420"/>
      <c r="K224" s="421" t="str">
        <f t="shared" si="13"/>
        <v/>
      </c>
      <c r="L224" s="420"/>
      <c r="M224" s="420"/>
      <c r="N224" s="420"/>
      <c r="O224" s="424"/>
      <c r="P224" s="420"/>
      <c r="Q224" s="416" t="str">
        <f t="shared" si="12"/>
        <v/>
      </c>
      <c r="R224" s="626" t="str">
        <f t="shared" si="14"/>
        <v/>
      </c>
      <c r="S224" s="626" t="str">
        <f t="shared" si="15"/>
        <v/>
      </c>
    </row>
    <row r="225" spans="2:19" x14ac:dyDescent="0.2">
      <c r="B225" s="211" t="s">
        <v>827</v>
      </c>
      <c r="C225" s="212"/>
      <c r="D225" s="209"/>
      <c r="E225" s="16">
        <v>205</v>
      </c>
      <c r="F225" s="14" t="s">
        <v>406</v>
      </c>
      <c r="G225" s="14" t="s">
        <v>407</v>
      </c>
      <c r="H225" s="418">
        <f>IF('Table 1'!L225="","",'Table 1'!L225)</f>
        <v>342</v>
      </c>
      <c r="I225" s="423"/>
      <c r="J225" s="420"/>
      <c r="K225" s="421" t="str">
        <f t="shared" si="13"/>
        <v/>
      </c>
      <c r="L225" s="420"/>
      <c r="M225" s="420"/>
      <c r="N225" s="420"/>
      <c r="O225" s="424"/>
      <c r="P225" s="420"/>
      <c r="Q225" s="416" t="str">
        <f t="shared" si="12"/>
        <v/>
      </c>
      <c r="R225" s="626" t="str">
        <f t="shared" si="14"/>
        <v/>
      </c>
      <c r="S225" s="626" t="str">
        <f t="shared" si="15"/>
        <v/>
      </c>
    </row>
    <row r="226" spans="2:19" x14ac:dyDescent="0.2">
      <c r="B226" s="211" t="s">
        <v>828</v>
      </c>
      <c r="C226" s="212"/>
      <c r="D226" s="209"/>
      <c r="E226" s="13">
        <v>206</v>
      </c>
      <c r="F226" s="14" t="s">
        <v>408</v>
      </c>
      <c r="G226" s="14" t="s">
        <v>409</v>
      </c>
      <c r="H226" s="418">
        <f>IF('Table 1'!L226="","",'Table 1'!L226)</f>
        <v>94</v>
      </c>
      <c r="I226" s="423"/>
      <c r="J226" s="420"/>
      <c r="K226" s="421" t="str">
        <f t="shared" si="13"/>
        <v/>
      </c>
      <c r="L226" s="420"/>
      <c r="M226" s="420"/>
      <c r="N226" s="420"/>
      <c r="O226" s="424"/>
      <c r="P226" s="420"/>
      <c r="Q226" s="416" t="str">
        <f t="shared" si="12"/>
        <v/>
      </c>
      <c r="R226" s="626" t="str">
        <f t="shared" si="14"/>
        <v/>
      </c>
      <c r="S226" s="626" t="str">
        <f t="shared" si="15"/>
        <v/>
      </c>
    </row>
    <row r="227" spans="2:19" x14ac:dyDescent="0.2">
      <c r="B227" s="211" t="s">
        <v>829</v>
      </c>
      <c r="C227" s="212"/>
      <c r="D227" s="209"/>
      <c r="E227" s="16">
        <v>207</v>
      </c>
      <c r="F227" s="14" t="s">
        <v>410</v>
      </c>
      <c r="G227" s="14" t="s">
        <v>411</v>
      </c>
      <c r="H227" s="418" t="str">
        <f>IF('Table 1'!L227="","",'Table 1'!L227)</f>
        <v/>
      </c>
      <c r="I227" s="423"/>
      <c r="J227" s="420"/>
      <c r="K227" s="421" t="str">
        <f t="shared" si="13"/>
        <v/>
      </c>
      <c r="L227" s="420"/>
      <c r="M227" s="420"/>
      <c r="N227" s="420"/>
      <c r="O227" s="424"/>
      <c r="P227" s="420"/>
      <c r="Q227" s="416" t="str">
        <f t="shared" si="12"/>
        <v/>
      </c>
      <c r="R227" s="626" t="str">
        <f t="shared" si="14"/>
        <v/>
      </c>
      <c r="S227" s="626" t="str">
        <f t="shared" si="15"/>
        <v/>
      </c>
    </row>
    <row r="228" spans="2:19" x14ac:dyDescent="0.2">
      <c r="B228" s="211" t="s">
        <v>830</v>
      </c>
      <c r="C228" s="212"/>
      <c r="D228" s="209"/>
      <c r="E228" s="13">
        <v>208</v>
      </c>
      <c r="F228" s="14" t="s">
        <v>412</v>
      </c>
      <c r="G228" s="14" t="s">
        <v>413</v>
      </c>
      <c r="H228" s="418">
        <f>IF('Table 1'!L228="","",'Table 1'!L228)</f>
        <v>43</v>
      </c>
      <c r="I228" s="423"/>
      <c r="J228" s="420"/>
      <c r="K228" s="421" t="str">
        <f t="shared" si="13"/>
        <v/>
      </c>
      <c r="L228" s="420"/>
      <c r="M228" s="420"/>
      <c r="N228" s="420"/>
      <c r="O228" s="424"/>
      <c r="P228" s="420"/>
      <c r="Q228" s="416" t="str">
        <f t="shared" si="12"/>
        <v/>
      </c>
      <c r="R228" s="626" t="str">
        <f t="shared" si="14"/>
        <v/>
      </c>
      <c r="S228" s="626" t="str">
        <f t="shared" si="15"/>
        <v/>
      </c>
    </row>
    <row r="229" spans="2:19" x14ac:dyDescent="0.2">
      <c r="B229" s="211" t="s">
        <v>831</v>
      </c>
      <c r="C229" s="212"/>
      <c r="D229" s="209"/>
      <c r="E229" s="16">
        <v>209</v>
      </c>
      <c r="F229" s="14" t="s">
        <v>414</v>
      </c>
      <c r="G229" s="14" t="s">
        <v>415</v>
      </c>
      <c r="H229" s="418" t="str">
        <f>IF('Table 1'!L229="","",'Table 1'!L229)</f>
        <v/>
      </c>
      <c r="I229" s="423"/>
      <c r="J229" s="420"/>
      <c r="K229" s="421" t="str">
        <f t="shared" si="13"/>
        <v/>
      </c>
      <c r="L229" s="420"/>
      <c r="M229" s="420"/>
      <c r="N229" s="420"/>
      <c r="O229" s="424"/>
      <c r="P229" s="420"/>
      <c r="Q229" s="416" t="str">
        <f t="shared" si="12"/>
        <v/>
      </c>
      <c r="R229" s="626" t="str">
        <f t="shared" si="14"/>
        <v/>
      </c>
      <c r="S229" s="626" t="str">
        <f t="shared" si="15"/>
        <v/>
      </c>
    </row>
    <row r="230" spans="2:19" x14ac:dyDescent="0.2">
      <c r="B230" s="211" t="s">
        <v>832</v>
      </c>
      <c r="C230" s="212"/>
      <c r="D230" s="209"/>
      <c r="E230" s="13">
        <v>210</v>
      </c>
      <c r="F230" s="14" t="s">
        <v>416</v>
      </c>
      <c r="G230" s="14" t="s">
        <v>417</v>
      </c>
      <c r="H230" s="418" t="str">
        <f>IF('Table 1'!L230="","",'Table 1'!L230)</f>
        <v/>
      </c>
      <c r="I230" s="423"/>
      <c r="J230" s="420"/>
      <c r="K230" s="421" t="str">
        <f t="shared" si="13"/>
        <v/>
      </c>
      <c r="L230" s="420"/>
      <c r="M230" s="420"/>
      <c r="N230" s="420"/>
      <c r="O230" s="424"/>
      <c r="P230" s="420"/>
      <c r="Q230" s="416" t="str">
        <f t="shared" si="12"/>
        <v/>
      </c>
      <c r="R230" s="626" t="str">
        <f t="shared" si="14"/>
        <v/>
      </c>
      <c r="S230" s="626" t="str">
        <f t="shared" si="15"/>
        <v/>
      </c>
    </row>
    <row r="231" spans="2:19" x14ac:dyDescent="0.2">
      <c r="B231" s="211" t="s">
        <v>833</v>
      </c>
      <c r="C231" s="212"/>
      <c r="D231" s="209"/>
      <c r="E231" s="16">
        <v>211</v>
      </c>
      <c r="F231" s="14" t="s">
        <v>418</v>
      </c>
      <c r="G231" s="14" t="s">
        <v>419</v>
      </c>
      <c r="H231" s="418">
        <f>IF('Table 1'!L231="","",'Table 1'!L231)</f>
        <v>668</v>
      </c>
      <c r="I231" s="423"/>
      <c r="J231" s="420"/>
      <c r="K231" s="421" t="str">
        <f t="shared" si="13"/>
        <v/>
      </c>
      <c r="L231" s="420"/>
      <c r="M231" s="420"/>
      <c r="N231" s="420"/>
      <c r="O231" s="424"/>
      <c r="P231" s="420"/>
      <c r="Q231" s="416" t="str">
        <f t="shared" si="12"/>
        <v/>
      </c>
      <c r="R231" s="626" t="str">
        <f t="shared" si="14"/>
        <v/>
      </c>
      <c r="S231" s="626" t="str">
        <f t="shared" si="15"/>
        <v/>
      </c>
    </row>
    <row r="232" spans="2:19" x14ac:dyDescent="0.2">
      <c r="B232" s="211" t="s">
        <v>840</v>
      </c>
      <c r="C232" s="212"/>
      <c r="D232" s="209"/>
      <c r="E232" s="13">
        <v>212</v>
      </c>
      <c r="F232" s="14" t="s">
        <v>964</v>
      </c>
      <c r="G232" s="14" t="s">
        <v>420</v>
      </c>
      <c r="H232" s="418" t="str">
        <f>IF('Table 1'!L232="","",'Table 1'!L232)</f>
        <v/>
      </c>
      <c r="I232" s="423"/>
      <c r="J232" s="420"/>
      <c r="K232" s="421" t="str">
        <f t="shared" si="13"/>
        <v/>
      </c>
      <c r="L232" s="420"/>
      <c r="M232" s="420"/>
      <c r="N232" s="420"/>
      <c r="O232" s="424"/>
      <c r="P232" s="420"/>
      <c r="Q232" s="416" t="str">
        <f t="shared" si="12"/>
        <v/>
      </c>
      <c r="R232" s="626" t="str">
        <f t="shared" si="14"/>
        <v/>
      </c>
      <c r="S232" s="626" t="str">
        <f t="shared" si="15"/>
        <v/>
      </c>
    </row>
    <row r="233" spans="2:19" x14ac:dyDescent="0.2">
      <c r="B233" s="211" t="s">
        <v>834</v>
      </c>
      <c r="C233" s="212"/>
      <c r="D233" s="209"/>
      <c r="E233" s="16">
        <v>213</v>
      </c>
      <c r="F233" s="14" t="s">
        <v>421</v>
      </c>
      <c r="G233" s="14" t="s">
        <v>422</v>
      </c>
      <c r="H233" s="418" t="str">
        <f>IF('Table 1'!L233="","",'Table 1'!L233)</f>
        <v/>
      </c>
      <c r="I233" s="423"/>
      <c r="J233" s="420"/>
      <c r="K233" s="421" t="str">
        <f t="shared" si="13"/>
        <v/>
      </c>
      <c r="L233" s="420"/>
      <c r="M233" s="420"/>
      <c r="N233" s="420"/>
      <c r="O233" s="424"/>
      <c r="P233" s="420"/>
      <c r="Q233" s="416" t="str">
        <f t="shared" si="12"/>
        <v/>
      </c>
      <c r="R233" s="626" t="str">
        <f t="shared" si="14"/>
        <v/>
      </c>
      <c r="S233" s="626" t="str">
        <f t="shared" si="15"/>
        <v/>
      </c>
    </row>
    <row r="234" spans="2:19" x14ac:dyDescent="0.2">
      <c r="B234" s="211" t="s">
        <v>835</v>
      </c>
      <c r="C234" s="212"/>
      <c r="D234" s="209"/>
      <c r="E234" s="13">
        <v>214</v>
      </c>
      <c r="F234" s="14" t="s">
        <v>423</v>
      </c>
      <c r="G234" s="14" t="s">
        <v>424</v>
      </c>
      <c r="H234" s="418" t="str">
        <f>IF('Table 1'!L234="","",'Table 1'!L234)</f>
        <v/>
      </c>
      <c r="I234" s="423"/>
      <c r="J234" s="420"/>
      <c r="K234" s="421" t="str">
        <f t="shared" si="13"/>
        <v/>
      </c>
      <c r="L234" s="420"/>
      <c r="M234" s="420"/>
      <c r="N234" s="420"/>
      <c r="O234" s="424"/>
      <c r="P234" s="420"/>
      <c r="Q234" s="416" t="str">
        <f t="shared" si="12"/>
        <v/>
      </c>
      <c r="R234" s="626" t="str">
        <f t="shared" si="14"/>
        <v/>
      </c>
      <c r="S234" s="626" t="str">
        <f t="shared" si="15"/>
        <v/>
      </c>
    </row>
    <row r="235" spans="2:19" x14ac:dyDescent="0.2">
      <c r="B235" s="211" t="s">
        <v>836</v>
      </c>
      <c r="C235" s="212"/>
      <c r="D235" s="209"/>
      <c r="E235" s="16">
        <v>215</v>
      </c>
      <c r="F235" s="14" t="s">
        <v>425</v>
      </c>
      <c r="G235" s="14" t="s">
        <v>426</v>
      </c>
      <c r="H235" s="418" t="str">
        <f>IF('Table 1'!L235="","",'Table 1'!L235)</f>
        <v/>
      </c>
      <c r="I235" s="423"/>
      <c r="J235" s="420"/>
      <c r="K235" s="421" t="str">
        <f t="shared" si="13"/>
        <v/>
      </c>
      <c r="L235" s="420"/>
      <c r="M235" s="420"/>
      <c r="N235" s="420"/>
      <c r="O235" s="424"/>
      <c r="P235" s="420"/>
      <c r="Q235" s="416" t="str">
        <f t="shared" si="12"/>
        <v/>
      </c>
      <c r="R235" s="626" t="str">
        <f t="shared" si="14"/>
        <v/>
      </c>
      <c r="S235" s="626" t="str">
        <f t="shared" si="15"/>
        <v/>
      </c>
    </row>
    <row r="236" spans="2:19" x14ac:dyDescent="0.2">
      <c r="B236" s="211" t="s">
        <v>837</v>
      </c>
      <c r="C236" s="212"/>
      <c r="D236" s="209"/>
      <c r="E236" s="13">
        <v>216</v>
      </c>
      <c r="F236" s="14" t="s">
        <v>427</v>
      </c>
      <c r="G236" s="14" t="s">
        <v>428</v>
      </c>
      <c r="H236" s="418">
        <f>IF('Table 1'!L236="","",'Table 1'!L236)</f>
        <v>4</v>
      </c>
      <c r="I236" s="423"/>
      <c r="J236" s="420"/>
      <c r="K236" s="421" t="str">
        <f t="shared" si="13"/>
        <v/>
      </c>
      <c r="L236" s="420"/>
      <c r="M236" s="420"/>
      <c r="N236" s="420"/>
      <c r="O236" s="424"/>
      <c r="P236" s="420"/>
      <c r="Q236" s="416" t="str">
        <f t="shared" si="12"/>
        <v/>
      </c>
      <c r="R236" s="626" t="str">
        <f t="shared" si="14"/>
        <v/>
      </c>
      <c r="S236" s="626" t="str">
        <f t="shared" si="15"/>
        <v/>
      </c>
    </row>
    <row r="237" spans="2:19" x14ac:dyDescent="0.2">
      <c r="B237" s="211" t="s">
        <v>838</v>
      </c>
      <c r="C237" s="212"/>
      <c r="D237" s="209"/>
      <c r="E237" s="16">
        <v>217</v>
      </c>
      <c r="F237" s="14" t="s">
        <v>429</v>
      </c>
      <c r="G237" s="14" t="s">
        <v>430</v>
      </c>
      <c r="H237" s="418" t="str">
        <f>IF('Table 1'!L237="","",'Table 1'!L237)</f>
        <v/>
      </c>
      <c r="I237" s="423"/>
      <c r="J237" s="420"/>
      <c r="K237" s="421" t="str">
        <f t="shared" si="13"/>
        <v/>
      </c>
      <c r="L237" s="420"/>
      <c r="M237" s="420"/>
      <c r="N237" s="420"/>
      <c r="O237" s="424"/>
      <c r="P237" s="420"/>
      <c r="Q237" s="416" t="str">
        <f t="shared" si="12"/>
        <v/>
      </c>
      <c r="R237" s="626" t="str">
        <f t="shared" si="14"/>
        <v/>
      </c>
      <c r="S237" s="626" t="str">
        <f t="shared" si="15"/>
        <v/>
      </c>
    </row>
    <row r="238" spans="2:19" x14ac:dyDescent="0.2">
      <c r="B238" s="211" t="s">
        <v>839</v>
      </c>
      <c r="C238" s="212"/>
      <c r="D238" s="209"/>
      <c r="E238" s="13">
        <v>218</v>
      </c>
      <c r="F238" s="14" t="s">
        <v>431</v>
      </c>
      <c r="G238" s="14" t="s">
        <v>432</v>
      </c>
      <c r="H238" s="418">
        <f>IF('Table 1'!L238="","",'Table 1'!L238)</f>
        <v>61</v>
      </c>
      <c r="I238" s="423"/>
      <c r="J238" s="420"/>
      <c r="K238" s="421" t="str">
        <f t="shared" si="13"/>
        <v/>
      </c>
      <c r="L238" s="420"/>
      <c r="M238" s="420"/>
      <c r="N238" s="420"/>
      <c r="O238" s="424"/>
      <c r="P238" s="420"/>
      <c r="Q238" s="416" t="str">
        <f t="shared" si="12"/>
        <v/>
      </c>
      <c r="R238" s="626" t="str">
        <f t="shared" si="14"/>
        <v/>
      </c>
      <c r="S238" s="626" t="str">
        <f t="shared" si="15"/>
        <v/>
      </c>
    </row>
    <row r="239" spans="2:19" x14ac:dyDescent="0.2">
      <c r="B239" s="211" t="s">
        <v>957</v>
      </c>
      <c r="C239" s="212"/>
      <c r="D239" s="209"/>
      <c r="E239" s="16">
        <v>219</v>
      </c>
      <c r="F239" s="14" t="s">
        <v>433</v>
      </c>
      <c r="G239" s="14" t="s">
        <v>434</v>
      </c>
      <c r="H239" s="418" t="str">
        <f>IF('Table 1'!L239="","",'Table 1'!L239)</f>
        <v/>
      </c>
      <c r="I239" s="423"/>
      <c r="J239" s="420"/>
      <c r="K239" s="421" t="str">
        <f t="shared" si="13"/>
        <v/>
      </c>
      <c r="L239" s="420"/>
      <c r="M239" s="420"/>
      <c r="N239" s="420"/>
      <c r="O239" s="424"/>
      <c r="P239" s="420"/>
      <c r="Q239" s="416" t="str">
        <f t="shared" si="12"/>
        <v/>
      </c>
      <c r="R239" s="626" t="str">
        <f t="shared" si="14"/>
        <v/>
      </c>
      <c r="S239" s="626" t="str">
        <f t="shared" si="15"/>
        <v/>
      </c>
    </row>
    <row r="240" spans="2:19" x14ac:dyDescent="0.2">
      <c r="B240" s="211" t="s">
        <v>841</v>
      </c>
      <c r="C240" s="212"/>
      <c r="D240" s="209"/>
      <c r="E240" s="13">
        <v>220</v>
      </c>
      <c r="F240" s="14" t="s">
        <v>435</v>
      </c>
      <c r="G240" s="14" t="s">
        <v>436</v>
      </c>
      <c r="H240" s="418" t="str">
        <f>IF('Table 1'!L240="","",'Table 1'!L240)</f>
        <v/>
      </c>
      <c r="I240" s="423"/>
      <c r="J240" s="420"/>
      <c r="K240" s="421" t="str">
        <f t="shared" si="13"/>
        <v/>
      </c>
      <c r="L240" s="420"/>
      <c r="M240" s="420"/>
      <c r="N240" s="420"/>
      <c r="O240" s="424"/>
      <c r="P240" s="420"/>
      <c r="Q240" s="416" t="str">
        <f t="shared" si="12"/>
        <v/>
      </c>
      <c r="R240" s="626" t="str">
        <f t="shared" si="14"/>
        <v/>
      </c>
      <c r="S240" s="626" t="str">
        <f t="shared" si="15"/>
        <v/>
      </c>
    </row>
    <row r="241" spans="2:19" x14ac:dyDescent="0.2">
      <c r="B241" s="211" t="s">
        <v>842</v>
      </c>
      <c r="C241" s="212"/>
      <c r="D241" s="209"/>
      <c r="E241" s="16">
        <v>221</v>
      </c>
      <c r="F241" s="14" t="s">
        <v>437</v>
      </c>
      <c r="G241" s="14" t="s">
        <v>438</v>
      </c>
      <c r="H241" s="418" t="str">
        <f>IF('Table 1'!L241="","",'Table 1'!L241)</f>
        <v/>
      </c>
      <c r="I241" s="423"/>
      <c r="J241" s="420"/>
      <c r="K241" s="421" t="str">
        <f t="shared" si="13"/>
        <v/>
      </c>
      <c r="L241" s="420"/>
      <c r="M241" s="420"/>
      <c r="N241" s="420"/>
      <c r="O241" s="424"/>
      <c r="P241" s="420"/>
      <c r="Q241" s="416" t="str">
        <f t="shared" si="12"/>
        <v/>
      </c>
      <c r="R241" s="626" t="str">
        <f t="shared" si="14"/>
        <v/>
      </c>
      <c r="S241" s="626" t="str">
        <f t="shared" si="15"/>
        <v/>
      </c>
    </row>
    <row r="242" spans="2:19" x14ac:dyDescent="0.2">
      <c r="B242" s="211" t="s">
        <v>843</v>
      </c>
      <c r="C242" s="212"/>
      <c r="D242" s="209"/>
      <c r="E242" s="13">
        <v>222</v>
      </c>
      <c r="F242" s="14" t="s">
        <v>439</v>
      </c>
      <c r="G242" s="14" t="s">
        <v>440</v>
      </c>
      <c r="H242" s="418" t="str">
        <f>IF('Table 1'!L242="","",'Table 1'!L242)</f>
        <v/>
      </c>
      <c r="I242" s="423"/>
      <c r="J242" s="420"/>
      <c r="K242" s="421" t="str">
        <f t="shared" si="13"/>
        <v/>
      </c>
      <c r="L242" s="420"/>
      <c r="M242" s="420"/>
      <c r="N242" s="420"/>
      <c r="O242" s="424"/>
      <c r="P242" s="420"/>
      <c r="Q242" s="416" t="str">
        <f t="shared" si="12"/>
        <v/>
      </c>
      <c r="R242" s="626" t="str">
        <f t="shared" si="14"/>
        <v/>
      </c>
      <c r="S242" s="626" t="str">
        <f t="shared" si="15"/>
        <v/>
      </c>
    </row>
    <row r="243" spans="2:19" x14ac:dyDescent="0.2">
      <c r="B243" s="211" t="s">
        <v>844</v>
      </c>
      <c r="C243" s="212"/>
      <c r="D243" s="209"/>
      <c r="E243" s="16">
        <v>223</v>
      </c>
      <c r="F243" s="14" t="s">
        <v>441</v>
      </c>
      <c r="G243" s="14" t="s">
        <v>442</v>
      </c>
      <c r="H243" s="418" t="str">
        <f>IF('Table 1'!L243="","",'Table 1'!L243)</f>
        <v/>
      </c>
      <c r="I243" s="423"/>
      <c r="J243" s="420"/>
      <c r="K243" s="421" t="str">
        <f t="shared" si="13"/>
        <v/>
      </c>
      <c r="L243" s="420"/>
      <c r="M243" s="420"/>
      <c r="N243" s="420"/>
      <c r="O243" s="424"/>
      <c r="P243" s="420"/>
      <c r="Q243" s="416" t="str">
        <f t="shared" si="12"/>
        <v/>
      </c>
      <c r="R243" s="626" t="str">
        <f t="shared" si="14"/>
        <v/>
      </c>
      <c r="S243" s="626" t="str">
        <f t="shared" si="15"/>
        <v/>
      </c>
    </row>
    <row r="244" spans="2:19" x14ac:dyDescent="0.2">
      <c r="B244" s="211" t="s">
        <v>845</v>
      </c>
      <c r="C244" s="212"/>
      <c r="D244" s="209"/>
      <c r="E244" s="13">
        <v>224</v>
      </c>
      <c r="F244" s="14" t="s">
        <v>443</v>
      </c>
      <c r="G244" s="14" t="s">
        <v>444</v>
      </c>
      <c r="H244" s="418">
        <f>IF('Table 1'!L244="","",'Table 1'!L244)</f>
        <v>47</v>
      </c>
      <c r="I244" s="423"/>
      <c r="J244" s="420"/>
      <c r="K244" s="421" t="str">
        <f t="shared" si="13"/>
        <v/>
      </c>
      <c r="L244" s="420"/>
      <c r="M244" s="420"/>
      <c r="N244" s="420"/>
      <c r="O244" s="424"/>
      <c r="P244" s="420"/>
      <c r="Q244" s="416" t="str">
        <f t="shared" si="12"/>
        <v/>
      </c>
      <c r="R244" s="626" t="str">
        <f t="shared" si="14"/>
        <v/>
      </c>
      <c r="S244" s="626" t="str">
        <f t="shared" si="15"/>
        <v/>
      </c>
    </row>
    <row r="245" spans="2:19" x14ac:dyDescent="0.2">
      <c r="B245" s="211" t="s">
        <v>846</v>
      </c>
      <c r="C245" s="212"/>
      <c r="D245" s="209"/>
      <c r="E245" s="16">
        <v>225</v>
      </c>
      <c r="F245" s="14" t="s">
        <v>445</v>
      </c>
      <c r="G245" s="14" t="s">
        <v>446</v>
      </c>
      <c r="H245" s="418">
        <f>IF('Table 1'!L245="","",'Table 1'!L245)</f>
        <v>20960</v>
      </c>
      <c r="I245" s="423"/>
      <c r="J245" s="420"/>
      <c r="K245" s="421" t="str">
        <f t="shared" si="13"/>
        <v/>
      </c>
      <c r="L245" s="420"/>
      <c r="M245" s="420"/>
      <c r="N245" s="420"/>
      <c r="O245" s="424"/>
      <c r="P245" s="420"/>
      <c r="Q245" s="416" t="str">
        <f t="shared" si="12"/>
        <v/>
      </c>
      <c r="R245" s="626" t="str">
        <f t="shared" si="14"/>
        <v/>
      </c>
      <c r="S245" s="626" t="str">
        <f t="shared" si="15"/>
        <v/>
      </c>
    </row>
    <row r="246" spans="2:19" x14ac:dyDescent="0.2">
      <c r="B246" s="211" t="s">
        <v>847</v>
      </c>
      <c r="C246" s="212"/>
      <c r="D246" s="209"/>
      <c r="E246" s="13">
        <v>226</v>
      </c>
      <c r="F246" s="14" t="s">
        <v>447</v>
      </c>
      <c r="G246" s="14" t="s">
        <v>448</v>
      </c>
      <c r="H246" s="418">
        <f>IF('Table 1'!L246="","",'Table 1'!L246)</f>
        <v>113620</v>
      </c>
      <c r="I246" s="423"/>
      <c r="J246" s="420"/>
      <c r="K246" s="421" t="str">
        <f t="shared" si="13"/>
        <v/>
      </c>
      <c r="L246" s="420"/>
      <c r="M246" s="420"/>
      <c r="N246" s="420"/>
      <c r="O246" s="424"/>
      <c r="P246" s="420"/>
      <c r="Q246" s="416" t="str">
        <f t="shared" si="12"/>
        <v/>
      </c>
      <c r="R246" s="626" t="str">
        <f t="shared" si="14"/>
        <v/>
      </c>
      <c r="S246" s="626" t="str">
        <f t="shared" si="15"/>
        <v/>
      </c>
    </row>
    <row r="247" spans="2:19" x14ac:dyDescent="0.2">
      <c r="B247" s="211" t="s">
        <v>958</v>
      </c>
      <c r="C247" s="212"/>
      <c r="D247" s="209"/>
      <c r="E247" s="16">
        <v>227</v>
      </c>
      <c r="F247" s="14" t="s">
        <v>449</v>
      </c>
      <c r="G247" s="14" t="s">
        <v>450</v>
      </c>
      <c r="H247" s="418" t="str">
        <f>IF('Table 1'!L247="","",'Table 1'!L247)</f>
        <v/>
      </c>
      <c r="I247" s="423"/>
      <c r="J247" s="420"/>
      <c r="K247" s="421" t="str">
        <f t="shared" si="13"/>
        <v/>
      </c>
      <c r="L247" s="420"/>
      <c r="M247" s="420"/>
      <c r="N247" s="420"/>
      <c r="O247" s="424"/>
      <c r="P247" s="420"/>
      <c r="Q247" s="416" t="str">
        <f t="shared" si="12"/>
        <v/>
      </c>
      <c r="R247" s="626" t="str">
        <f t="shared" si="14"/>
        <v/>
      </c>
      <c r="S247" s="626" t="str">
        <f t="shared" si="15"/>
        <v/>
      </c>
    </row>
    <row r="248" spans="2:19" x14ac:dyDescent="0.2">
      <c r="B248" s="211" t="s">
        <v>848</v>
      </c>
      <c r="C248" s="212"/>
      <c r="D248" s="209"/>
      <c r="E248" s="13">
        <v>228</v>
      </c>
      <c r="F248" s="14" t="s">
        <v>451</v>
      </c>
      <c r="G248" s="14" t="s">
        <v>452</v>
      </c>
      <c r="H248" s="418" t="str">
        <f>IF('Table 1'!L248="","",'Table 1'!L248)</f>
        <v/>
      </c>
      <c r="I248" s="423"/>
      <c r="J248" s="420"/>
      <c r="K248" s="421" t="str">
        <f t="shared" si="13"/>
        <v/>
      </c>
      <c r="L248" s="420"/>
      <c r="M248" s="420"/>
      <c r="N248" s="420"/>
      <c r="O248" s="424"/>
      <c r="P248" s="420"/>
      <c r="Q248" s="416" t="str">
        <f t="shared" si="12"/>
        <v/>
      </c>
      <c r="R248" s="626" t="str">
        <f t="shared" si="14"/>
        <v/>
      </c>
      <c r="S248" s="626" t="str">
        <f t="shared" si="15"/>
        <v/>
      </c>
    </row>
    <row r="249" spans="2:19" x14ac:dyDescent="0.2">
      <c r="B249" s="211" t="s">
        <v>849</v>
      </c>
      <c r="C249" s="212"/>
      <c r="D249" s="209"/>
      <c r="E249" s="16">
        <v>229</v>
      </c>
      <c r="F249" s="14" t="s">
        <v>453</v>
      </c>
      <c r="G249" s="14" t="s">
        <v>454</v>
      </c>
      <c r="H249" s="418" t="str">
        <f>IF('Table 1'!L249="","",'Table 1'!L249)</f>
        <v/>
      </c>
      <c r="I249" s="423"/>
      <c r="J249" s="420"/>
      <c r="K249" s="421" t="str">
        <f t="shared" si="13"/>
        <v/>
      </c>
      <c r="L249" s="420"/>
      <c r="M249" s="420"/>
      <c r="N249" s="420"/>
      <c r="O249" s="424"/>
      <c r="P249" s="420"/>
      <c r="Q249" s="416" t="str">
        <f t="shared" si="12"/>
        <v/>
      </c>
      <c r="R249" s="626" t="str">
        <f t="shared" si="14"/>
        <v/>
      </c>
      <c r="S249" s="626" t="str">
        <f t="shared" si="15"/>
        <v/>
      </c>
    </row>
    <row r="250" spans="2:19" x14ac:dyDescent="0.2">
      <c r="B250" s="211" t="s">
        <v>850</v>
      </c>
      <c r="C250" s="212"/>
      <c r="D250" s="209"/>
      <c r="E250" s="13">
        <v>230</v>
      </c>
      <c r="F250" s="14" t="s">
        <v>455</v>
      </c>
      <c r="G250" s="14" t="s">
        <v>456</v>
      </c>
      <c r="H250" s="418" t="str">
        <f>IF('Table 1'!L250="","",'Table 1'!L250)</f>
        <v/>
      </c>
      <c r="I250" s="423"/>
      <c r="J250" s="420"/>
      <c r="K250" s="421" t="str">
        <f t="shared" si="13"/>
        <v/>
      </c>
      <c r="L250" s="420"/>
      <c r="M250" s="420"/>
      <c r="N250" s="420"/>
      <c r="O250" s="424"/>
      <c r="P250" s="420"/>
      <c r="Q250" s="416" t="str">
        <f t="shared" si="12"/>
        <v/>
      </c>
      <c r="R250" s="626" t="str">
        <f t="shared" si="14"/>
        <v/>
      </c>
      <c r="S250" s="626" t="str">
        <f t="shared" si="15"/>
        <v/>
      </c>
    </row>
    <row r="251" spans="2:19" x14ac:dyDescent="0.2">
      <c r="B251" s="211" t="s">
        <v>851</v>
      </c>
      <c r="C251" s="212"/>
      <c r="D251" s="209"/>
      <c r="E251" s="16">
        <v>231</v>
      </c>
      <c r="F251" s="14" t="s">
        <v>457</v>
      </c>
      <c r="G251" s="14" t="s">
        <v>458</v>
      </c>
      <c r="H251" s="418" t="str">
        <f>IF('Table 1'!L251="","",'Table 1'!L251)</f>
        <v/>
      </c>
      <c r="I251" s="423"/>
      <c r="J251" s="420"/>
      <c r="K251" s="421" t="str">
        <f t="shared" si="13"/>
        <v/>
      </c>
      <c r="L251" s="420"/>
      <c r="M251" s="420"/>
      <c r="N251" s="420"/>
      <c r="O251" s="424"/>
      <c r="P251" s="420"/>
      <c r="Q251" s="416" t="str">
        <f t="shared" si="12"/>
        <v/>
      </c>
      <c r="R251" s="626" t="str">
        <f t="shared" si="14"/>
        <v/>
      </c>
      <c r="S251" s="626" t="str">
        <f t="shared" si="15"/>
        <v/>
      </c>
    </row>
    <row r="252" spans="2:19" x14ac:dyDescent="0.2">
      <c r="B252" s="211" t="s">
        <v>852</v>
      </c>
      <c r="C252" s="212"/>
      <c r="D252" s="209"/>
      <c r="E252" s="13">
        <v>232</v>
      </c>
      <c r="F252" s="14" t="s">
        <v>459</v>
      </c>
      <c r="G252" s="14" t="s">
        <v>460</v>
      </c>
      <c r="H252" s="418">
        <f>IF('Table 1'!L252="","",'Table 1'!L252)</f>
        <v>37</v>
      </c>
      <c r="I252" s="423"/>
      <c r="J252" s="420"/>
      <c r="K252" s="421" t="str">
        <f t="shared" si="13"/>
        <v/>
      </c>
      <c r="L252" s="420"/>
      <c r="M252" s="420"/>
      <c r="N252" s="420"/>
      <c r="O252" s="424"/>
      <c r="P252" s="420"/>
      <c r="Q252" s="416" t="str">
        <f t="shared" si="12"/>
        <v/>
      </c>
      <c r="R252" s="626" t="str">
        <f t="shared" si="14"/>
        <v/>
      </c>
      <c r="S252" s="626" t="str">
        <f t="shared" si="15"/>
        <v/>
      </c>
    </row>
    <row r="253" spans="2:19" x14ac:dyDescent="0.2">
      <c r="B253" s="211" t="s">
        <v>853</v>
      </c>
      <c r="C253" s="212"/>
      <c r="D253" s="209"/>
      <c r="E253" s="16">
        <v>233</v>
      </c>
      <c r="F253" s="14" t="s">
        <v>461</v>
      </c>
      <c r="G253" s="14" t="s">
        <v>462</v>
      </c>
      <c r="H253" s="418">
        <f>IF('Table 1'!L253="","",'Table 1'!L253)</f>
        <v>24</v>
      </c>
      <c r="I253" s="423"/>
      <c r="J253" s="420"/>
      <c r="K253" s="421" t="str">
        <f t="shared" si="13"/>
        <v/>
      </c>
      <c r="L253" s="420"/>
      <c r="M253" s="420"/>
      <c r="N253" s="420"/>
      <c r="O253" s="424"/>
      <c r="P253" s="420"/>
      <c r="Q253" s="416" t="str">
        <f t="shared" si="12"/>
        <v/>
      </c>
      <c r="R253" s="626" t="str">
        <f t="shared" si="14"/>
        <v/>
      </c>
      <c r="S253" s="626" t="str">
        <f t="shared" si="15"/>
        <v/>
      </c>
    </row>
    <row r="254" spans="2:19" x14ac:dyDescent="0.2">
      <c r="B254" s="211" t="s">
        <v>854</v>
      </c>
      <c r="C254" s="212"/>
      <c r="D254" s="209"/>
      <c r="E254" s="13">
        <v>234</v>
      </c>
      <c r="F254" s="14" t="s">
        <v>463</v>
      </c>
      <c r="G254" s="14" t="s">
        <v>464</v>
      </c>
      <c r="H254" s="418">
        <f>IF('Table 1'!L254="","",'Table 1'!L254)</f>
        <v>20</v>
      </c>
      <c r="I254" s="423"/>
      <c r="J254" s="420"/>
      <c r="K254" s="421" t="str">
        <f t="shared" si="13"/>
        <v/>
      </c>
      <c r="L254" s="420"/>
      <c r="M254" s="420"/>
      <c r="N254" s="420"/>
      <c r="O254" s="424"/>
      <c r="P254" s="420"/>
      <c r="Q254" s="416" t="str">
        <f t="shared" si="12"/>
        <v/>
      </c>
      <c r="R254" s="626" t="str">
        <f t="shared" si="14"/>
        <v/>
      </c>
      <c r="S254" s="626" t="str">
        <f t="shared" si="15"/>
        <v/>
      </c>
    </row>
    <row r="255" spans="2:19" x14ac:dyDescent="0.2">
      <c r="B255" s="211" t="s">
        <v>855</v>
      </c>
      <c r="C255" s="212"/>
      <c r="D255" s="209"/>
      <c r="E255" s="16">
        <v>235</v>
      </c>
      <c r="F255" s="14" t="s">
        <v>465</v>
      </c>
      <c r="G255" s="14" t="s">
        <v>466</v>
      </c>
      <c r="H255" s="418">
        <f>IF('Table 1'!L255="","",'Table 1'!L255)</f>
        <v>30</v>
      </c>
      <c r="I255" s="423"/>
      <c r="J255" s="420"/>
      <c r="K255" s="421" t="str">
        <f t="shared" si="13"/>
        <v/>
      </c>
      <c r="L255" s="420"/>
      <c r="M255" s="420"/>
      <c r="N255" s="420"/>
      <c r="O255" s="424"/>
      <c r="P255" s="420"/>
      <c r="Q255" s="416" t="str">
        <f t="shared" si="12"/>
        <v/>
      </c>
      <c r="R255" s="626" t="str">
        <f t="shared" si="14"/>
        <v/>
      </c>
      <c r="S255" s="626" t="str">
        <f t="shared" si="15"/>
        <v/>
      </c>
    </row>
    <row r="256" spans="2:19" x14ac:dyDescent="0.2">
      <c r="B256" s="211" t="s">
        <v>856</v>
      </c>
      <c r="C256" s="212"/>
      <c r="D256" s="209"/>
      <c r="E256" s="13">
        <v>236</v>
      </c>
      <c r="F256" s="14" t="s">
        <v>467</v>
      </c>
      <c r="G256" s="14" t="s">
        <v>468</v>
      </c>
      <c r="H256" s="418" t="str">
        <f>IF('Table 1'!L256="","",'Table 1'!L256)</f>
        <v/>
      </c>
      <c r="I256" s="423"/>
      <c r="J256" s="420"/>
      <c r="K256" s="421" t="str">
        <f t="shared" si="13"/>
        <v/>
      </c>
      <c r="L256" s="420"/>
      <c r="M256" s="420"/>
      <c r="N256" s="420"/>
      <c r="O256" s="424"/>
      <c r="P256" s="420"/>
      <c r="Q256" s="416" t="str">
        <f t="shared" si="12"/>
        <v/>
      </c>
      <c r="R256" s="626" t="str">
        <f t="shared" si="14"/>
        <v/>
      </c>
      <c r="S256" s="626" t="str">
        <f t="shared" si="15"/>
        <v/>
      </c>
    </row>
    <row r="257" spans="1:23" x14ac:dyDescent="0.2">
      <c r="B257" s="211" t="s">
        <v>857</v>
      </c>
      <c r="C257" s="212"/>
      <c r="D257" s="209"/>
      <c r="E257" s="16">
        <v>237</v>
      </c>
      <c r="F257" s="14" t="s">
        <v>469</v>
      </c>
      <c r="G257" s="14" t="s">
        <v>470</v>
      </c>
      <c r="H257" s="418" t="str">
        <f>IF('Table 1'!L257="","",'Table 1'!L257)</f>
        <v/>
      </c>
      <c r="I257" s="423"/>
      <c r="J257" s="420"/>
      <c r="K257" s="421" t="str">
        <f t="shared" si="13"/>
        <v/>
      </c>
      <c r="L257" s="420"/>
      <c r="M257" s="420"/>
      <c r="N257" s="420"/>
      <c r="O257" s="424"/>
      <c r="P257" s="420"/>
      <c r="Q257" s="416" t="str">
        <f t="shared" si="12"/>
        <v/>
      </c>
      <c r="R257" s="626" t="str">
        <f t="shared" si="14"/>
        <v/>
      </c>
      <c r="S257" s="626" t="str">
        <f t="shared" si="15"/>
        <v/>
      </c>
    </row>
    <row r="258" spans="1:23" x14ac:dyDescent="0.2">
      <c r="B258" s="211" t="s">
        <v>858</v>
      </c>
      <c r="C258" s="212"/>
      <c r="D258" s="209"/>
      <c r="E258" s="13">
        <v>238</v>
      </c>
      <c r="F258" s="14" t="s">
        <v>471</v>
      </c>
      <c r="G258" s="14" t="s">
        <v>472</v>
      </c>
      <c r="H258" s="418" t="str">
        <f>IF('Table 1'!L258="","",'Table 1'!L258)</f>
        <v/>
      </c>
      <c r="I258" s="423"/>
      <c r="J258" s="420"/>
      <c r="K258" s="421" t="str">
        <f t="shared" si="13"/>
        <v/>
      </c>
      <c r="L258" s="420"/>
      <c r="M258" s="420"/>
      <c r="N258" s="420"/>
      <c r="O258" s="424"/>
      <c r="P258" s="420"/>
      <c r="Q258" s="416" t="str">
        <f t="shared" si="12"/>
        <v/>
      </c>
      <c r="R258" s="626" t="str">
        <f t="shared" si="14"/>
        <v/>
      </c>
      <c r="S258" s="626" t="str">
        <f t="shared" si="15"/>
        <v/>
      </c>
    </row>
    <row r="259" spans="1:23" x14ac:dyDescent="0.2">
      <c r="B259" s="211" t="s">
        <v>859</v>
      </c>
      <c r="C259" s="212"/>
      <c r="D259" s="209"/>
      <c r="E259" s="16">
        <v>239</v>
      </c>
      <c r="F259" s="14" t="s">
        <v>473</v>
      </c>
      <c r="G259" s="14" t="s">
        <v>474</v>
      </c>
      <c r="H259" s="418" t="str">
        <f>IF('Table 1'!L259="","",'Table 1'!L259)</f>
        <v/>
      </c>
      <c r="I259" s="423"/>
      <c r="J259" s="420"/>
      <c r="K259" s="421" t="str">
        <f t="shared" si="13"/>
        <v/>
      </c>
      <c r="L259" s="420"/>
      <c r="M259" s="420"/>
      <c r="N259" s="420"/>
      <c r="O259" s="424"/>
      <c r="P259" s="420"/>
      <c r="Q259" s="416" t="str">
        <f t="shared" si="12"/>
        <v/>
      </c>
      <c r="R259" s="626" t="str">
        <f t="shared" si="14"/>
        <v/>
      </c>
      <c r="S259" s="626" t="str">
        <f t="shared" si="15"/>
        <v/>
      </c>
    </row>
    <row r="260" spans="1:23" x14ac:dyDescent="0.2">
      <c r="B260" s="211" t="s">
        <v>860</v>
      </c>
      <c r="C260" s="212"/>
      <c r="D260" s="209"/>
      <c r="E260" s="13">
        <v>240</v>
      </c>
      <c r="F260" s="14" t="s">
        <v>475</v>
      </c>
      <c r="G260" s="14" t="s">
        <v>476</v>
      </c>
      <c r="H260" s="418" t="str">
        <f>IF('Table 1'!L260="","",'Table 1'!L260)</f>
        <v/>
      </c>
      <c r="I260" s="423"/>
      <c r="J260" s="420"/>
      <c r="K260" s="421" t="str">
        <f t="shared" si="13"/>
        <v/>
      </c>
      <c r="L260" s="420"/>
      <c r="M260" s="420"/>
      <c r="N260" s="420"/>
      <c r="O260" s="424"/>
      <c r="P260" s="420"/>
      <c r="Q260" s="416" t="str">
        <f t="shared" si="12"/>
        <v/>
      </c>
      <c r="R260" s="626" t="str">
        <f t="shared" si="14"/>
        <v/>
      </c>
      <c r="S260" s="626" t="str">
        <f t="shared" si="15"/>
        <v/>
      </c>
    </row>
    <row r="261" spans="1:23" x14ac:dyDescent="0.2">
      <c r="B261" s="211" t="s">
        <v>861</v>
      </c>
      <c r="C261" s="212"/>
      <c r="D261" s="209"/>
      <c r="E261" s="16">
        <v>241</v>
      </c>
      <c r="F261" s="14" t="s">
        <v>477</v>
      </c>
      <c r="G261" s="14" t="s">
        <v>478</v>
      </c>
      <c r="H261" s="418" t="str">
        <f>IF('Table 1'!L261="","",'Table 1'!L261)</f>
        <v/>
      </c>
      <c r="I261" s="423"/>
      <c r="J261" s="420"/>
      <c r="K261" s="421" t="str">
        <f t="shared" si="13"/>
        <v/>
      </c>
      <c r="L261" s="420"/>
      <c r="M261" s="420"/>
      <c r="N261" s="420"/>
      <c r="O261" s="424"/>
      <c r="P261" s="420"/>
      <c r="Q261" s="416" t="str">
        <f t="shared" si="12"/>
        <v/>
      </c>
      <c r="R261" s="626" t="str">
        <f t="shared" si="14"/>
        <v/>
      </c>
      <c r="S261" s="626" t="str">
        <f t="shared" si="15"/>
        <v/>
      </c>
    </row>
    <row r="262" spans="1:23" x14ac:dyDescent="0.2">
      <c r="B262" s="211" t="s">
        <v>862</v>
      </c>
      <c r="C262" s="212"/>
      <c r="D262" s="209"/>
      <c r="E262" s="13">
        <v>242</v>
      </c>
      <c r="F262" s="14" t="s">
        <v>929</v>
      </c>
      <c r="G262" s="198" t="s">
        <v>887</v>
      </c>
      <c r="H262" s="418" t="str">
        <f>IF('Table 1'!L262="","",'Table 1'!L262)</f>
        <v/>
      </c>
      <c r="I262" s="425"/>
      <c r="J262" s="426"/>
      <c r="K262" s="448" t="str">
        <f t="shared" si="13"/>
        <v/>
      </c>
      <c r="L262" s="426"/>
      <c r="M262" s="426"/>
      <c r="N262" s="426"/>
      <c r="O262" s="427"/>
      <c r="P262" s="426"/>
      <c r="Q262" s="612"/>
      <c r="R262" s="635"/>
      <c r="S262" s="635"/>
    </row>
    <row r="263" spans="1:23" x14ac:dyDescent="0.2">
      <c r="B263" s="211" t="s">
        <v>863</v>
      </c>
      <c r="C263" s="208"/>
      <c r="D263" s="209"/>
      <c r="E263" s="16">
        <v>243</v>
      </c>
      <c r="F263" s="123" t="s">
        <v>479</v>
      </c>
      <c r="G263" s="123" t="s">
        <v>886</v>
      </c>
      <c r="H263" s="487">
        <f>IF('Table 1'!L263="","",'Table 1'!L263)</f>
        <v>13</v>
      </c>
      <c r="I263" s="613"/>
      <c r="J263" s="613"/>
      <c r="K263" s="614"/>
      <c r="L263" s="613"/>
      <c r="M263" s="613"/>
      <c r="N263" s="613"/>
      <c r="O263" s="613"/>
      <c r="P263" s="613"/>
      <c r="Q263" s="612"/>
      <c r="R263" s="635"/>
      <c r="S263" s="635"/>
      <c r="T263" s="574"/>
    </row>
    <row r="264" spans="1:23" ht="18" customHeight="1" x14ac:dyDescent="0.2">
      <c r="B264" s="211" t="s">
        <v>864</v>
      </c>
      <c r="C264" s="138"/>
      <c r="D264" s="209"/>
      <c r="E264" s="13">
        <v>244</v>
      </c>
      <c r="F264" s="72"/>
      <c r="G264" s="176" t="s">
        <v>480</v>
      </c>
      <c r="H264" s="493">
        <f>IF('Table 1'!L264="","",'Table 1'!L264)</f>
        <v>190570</v>
      </c>
      <c r="I264" s="494"/>
      <c r="J264" s="494"/>
      <c r="K264" s="495" t="str">
        <f t="shared" si="13"/>
        <v/>
      </c>
      <c r="L264" s="494"/>
      <c r="M264" s="494"/>
      <c r="N264" s="494"/>
      <c r="O264" s="496"/>
      <c r="P264" s="494"/>
      <c r="Q264" s="486" t="str">
        <f t="shared" si="12"/>
        <v/>
      </c>
      <c r="R264" s="628" t="str">
        <f>IF(Q264&lt;&gt;"","",IF(SUM(COUNTIF(I264:K264,"c"),COUNTIF(O264:P264,"c"))&gt;1,"",IF(OR(AND(H264="c",OR(I264="c",J264="c",K264="c",O264="c",P264="c")),AND(H264&lt;&gt;"",I264="c",J264="c",K264="c",O264="c",P264="c"),AND(H264&lt;&gt;"",I264="",J264="",K264="",O264="",P264="")),"",IF(ABS(SUM(I264:K264,O264:P264,H263)-SUM(H264))&gt;0.9,SUM(I264:K264,O264:P264,H263),""))))</f>
        <v/>
      </c>
      <c r="S264" s="628" t="str">
        <f t="shared" si="15"/>
        <v/>
      </c>
      <c r="T264" s="306"/>
      <c r="U264" s="491"/>
      <c r="V264" s="491"/>
      <c r="W264" s="491"/>
    </row>
    <row r="265" spans="1:23" x14ac:dyDescent="0.2">
      <c r="A265" s="293"/>
      <c r="B265" s="211"/>
      <c r="C265" s="138"/>
      <c r="D265" s="209"/>
      <c r="E265" s="298"/>
      <c r="F265" s="297"/>
      <c r="G265" s="294" t="s">
        <v>874</v>
      </c>
      <c r="H265" s="432">
        <f>SUM(H21:H263)</f>
        <v>190570</v>
      </c>
      <c r="I265" s="432">
        <f>SUM(I21:I262)</f>
        <v>0</v>
      </c>
      <c r="J265" s="432">
        <f t="shared" ref="J265:P265" si="16">SUM(J21:J262)</f>
        <v>0</v>
      </c>
      <c r="K265" s="432">
        <f t="shared" si="16"/>
        <v>0</v>
      </c>
      <c r="L265" s="432">
        <f t="shared" si="16"/>
        <v>0</v>
      </c>
      <c r="M265" s="432">
        <f t="shared" si="16"/>
        <v>0</v>
      </c>
      <c r="N265" s="432">
        <f t="shared" si="16"/>
        <v>0</v>
      </c>
      <c r="O265" s="432">
        <f t="shared" si="16"/>
        <v>0</v>
      </c>
      <c r="P265" s="432">
        <f t="shared" si="16"/>
        <v>0</v>
      </c>
      <c r="Q265" s="411"/>
      <c r="R265" s="412"/>
      <c r="S265" s="413"/>
    </row>
    <row r="266" spans="1:23" ht="24.95" customHeight="1" thickBot="1" x14ac:dyDescent="0.25">
      <c r="B266" s="1"/>
      <c r="C266" s="1"/>
      <c r="D266" s="1"/>
      <c r="E266" s="88"/>
      <c r="F266" s="492"/>
      <c r="G266" s="69" t="s">
        <v>876</v>
      </c>
      <c r="H266" s="417">
        <f t="shared" ref="H266:O266" si="17">IF(COUNTIF(H21:H263,"c")=1,"Res Disc",SUM(H264)-SUM(H265))</f>
        <v>0</v>
      </c>
      <c r="I266" s="417">
        <f t="shared" si="17"/>
        <v>0</v>
      </c>
      <c r="J266" s="417">
        <f t="shared" si="17"/>
        <v>0</v>
      </c>
      <c r="K266" s="417">
        <f t="shared" si="17"/>
        <v>0</v>
      </c>
      <c r="L266" s="417">
        <f t="shared" si="17"/>
        <v>0</v>
      </c>
      <c r="M266" s="417">
        <f t="shared" si="17"/>
        <v>0</v>
      </c>
      <c r="N266" s="417">
        <f t="shared" si="17"/>
        <v>0</v>
      </c>
      <c r="O266" s="417">
        <f t="shared" si="17"/>
        <v>0</v>
      </c>
      <c r="P266" s="417">
        <f>IF(COUNTIF(P21:P263,"c")=1,"Res Disc",SUM(P264)-SUM(P265))</f>
        <v>0</v>
      </c>
      <c r="Q266" s="299"/>
      <c r="R266" s="414"/>
      <c r="S266" s="303"/>
    </row>
    <row r="267" spans="1:23" x14ac:dyDescent="0.2">
      <c r="G267" s="320" t="s">
        <v>551</v>
      </c>
      <c r="H267" s="324"/>
      <c r="I267" s="320"/>
      <c r="J267" s="320"/>
      <c r="K267" s="320"/>
      <c r="L267" s="320"/>
      <c r="M267" s="320"/>
      <c r="N267" s="320"/>
      <c r="O267" s="320"/>
      <c r="P267" s="320"/>
    </row>
    <row r="268" spans="1:23" x14ac:dyDescent="0.2">
      <c r="G268" s="687" t="s">
        <v>558</v>
      </c>
      <c r="H268" s="688"/>
      <c r="I268" s="688"/>
      <c r="J268" s="688"/>
      <c r="K268" s="688"/>
      <c r="L268" s="688"/>
      <c r="M268" s="688"/>
      <c r="N268" s="688"/>
      <c r="O268" s="688"/>
      <c r="P268" s="688"/>
    </row>
    <row r="269" spans="1:23" x14ac:dyDescent="0.2">
      <c r="G269" s="318"/>
      <c r="H269" s="318"/>
      <c r="I269" s="318"/>
      <c r="J269" s="318"/>
      <c r="K269" s="318"/>
      <c r="L269" s="318"/>
      <c r="M269" s="318"/>
      <c r="N269" s="318"/>
      <c r="O269" s="318"/>
      <c r="P269" s="318"/>
    </row>
  </sheetData>
  <sheetProtection password="8F7D" sheet="1" objects="1" scenarios="1" formatCells="0" formatColumns="0" formatRows="0"/>
  <sortState ref="B21:G261">
    <sortCondition ref="G21:G261"/>
  </sortState>
  <mergeCells count="6">
    <mergeCell ref="G268:P268"/>
    <mergeCell ref="Q14:Q16"/>
    <mergeCell ref="R14:R16"/>
    <mergeCell ref="S14:S16"/>
    <mergeCell ref="E4:F4"/>
    <mergeCell ref="E7:F7"/>
  </mergeCells>
  <conditionalFormatting sqref="Q21:S264">
    <cfRule type="notContainsBlanks" dxfId="42" priority="14">
      <formula>LEN(TRIM(Q21))&gt;0</formula>
    </cfRule>
  </conditionalFormatting>
  <conditionalFormatting sqref="H266:P266">
    <cfRule type="cellIs" priority="10" operator="notBetween">
      <formula>-1</formula>
      <formula>1</formula>
    </cfRule>
  </conditionalFormatting>
  <conditionalFormatting sqref="H266:P266">
    <cfRule type="cellIs" priority="9" operator="notBetween">
      <formula>-1</formula>
      <formula>1</formula>
    </cfRule>
  </conditionalFormatting>
  <conditionalFormatting sqref="H266:P266">
    <cfRule type="cellIs" dxfId="41" priority="8" operator="notBetween">
      <formula>-1</formula>
      <formula>1</formula>
    </cfRule>
  </conditionalFormatting>
  <conditionalFormatting sqref="H266:P266">
    <cfRule type="cellIs" dxfId="40" priority="7" operator="notBetween">
      <formula>-1</formula>
      <formula>1</formula>
    </cfRule>
  </conditionalFormatting>
  <conditionalFormatting sqref="Q263:S263">
    <cfRule type="notContainsBlanks" dxfId="39" priority="6">
      <formula>LEN(TRIM(Q263))&gt;0</formula>
    </cfRule>
  </conditionalFormatting>
  <conditionalFormatting sqref="Q21:S264">
    <cfRule type="notContainsBlanks" dxfId="38" priority="5">
      <formula>LEN(TRIM(Q21))&gt;0</formula>
    </cfRule>
  </conditionalFormatting>
  <conditionalFormatting sqref="H266:P266">
    <cfRule type="cellIs" priority="4" operator="notBetween">
      <formula>-1</formula>
      <formula>1</formula>
    </cfRule>
  </conditionalFormatting>
  <conditionalFormatting sqref="H266:P266">
    <cfRule type="cellIs" dxfId="37" priority="3" operator="notBetween">
      <formula>-1</formula>
      <formula>1</formula>
    </cfRule>
  </conditionalFormatting>
  <conditionalFormatting sqref="H266:P266">
    <cfRule type="cellIs" dxfId="36" priority="2" operator="notBetween">
      <formula>-1</formula>
      <formula>1</formula>
    </cfRule>
  </conditionalFormatting>
  <conditionalFormatting sqref="Q262:S262">
    <cfRule type="notContainsBlanks" dxfId="35" priority="1">
      <formula>LEN(TRIM(Q262))&gt;0</formula>
    </cfRule>
  </conditionalFormatting>
  <pageMargins left="0.7" right="0.7" top="0.75" bottom="0.75" header="0.3" footer="0.3"/>
  <pageSetup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pageSetUpPr fitToPage="1"/>
  </sheetPr>
  <dimension ref="A1:X192"/>
  <sheetViews>
    <sheetView zoomScale="90" zoomScaleNormal="90" workbookViewId="0">
      <pane xSplit="7" ySplit="20" topLeftCell="H156" activePane="bottomRight" state="frozen"/>
      <selection activeCell="E1" sqref="E1"/>
      <selection pane="topRight" activeCell="E1" sqref="E1"/>
      <selection pane="bottomLeft" activeCell="E1" sqref="E1"/>
      <selection pane="bottomRight" activeCell="N171" sqref="N171"/>
    </sheetView>
  </sheetViews>
  <sheetFormatPr defaultColWidth="0" defaultRowHeight="12.75" zeroHeight="1" x14ac:dyDescent="0.2"/>
  <cols>
    <col min="1" max="1" width="8.6640625" style="219" hidden="1" customWidth="1"/>
    <col min="2" max="2" width="9.83203125" style="219" hidden="1" customWidth="1"/>
    <col min="3" max="3" width="14" style="219" hidden="1" customWidth="1"/>
    <col min="4" max="4" width="8.33203125" style="219" hidden="1" customWidth="1"/>
    <col min="5" max="5" width="4.6640625" style="219" bestFit="1" customWidth="1"/>
    <col min="6" max="6" width="6.5" style="219" customWidth="1"/>
    <col min="7" max="7" width="45.5" style="219" customWidth="1"/>
    <col min="8" max="19" width="17.33203125" style="219" customWidth="1"/>
    <col min="20" max="20" width="18.5" style="219" customWidth="1"/>
    <col min="21" max="23" width="15.5" style="219" customWidth="1"/>
    <col min="24" max="24" width="2.1640625" style="219" customWidth="1"/>
    <col min="25" max="16384" width="9.33203125" style="219" hidden="1"/>
  </cols>
  <sheetData>
    <row r="1" spans="1:24" s="381" customFormat="1" ht="24.95" customHeight="1" x14ac:dyDescent="0.2">
      <c r="D1" s="374"/>
      <c r="E1" s="373"/>
      <c r="G1" s="389"/>
      <c r="H1" s="575" t="s">
        <v>919</v>
      </c>
      <c r="I1" s="389"/>
      <c r="J1" s="389"/>
      <c r="K1" s="389"/>
      <c r="L1" s="389"/>
      <c r="M1" s="389"/>
      <c r="N1" s="373"/>
      <c r="O1" s="373"/>
      <c r="P1" s="373"/>
      <c r="Q1" s="382"/>
      <c r="R1" s="382"/>
      <c r="S1" s="382"/>
      <c r="T1" s="382"/>
      <c r="U1" s="382"/>
      <c r="V1" s="382"/>
      <c r="W1" s="382"/>
      <c r="X1" s="382"/>
    </row>
    <row r="2" spans="1:24" ht="42" hidden="1" customHeight="1" x14ac:dyDescent="0.2">
      <c r="D2" s="222"/>
      <c r="E2" s="336"/>
      <c r="F2" s="222"/>
      <c r="G2" s="222"/>
      <c r="H2" s="222"/>
      <c r="I2" s="222"/>
      <c r="J2" s="222"/>
      <c r="K2" s="222"/>
      <c r="L2" s="222"/>
      <c r="M2" s="222"/>
      <c r="N2" s="222"/>
      <c r="O2" s="222"/>
      <c r="P2" s="222"/>
      <c r="X2" s="312"/>
    </row>
    <row r="3" spans="1:24" ht="42" hidden="1" customHeight="1" x14ac:dyDescent="0.2">
      <c r="D3" s="222"/>
      <c r="E3" s="336"/>
      <c r="F3" s="222"/>
      <c r="G3" s="222"/>
      <c r="H3" s="222"/>
      <c r="I3" s="222"/>
      <c r="J3" s="222"/>
      <c r="K3" s="222"/>
      <c r="L3" s="222"/>
      <c r="M3" s="222"/>
      <c r="N3" s="222"/>
      <c r="O3" s="222"/>
      <c r="P3" s="222"/>
      <c r="X3" s="312"/>
    </row>
    <row r="4" spans="1:24" ht="15.75" customHeight="1" x14ac:dyDescent="0.2">
      <c r="C4" s="658"/>
      <c r="D4" s="659"/>
      <c r="E4" s="659"/>
      <c r="F4" s="659"/>
      <c r="G4" s="78" t="s">
        <v>526</v>
      </c>
      <c r="H4" s="65" t="str">
        <f>Reporting_Country_Name</f>
        <v>Cayman Islands</v>
      </c>
      <c r="I4" s="79"/>
      <c r="J4" s="80" t="s">
        <v>530</v>
      </c>
      <c r="K4" s="141" t="str">
        <f>Reporting_Country_Code</f>
        <v>377</v>
      </c>
      <c r="L4" s="44" t="s">
        <v>622</v>
      </c>
      <c r="M4" s="170" t="str">
        <f>Reporting_Period_Code</f>
        <v>2018S1</v>
      </c>
      <c r="N4" s="195"/>
      <c r="O4" s="195"/>
      <c r="P4" s="195"/>
      <c r="Q4" s="195"/>
      <c r="R4" s="195"/>
      <c r="S4" s="195"/>
      <c r="T4" s="195"/>
      <c r="U4" s="195"/>
      <c r="V4" s="195"/>
      <c r="W4" s="195"/>
      <c r="X4" s="312"/>
    </row>
    <row r="5" spans="1:24" ht="42" hidden="1" customHeight="1" x14ac:dyDescent="0.2">
      <c r="C5" s="338"/>
      <c r="D5" s="81"/>
      <c r="E5" s="338"/>
      <c r="F5" s="81"/>
      <c r="G5" s="81"/>
      <c r="H5" s="68"/>
      <c r="I5" s="82"/>
      <c r="J5" s="80"/>
      <c r="K5" s="82"/>
      <c r="L5" s="77"/>
      <c r="M5" s="68"/>
      <c r="N5" s="81"/>
      <c r="O5" s="81"/>
      <c r="P5" s="81"/>
      <c r="Q5" s="81"/>
      <c r="R5" s="81"/>
      <c r="S5" s="81"/>
      <c r="T5" s="81"/>
      <c r="U5" s="81"/>
      <c r="V5" s="81"/>
      <c r="W5" s="81"/>
      <c r="X5" s="312"/>
    </row>
    <row r="6" spans="1:24" ht="42" hidden="1" customHeight="1" x14ac:dyDescent="0.2">
      <c r="C6" s="339"/>
      <c r="D6" s="83"/>
      <c r="E6" s="339"/>
      <c r="F6" s="83"/>
      <c r="G6" s="83"/>
      <c r="H6" s="68"/>
      <c r="I6" s="80"/>
      <c r="J6" s="80"/>
      <c r="K6" s="80"/>
      <c r="L6" s="45"/>
      <c r="M6" s="68"/>
      <c r="N6" s="83"/>
      <c r="O6" s="83"/>
      <c r="P6" s="83"/>
      <c r="Q6" s="83"/>
      <c r="R6" s="83"/>
      <c r="S6" s="83"/>
      <c r="T6" s="83"/>
      <c r="U6" s="83"/>
      <c r="V6" s="83"/>
      <c r="W6" s="83"/>
      <c r="X6" s="312"/>
    </row>
    <row r="7" spans="1:24" ht="17.25" customHeight="1" x14ac:dyDescent="0.2">
      <c r="C7" s="684"/>
      <c r="D7" s="685"/>
      <c r="E7" s="685"/>
      <c r="F7" s="685"/>
      <c r="G7" s="185" t="s">
        <v>527</v>
      </c>
      <c r="H7" s="190" t="str">
        <f>Reporting_Currency_Name</f>
        <v>US Dollars</v>
      </c>
      <c r="I7" s="191"/>
      <c r="J7" s="192" t="s">
        <v>531</v>
      </c>
      <c r="K7" s="270">
        <f>Reporting_Currency_Code</f>
        <v>1</v>
      </c>
      <c r="L7" s="193" t="s">
        <v>8</v>
      </c>
      <c r="M7" s="194" t="str">
        <f>Reporting_Scale_Name</f>
        <v>Million</v>
      </c>
      <c r="N7" s="185"/>
      <c r="O7" s="185"/>
      <c r="P7" s="185"/>
      <c r="Q7" s="185"/>
      <c r="R7" s="185"/>
      <c r="S7" s="185"/>
      <c r="T7" s="185"/>
      <c r="U7" s="185"/>
      <c r="V7" s="185"/>
      <c r="W7" s="185"/>
      <c r="X7" s="312"/>
    </row>
    <row r="8" spans="1:24" ht="42" hidden="1" customHeight="1" x14ac:dyDescent="0.2">
      <c r="D8" s="223"/>
      <c r="F8" s="221"/>
      <c r="G8" s="224"/>
      <c r="H8" s="223"/>
      <c r="I8" s="223"/>
      <c r="J8" s="223"/>
      <c r="K8" s="225"/>
      <c r="L8" s="225"/>
      <c r="M8" s="225"/>
      <c r="N8" s="225"/>
      <c r="O8" s="225"/>
      <c r="P8" s="225"/>
      <c r="X8" s="312"/>
    </row>
    <row r="9" spans="1:24" ht="42" hidden="1" customHeight="1" x14ac:dyDescent="0.2">
      <c r="D9" s="223"/>
      <c r="F9" s="221"/>
      <c r="G9" s="224"/>
      <c r="H9" s="223"/>
      <c r="I9" s="223"/>
      <c r="J9" s="223"/>
      <c r="K9" s="225"/>
      <c r="L9" s="225"/>
      <c r="M9" s="225"/>
      <c r="N9" s="225"/>
      <c r="O9" s="225"/>
      <c r="P9" s="225"/>
      <c r="X9" s="312"/>
    </row>
    <row r="10" spans="1:24" ht="42" hidden="1" customHeight="1" x14ac:dyDescent="0.2">
      <c r="D10" s="223"/>
      <c r="F10" s="221"/>
      <c r="G10" s="224"/>
      <c r="H10" s="223"/>
      <c r="I10" s="223"/>
      <c r="J10" s="223"/>
      <c r="K10" s="225"/>
      <c r="L10" s="225"/>
      <c r="M10" s="225"/>
      <c r="N10" s="225"/>
      <c r="O10" s="225"/>
      <c r="P10" s="225"/>
      <c r="X10" s="312"/>
    </row>
    <row r="11" spans="1:24" ht="42" hidden="1" customHeight="1" x14ac:dyDescent="0.2">
      <c r="D11" s="223"/>
      <c r="F11" s="221"/>
      <c r="G11" s="224"/>
      <c r="H11" s="223"/>
      <c r="I11" s="223"/>
      <c r="J11" s="223"/>
      <c r="K11" s="225"/>
      <c r="L11" s="225"/>
      <c r="M11" s="225"/>
      <c r="N11" s="225"/>
      <c r="O11" s="225"/>
      <c r="P11" s="225"/>
      <c r="X11" s="312"/>
    </row>
    <row r="12" spans="1:24" s="312" customFormat="1" ht="19.5" customHeight="1" thickBot="1" x14ac:dyDescent="0.25">
      <c r="A12" s="219"/>
      <c r="B12" s="219"/>
      <c r="C12" s="219"/>
      <c r="D12" s="223"/>
      <c r="G12" s="584" t="s">
        <v>487</v>
      </c>
      <c r="H12" s="329"/>
      <c r="I12" s="329"/>
      <c r="J12" s="329"/>
      <c r="K12" s="329"/>
      <c r="L12" s="328"/>
      <c r="M12" s="328"/>
      <c r="N12" s="604" t="s">
        <v>934</v>
      </c>
      <c r="O12" s="328"/>
      <c r="P12" s="328"/>
    </row>
    <row r="13" spans="1:24" s="312" customFormat="1" ht="19.5" hidden="1" customHeight="1" thickBot="1" x14ac:dyDescent="0.25">
      <c r="A13" s="219"/>
      <c r="B13" s="219"/>
      <c r="C13" s="219"/>
      <c r="D13" s="223"/>
      <c r="F13" s="332"/>
      <c r="G13" s="329"/>
      <c r="H13" s="329"/>
      <c r="I13" s="329"/>
      <c r="J13" s="329"/>
      <c r="K13" s="329"/>
      <c r="L13" s="328"/>
      <c r="M13" s="328"/>
      <c r="N13" s="328"/>
      <c r="O13" s="328"/>
      <c r="P13" s="328"/>
    </row>
    <row r="14" spans="1:24" s="312" customFormat="1" ht="13.5" thickBot="1" x14ac:dyDescent="0.25">
      <c r="A14" s="219"/>
      <c r="B14" s="219"/>
      <c r="C14" s="219"/>
      <c r="D14" s="226"/>
      <c r="E14" s="333"/>
      <c r="F14" s="330"/>
      <c r="G14" s="697"/>
      <c r="H14" s="228"/>
      <c r="I14" s="229"/>
      <c r="J14" s="229"/>
      <c r="K14" s="229"/>
      <c r="L14" s="229"/>
      <c r="M14" s="229" t="s">
        <v>523</v>
      </c>
      <c r="N14" s="592"/>
      <c r="O14" s="230"/>
      <c r="P14" s="229"/>
      <c r="Q14" s="229"/>
      <c r="R14" s="229"/>
      <c r="S14" s="244"/>
      <c r="T14" s="699" t="s">
        <v>895</v>
      </c>
      <c r="U14" s="677" t="s">
        <v>905</v>
      </c>
      <c r="V14" s="677" t="s">
        <v>899</v>
      </c>
      <c r="W14" s="672" t="s">
        <v>900</v>
      </c>
    </row>
    <row r="15" spans="1:24" s="312" customFormat="1" ht="18.75" customHeight="1" thickBot="1" x14ac:dyDescent="0.25">
      <c r="A15" s="219"/>
      <c r="B15" s="219"/>
      <c r="C15" s="219"/>
      <c r="D15" s="232"/>
      <c r="E15" s="334"/>
      <c r="F15" s="331"/>
      <c r="G15" s="698"/>
      <c r="H15" s="233"/>
      <c r="I15" s="703" t="s">
        <v>565</v>
      </c>
      <c r="J15" s="703" t="s">
        <v>525</v>
      </c>
      <c r="K15" s="229"/>
      <c r="L15" s="591"/>
      <c r="M15" s="586"/>
      <c r="N15" s="586"/>
      <c r="O15" s="703" t="s">
        <v>488</v>
      </c>
      <c r="P15" s="705" t="s">
        <v>937</v>
      </c>
      <c r="Q15" s="701"/>
      <c r="R15" s="701"/>
      <c r="S15" s="702"/>
      <c r="T15" s="700"/>
      <c r="U15" s="678"/>
      <c r="V15" s="678"/>
      <c r="W15" s="673"/>
    </row>
    <row r="16" spans="1:24" ht="46.5" customHeight="1" thickBot="1" x14ac:dyDescent="0.25">
      <c r="D16" s="236" t="s">
        <v>529</v>
      </c>
      <c r="E16" s="231" t="s">
        <v>10</v>
      </c>
      <c r="G16" s="406" t="s">
        <v>884</v>
      </c>
      <c r="H16" s="245" t="s">
        <v>562</v>
      </c>
      <c r="I16" s="704"/>
      <c r="J16" s="704"/>
      <c r="K16" s="246" t="s">
        <v>517</v>
      </c>
      <c r="L16" s="245" t="s">
        <v>518</v>
      </c>
      <c r="M16" s="245" t="s">
        <v>519</v>
      </c>
      <c r="N16" s="245" t="s">
        <v>486</v>
      </c>
      <c r="O16" s="704"/>
      <c r="P16" s="706"/>
      <c r="Q16" s="578" t="s">
        <v>520</v>
      </c>
      <c r="R16" s="245" t="s">
        <v>521</v>
      </c>
      <c r="S16" s="247" t="s">
        <v>522</v>
      </c>
      <c r="T16" s="700"/>
      <c r="U16" s="678"/>
      <c r="V16" s="678"/>
      <c r="W16" s="673"/>
      <c r="X16" s="312"/>
    </row>
    <row r="17" spans="2:24" ht="25.5" hidden="1" customHeight="1" x14ac:dyDescent="0.2">
      <c r="B17" s="217"/>
      <c r="C17" s="217"/>
      <c r="D17" s="241"/>
      <c r="E17" s="240"/>
      <c r="F17" s="248"/>
      <c r="G17" s="145" t="s">
        <v>594</v>
      </c>
      <c r="H17" s="176" t="s">
        <v>603</v>
      </c>
      <c r="I17" s="176" t="s">
        <v>603</v>
      </c>
      <c r="J17" s="176" t="s">
        <v>603</v>
      </c>
      <c r="K17" s="176" t="s">
        <v>603</v>
      </c>
      <c r="L17" s="176" t="s">
        <v>603</v>
      </c>
      <c r="M17" s="176" t="s">
        <v>603</v>
      </c>
      <c r="N17" s="176" t="s">
        <v>603</v>
      </c>
      <c r="O17" s="176" t="s">
        <v>603</v>
      </c>
      <c r="P17" s="176" t="s">
        <v>603</v>
      </c>
      <c r="Q17" s="176" t="s">
        <v>603</v>
      </c>
      <c r="R17" s="176" t="s">
        <v>603</v>
      </c>
      <c r="S17" s="176" t="s">
        <v>603</v>
      </c>
      <c r="T17" s="550"/>
      <c r="U17" s="550"/>
      <c r="V17" s="550"/>
      <c r="W17" s="550"/>
      <c r="X17" s="312"/>
    </row>
    <row r="18" spans="2:24" ht="25.5" hidden="1" customHeight="1" x14ac:dyDescent="0.2">
      <c r="B18" s="217"/>
      <c r="C18" s="217"/>
      <c r="D18" s="241"/>
      <c r="E18" s="240"/>
      <c r="F18" s="248"/>
      <c r="G18" s="145" t="s">
        <v>595</v>
      </c>
      <c r="H18" s="176" t="s">
        <v>535</v>
      </c>
      <c r="I18" s="176" t="s">
        <v>536</v>
      </c>
      <c r="J18" s="176" t="s">
        <v>537</v>
      </c>
      <c r="K18" s="176" t="s">
        <v>538</v>
      </c>
      <c r="L18" s="176" t="s">
        <v>542</v>
      </c>
      <c r="M18" s="176" t="s">
        <v>599</v>
      </c>
      <c r="N18" s="176" t="s">
        <v>539</v>
      </c>
      <c r="O18" s="176" t="s">
        <v>540</v>
      </c>
      <c r="P18" s="176" t="s">
        <v>541</v>
      </c>
      <c r="Q18" s="176" t="s">
        <v>613</v>
      </c>
      <c r="R18" s="176" t="s">
        <v>614</v>
      </c>
      <c r="S18" s="176" t="s">
        <v>615</v>
      </c>
      <c r="T18" s="217"/>
      <c r="U18" s="217"/>
      <c r="V18" s="217"/>
      <c r="W18" s="217"/>
      <c r="X18" s="312"/>
    </row>
    <row r="19" spans="2:24" ht="25.5" hidden="1" customHeight="1" x14ac:dyDescent="0.2">
      <c r="B19" s="217"/>
      <c r="C19" s="217"/>
      <c r="D19" s="241"/>
      <c r="E19" s="240"/>
      <c r="F19" s="248"/>
      <c r="G19" s="145" t="s">
        <v>600</v>
      </c>
      <c r="H19" s="176" t="s">
        <v>604</v>
      </c>
      <c r="I19" s="176" t="s">
        <v>604</v>
      </c>
      <c r="J19" s="176" t="s">
        <v>604</v>
      </c>
      <c r="K19" s="176" t="s">
        <v>604</v>
      </c>
      <c r="L19" s="176" t="s">
        <v>604</v>
      </c>
      <c r="M19" s="176" t="s">
        <v>604</v>
      </c>
      <c r="N19" s="176" t="s">
        <v>604</v>
      </c>
      <c r="O19" s="176" t="s">
        <v>604</v>
      </c>
      <c r="P19" s="176" t="s">
        <v>604</v>
      </c>
      <c r="Q19" s="176" t="s">
        <v>604</v>
      </c>
      <c r="R19" s="176" t="s">
        <v>604</v>
      </c>
      <c r="S19" s="176" t="s">
        <v>604</v>
      </c>
      <c r="T19" s="217"/>
      <c r="U19" s="217"/>
      <c r="V19" s="217"/>
      <c r="W19" s="217"/>
      <c r="X19" s="312"/>
    </row>
    <row r="20" spans="2:24" ht="25.5" hidden="1" customHeight="1" thickBot="1" x14ac:dyDescent="0.25">
      <c r="B20" s="140" t="s">
        <v>533</v>
      </c>
      <c r="C20" s="140" t="s">
        <v>597</v>
      </c>
      <c r="D20" s="140" t="s">
        <v>596</v>
      </c>
      <c r="E20" s="240"/>
      <c r="F20" s="248"/>
      <c r="G20" s="403" t="s">
        <v>596</v>
      </c>
      <c r="H20" s="544"/>
      <c r="I20" s="242"/>
      <c r="J20" s="242"/>
      <c r="K20" s="242"/>
      <c r="L20" s="242"/>
      <c r="M20" s="242"/>
      <c r="N20" s="242"/>
      <c r="O20" s="242"/>
      <c r="P20" s="242"/>
      <c r="Q20" s="242"/>
      <c r="R20" s="242"/>
      <c r="S20" s="242"/>
      <c r="T20" s="217"/>
      <c r="U20" s="217"/>
      <c r="V20" s="217"/>
      <c r="W20" s="217"/>
      <c r="X20" s="312"/>
    </row>
    <row r="21" spans="2:24" s="293" customFormat="1" ht="13.5" thickBot="1" x14ac:dyDescent="0.25">
      <c r="B21" s="611" t="s">
        <v>634</v>
      </c>
      <c r="C21" s="249"/>
      <c r="D21" s="250" t="s">
        <v>535</v>
      </c>
      <c r="E21" s="251">
        <v>1</v>
      </c>
      <c r="F21" s="402"/>
      <c r="G21" s="608" t="s">
        <v>37</v>
      </c>
      <c r="H21" s="449">
        <f>IF('Table 3'!H32="","",'Table 3'!H32)</f>
        <v>16928</v>
      </c>
      <c r="I21" s="449" t="str">
        <f>IF('Table 3'!I32="","",'Table 3'!I32)</f>
        <v/>
      </c>
      <c r="J21" s="449">
        <f>IF('Table 3'!J32="","",'Table 3'!J32)</f>
        <v>1023</v>
      </c>
      <c r="K21" s="449">
        <f>IF('Table 3'!K32="","",'Table 3'!K32)</f>
        <v>15905</v>
      </c>
      <c r="L21" s="449">
        <f>IF('Table 3'!L32="","",'Table 3'!L32)</f>
        <v>116</v>
      </c>
      <c r="M21" s="449" t="str">
        <f>IF('Table 3'!M32="","",'Table 3'!M32)</f>
        <v/>
      </c>
      <c r="N21" s="449">
        <f>IF('Table 3'!N32="","",'Table 3'!N32)</f>
        <v>15789</v>
      </c>
      <c r="O21" s="449" t="str">
        <f>IF('Table 3'!O32="","",'Table 3'!O32)</f>
        <v/>
      </c>
      <c r="P21" s="449" t="str">
        <f>IF('Table 3'!P32="","",'Table 3'!P32)</f>
        <v/>
      </c>
      <c r="Q21" s="449" t="str">
        <f>IF('Table 3'!Q32="","",'Table 3'!Q32)</f>
        <v/>
      </c>
      <c r="R21" s="449" t="str">
        <f>IF('Table 3'!R32="","",'Table 3'!R32)</f>
        <v/>
      </c>
      <c r="S21" s="449" t="str">
        <f>IF('Table 3'!S32="","",'Table 3'!S32)</f>
        <v/>
      </c>
      <c r="T21" s="488" t="str">
        <f>IF(AND(ISNUMBER(H21),SUM(COUNTIF(I21:K21,"c"),COUNTIF(O21:P21,"c"))=1),"Res Disc",IF(AND(H21="c",ISNUMBER(I21),ISNUMBER(J21),ISNUMBER(K21),ISNUMBER(O21),ISNUMBER(P21)),"Res Disc",IF(AND(COUNTIF(Q21:S21,"c")=1,ISNUMBER(P21)),"Res Disc",IF(AND(P21="c",ISNUMBER(Q21),ISNUMBER(R21),ISNUMBER(S21)),"Res Disc",IF(AND(K21="c",ISNUMBER(L21),ISNUMBER(M21),ISNUMBER(N21)),"Res Disc",IF(AND(ISNUMBER(K21),COUNTIF(L21:N21,"c")=1),"Res Disc",""))))))</f>
        <v/>
      </c>
      <c r="U21" s="629" t="str">
        <f>IF(T21&lt;&gt;"","",IF(SUM(COUNTIF(I21:K21,"c"),COUNTIF(O21:P21,"c"))&gt;1,"",IF(OR(AND(H21="c",OR(I21="c",J21="c",K21="c",O21="c",P21="c")),AND(H21&lt;&gt;"",I21="c",J21="c",K21="c",O21="c",P21="c"),AND(H21&lt;&gt;"",I21="",J21="",K21="",O21="",P21="")),"",IF(ABS(SUM(I21:K21,O21:P21)-SUM(H21))&gt;0.9,SUM(I21:K21,O21:P21),""))))</f>
        <v/>
      </c>
      <c r="V21" s="630" t="str">
        <f>IF(T21&lt;&gt;"","",IF(OR(AND(K21="c",OR(L21="c",N21="c",M21="c")),AND(K21&lt;&gt;"",L21="c",M21="c",N21="c"),AND(K21&lt;&gt;"",L21="",N21="",M21="")),"",IF(COUNTIF(L21:N21,"c")&gt;1,"",IF(ABS(SUM(L21:N21)-SUM(K21))&gt;0.9,SUM(L21:N21),""))))</f>
        <v/>
      </c>
      <c r="W21" s="490" t="str">
        <f>IF(T21&lt;&gt;"","",IF(OR(AND(P21="c",OR(Q21="c",S21="c",R21="c")),AND(P21&lt;&gt;"",Q21="c",R21="c",S21="c"),AND(P21&lt;&gt;"",Q21="",S21="",R21="")),"",IF(COUNTIF(Q21:S21,"c")&gt;1,"",IF(ABS(SUM(Q21:S21)-SUM(P21))&gt;0.9,SUM(Q21:S21),""))))</f>
        <v/>
      </c>
      <c r="X21" s="312"/>
    </row>
    <row r="22" spans="2:24" s="293" customFormat="1" x14ac:dyDescent="0.2">
      <c r="B22" s="611" t="s">
        <v>634</v>
      </c>
      <c r="C22" s="249"/>
      <c r="D22" s="252" t="s">
        <v>916</v>
      </c>
      <c r="E22" s="251"/>
      <c r="F22" s="693"/>
      <c r="G22" s="405" t="s">
        <v>913</v>
      </c>
      <c r="H22" s="545" t="str">
        <f>IF(AND('Table 5'!I32="",'Table 5'!J32="",'Table 5'!K32=""),"",IF(OR('Table 5'!I32="c",'Table 5'!J32="c",'Table 5'!K32="c"),"c",SUM('Table 5'!I32,'Table 5'!J32,'Table 5'!K32)))</f>
        <v/>
      </c>
      <c r="I22" s="546"/>
      <c r="J22" s="446"/>
      <c r="K22" s="559"/>
      <c r="L22" s="446"/>
      <c r="M22" s="546"/>
      <c r="N22" s="446"/>
      <c r="O22" s="546"/>
      <c r="P22" s="561"/>
      <c r="Q22" s="445"/>
      <c r="R22" s="445"/>
      <c r="S22" s="445"/>
      <c r="T22" s="416" t="str">
        <f>IF(AND(ISNUMBER(H22),SUM(COUNTIF(I22:K22,"c"),COUNTIF(O22:P22,"c"))=1),"Res Disc",IF(AND(H22="c",ISNUMBER(I22),ISNUMBER(J22),ISNUMBER(K22),ISNUMBER(O22),ISNUMBER(P22)),"Res Disc",IF(AND(COUNTIF(Q22:S22,"c")=1,ISNUMBER(P22)),"Res Disc",IF(AND(P22="c",ISNUMBER(Q22),ISNUMBER(R22),ISNUMBER(S22)),"Res Disc",IF(AND(K22="c",ISNUMBER(L22),ISNUMBER(M22),ISNUMBER(N22)),"Res Disc",IF(AND(ISNUMBER(K22),COUNTIF(L22:N22,"c")=1),"Res Disc",""))))))</f>
        <v/>
      </c>
      <c r="U22" s="626" t="str">
        <f t="shared" ref="U22:U85" si="0">IF(T22&lt;&gt;"","",IF(SUM(COUNTIF(I22:K22,"c"),COUNTIF(O22:P22,"c"))&gt;1,"",IF(OR(AND(H22="c",OR(I22="c",J22="c",K22="c",O22="c",P22="c")),AND(H22&lt;&gt;"",I22="c",J22="c",K22="c",O22="c",P22="c"),AND(H22&lt;&gt;"",I22="",J22="",K22="",O22="",P22="")),"",IF(ABS(SUM(I22:K22,O22:P22)-SUM(H22))&gt;0.9,SUM(I22:K22,O22:P22),""))))</f>
        <v/>
      </c>
      <c r="V22" s="631" t="str">
        <f t="shared" ref="V22:V85" si="1">IF(T22&lt;&gt;"","",IF(OR(AND(K22="c",OR(L22="c",N22="c",M22="c")),AND(K22&lt;&gt;"",L22="c",M22="c",N22="c"),AND(K22&lt;&gt;"",L22="",N22="",M22="")),"",IF(COUNTIF(L22:N22,"c")&gt;1,"",IF(ABS(SUM(L22:N22)-SUM(K22))&gt;0.9,SUM(L22:N22),""))))</f>
        <v/>
      </c>
      <c r="W22" s="442" t="str">
        <f t="shared" ref="W22:W85" si="2">IF(T22&lt;&gt;"","",IF(OR(AND(P22="c",OR(Q22="c",S22="c",R22="c")),AND(P22&lt;&gt;"",Q22="c",R22="c",S22="c"),AND(P22&lt;&gt;"",Q22="",S22="",R22="")),"",IF(COUNTIF(Q22:S22,"c")&gt;1,"",IF(ABS(SUM(Q22:S22)-SUM(P22))&gt;0.9,SUM(Q22:S22),""))))</f>
        <v/>
      </c>
      <c r="X22" s="312"/>
    </row>
    <row r="23" spans="2:24" s="293" customFormat="1" x14ac:dyDescent="0.2">
      <c r="B23" s="611" t="s">
        <v>634</v>
      </c>
      <c r="C23" s="249"/>
      <c r="D23" s="252" t="s">
        <v>917</v>
      </c>
      <c r="E23" s="251"/>
      <c r="F23" s="694"/>
      <c r="G23" s="404" t="s">
        <v>914</v>
      </c>
      <c r="H23" s="545" t="str">
        <f>IF(AND('Table 5'!I32="",'Table 5'!J32=""),"",IF(OR('Table 5'!I32="c",'Table 5'!J32="c"),"c",SUM('Table 5'!I32,'Table 5'!J32)))</f>
        <v/>
      </c>
      <c r="I23" s="419"/>
      <c r="J23" s="420"/>
      <c r="K23" s="560"/>
      <c r="L23" s="420"/>
      <c r="M23" s="419"/>
      <c r="N23" s="420"/>
      <c r="O23" s="419"/>
      <c r="P23" s="562"/>
      <c r="Q23" s="445"/>
      <c r="R23" s="445"/>
      <c r="S23" s="445"/>
      <c r="T23" s="416" t="str">
        <f t="shared" ref="T23:T26" si="3">IF(AND(ISNUMBER(H23),SUM(COUNTIF(I23:K23,"c"),COUNTIF(O23:P23,"c"))=1),"Res Disc",IF(AND(H23="c",ISNUMBER(I23),ISNUMBER(J23),ISNUMBER(K23),ISNUMBER(O23),ISNUMBER(P23)),"Res Disc",IF(AND(COUNTIF(Q23:S23,"c")=1,ISNUMBER(P23)),"Res Disc",IF(AND(P23="c",ISNUMBER(Q23),ISNUMBER(R23),ISNUMBER(S23)),"Res Disc",IF(AND(K23="c",ISNUMBER(L23),ISNUMBER(M23),ISNUMBER(N23)),"Res Disc",IF(AND(ISNUMBER(K23),COUNTIF(L23:N23,"c")=1),"Res Disc",""))))))</f>
        <v/>
      </c>
      <c r="U23" s="626" t="str">
        <f t="shared" si="0"/>
        <v/>
      </c>
      <c r="V23" s="631" t="str">
        <f t="shared" si="1"/>
        <v/>
      </c>
      <c r="W23" s="442" t="str">
        <f t="shared" si="2"/>
        <v/>
      </c>
      <c r="X23" s="312"/>
    </row>
    <row r="24" spans="2:24" s="293" customFormat="1" x14ac:dyDescent="0.2">
      <c r="B24" s="611" t="s">
        <v>634</v>
      </c>
      <c r="C24" s="249"/>
      <c r="D24" s="252" t="s">
        <v>538</v>
      </c>
      <c r="E24" s="251"/>
      <c r="F24" s="694"/>
      <c r="G24" s="404" t="s">
        <v>915</v>
      </c>
      <c r="H24" s="547" t="str">
        <f>'Table 5'!K32</f>
        <v/>
      </c>
      <c r="I24" s="419"/>
      <c r="J24" s="420"/>
      <c r="K24" s="560"/>
      <c r="L24" s="420"/>
      <c r="M24" s="419"/>
      <c r="N24" s="420"/>
      <c r="O24" s="419"/>
      <c r="P24" s="562"/>
      <c r="Q24" s="445"/>
      <c r="R24" s="445"/>
      <c r="S24" s="445"/>
      <c r="T24" s="416" t="str">
        <f t="shared" si="3"/>
        <v/>
      </c>
      <c r="U24" s="626" t="str">
        <f t="shared" si="0"/>
        <v/>
      </c>
      <c r="V24" s="631" t="str">
        <f t="shared" si="1"/>
        <v/>
      </c>
      <c r="W24" s="442" t="str">
        <f t="shared" si="2"/>
        <v/>
      </c>
      <c r="X24" s="312"/>
    </row>
    <row r="25" spans="2:24" s="293" customFormat="1" x14ac:dyDescent="0.2">
      <c r="B25" s="611" t="s">
        <v>634</v>
      </c>
      <c r="C25" s="249"/>
      <c r="D25" s="252" t="s">
        <v>540</v>
      </c>
      <c r="E25" s="251"/>
      <c r="F25" s="694"/>
      <c r="G25" s="404" t="s">
        <v>488</v>
      </c>
      <c r="H25" s="547" t="str">
        <f>IF('Table 5'!O32="","",'Table 5'!O32)</f>
        <v/>
      </c>
      <c r="I25" s="419"/>
      <c r="J25" s="420"/>
      <c r="K25" s="560"/>
      <c r="L25" s="420"/>
      <c r="M25" s="419"/>
      <c r="N25" s="420"/>
      <c r="O25" s="419"/>
      <c r="P25" s="562"/>
      <c r="Q25" s="445"/>
      <c r="R25" s="445"/>
      <c r="S25" s="445"/>
      <c r="T25" s="416" t="str">
        <f t="shared" si="3"/>
        <v/>
      </c>
      <c r="U25" s="626" t="str">
        <f t="shared" si="0"/>
        <v/>
      </c>
      <c r="V25" s="631" t="str">
        <f t="shared" si="1"/>
        <v/>
      </c>
      <c r="W25" s="442" t="str">
        <f t="shared" si="2"/>
        <v/>
      </c>
      <c r="X25" s="312"/>
    </row>
    <row r="26" spans="2:24" s="293" customFormat="1" ht="13.5" thickBot="1" x14ac:dyDescent="0.25">
      <c r="B26" s="611" t="s">
        <v>634</v>
      </c>
      <c r="C26" s="249"/>
      <c r="D26" s="253" t="s">
        <v>541</v>
      </c>
      <c r="E26" s="254"/>
      <c r="F26" s="695"/>
      <c r="G26" s="407" t="s">
        <v>883</v>
      </c>
      <c r="H26" s="548" t="str">
        <f>IF('Table 5'!P32="","",'Table 5'!P32)</f>
        <v/>
      </c>
      <c r="I26" s="419"/>
      <c r="J26" s="420"/>
      <c r="K26" s="560"/>
      <c r="L26" s="420"/>
      <c r="M26" s="419"/>
      <c r="N26" s="420"/>
      <c r="O26" s="419"/>
      <c r="P26" s="562"/>
      <c r="Q26" s="445"/>
      <c r="R26" s="445"/>
      <c r="S26" s="445"/>
      <c r="T26" s="416" t="str">
        <f t="shared" si="3"/>
        <v/>
      </c>
      <c r="U26" s="626" t="str">
        <f t="shared" si="0"/>
        <v/>
      </c>
      <c r="V26" s="631" t="str">
        <f t="shared" si="1"/>
        <v/>
      </c>
      <c r="W26" s="442" t="str">
        <f t="shared" si="2"/>
        <v/>
      </c>
      <c r="X26" s="312"/>
    </row>
    <row r="27" spans="2:24" ht="13.5" thickBot="1" x14ac:dyDescent="0.25">
      <c r="B27" s="249" t="s">
        <v>635</v>
      </c>
      <c r="C27" s="249"/>
      <c r="D27" s="250" t="s">
        <v>535</v>
      </c>
      <c r="E27" s="251">
        <v>2</v>
      </c>
      <c r="F27" s="402"/>
      <c r="G27" s="608" t="s">
        <v>39</v>
      </c>
      <c r="H27" s="449">
        <f>IF('Table 3'!H33="","",'Table 3'!H33)</f>
        <v>2241</v>
      </c>
      <c r="I27" s="449" t="str">
        <f>IF('Table 3'!I33="","",'Table 3'!I33)</f>
        <v/>
      </c>
      <c r="J27" s="449">
        <f>IF('Table 3'!J33="","",'Table 3'!J33)</f>
        <v>324</v>
      </c>
      <c r="K27" s="449">
        <f>IF('Table 3'!K33="","",'Table 3'!K33)</f>
        <v>1917</v>
      </c>
      <c r="L27" s="449">
        <f>IF('Table 3'!L33="","",'Table 3'!L33)</f>
        <v>1</v>
      </c>
      <c r="M27" s="449" t="str">
        <f>IF('Table 3'!M33="","",'Table 3'!M33)</f>
        <v/>
      </c>
      <c r="N27" s="449">
        <f>IF('Table 3'!N33="","",'Table 3'!N33)</f>
        <v>1916</v>
      </c>
      <c r="O27" s="449" t="str">
        <f>IF('Table 3'!O33="","",'Table 3'!O33)</f>
        <v/>
      </c>
      <c r="P27" s="449" t="str">
        <f>IF('Table 3'!P33="","",'Table 3'!P33)</f>
        <v/>
      </c>
      <c r="Q27" s="449" t="str">
        <f>IF('Table 3'!Q33="","",'Table 3'!Q33)</f>
        <v/>
      </c>
      <c r="R27" s="449" t="str">
        <f>IF('Table 3'!R33="","",'Table 3'!R33)</f>
        <v/>
      </c>
      <c r="S27" s="449" t="str">
        <f>IF('Table 3'!S33="","",'Table 3'!S33)</f>
        <v/>
      </c>
      <c r="T27" s="416" t="str">
        <f>IF(AND(ISNUMBER(H27),SUM(COUNTIF(I27:K27,"c"),COUNTIF(O27:P27,"c"))=1),"Res Disc",IF(AND(H27="c",ISNUMBER(I27),ISNUMBER(J27),ISNUMBER(K27),ISNUMBER(O27),ISNUMBER(P27)),"Res Disc",IF(AND(COUNTIF(Q27:S27,"c")=1,ISNUMBER(P27)),"Res Disc",IF(AND(P27="c",ISNUMBER(Q27),ISNUMBER(R27),ISNUMBER(S27)),"Res Disc",IF(AND(K27="c",ISNUMBER(L27),ISNUMBER(M27),ISNUMBER(N27)),"Res Disc",IF(AND(ISNUMBER(K27),COUNTIF(L27:N27,"c")=1),"Res Disc",""))))))</f>
        <v/>
      </c>
      <c r="U27" s="626" t="str">
        <f t="shared" si="0"/>
        <v/>
      </c>
      <c r="V27" s="631" t="str">
        <f t="shared" si="1"/>
        <v/>
      </c>
      <c r="W27" s="442" t="str">
        <f t="shared" si="2"/>
        <v/>
      </c>
      <c r="X27" s="312"/>
    </row>
    <row r="28" spans="2:24" x14ac:dyDescent="0.2">
      <c r="B28" s="249" t="s">
        <v>635</v>
      </c>
      <c r="C28" s="249"/>
      <c r="D28" s="252" t="s">
        <v>916</v>
      </c>
      <c r="E28" s="251"/>
      <c r="F28" s="693"/>
      <c r="G28" s="405" t="s">
        <v>913</v>
      </c>
      <c r="H28" s="545" t="str">
        <f>IF(AND('Table 5'!I33="",'Table 5'!J33="",'Table 5'!K33=""),"",IF(OR('Table 5'!I33="c",'Table 5'!J33="c",'Table 5'!K33="c"),"c",SUM('Table 5'!I33,'Table 5'!J33,'Table 5'!K33)))</f>
        <v/>
      </c>
      <c r="I28" s="546"/>
      <c r="J28" s="446"/>
      <c r="K28" s="559"/>
      <c r="L28" s="446"/>
      <c r="M28" s="546"/>
      <c r="N28" s="446"/>
      <c r="O28" s="546"/>
      <c r="P28" s="561"/>
      <c r="Q28" s="445"/>
      <c r="R28" s="445"/>
      <c r="S28" s="445"/>
      <c r="T28" s="416" t="str">
        <f>IF(AND(ISNUMBER(H28),SUM(COUNTIF(I28:K28,"c"),COUNTIF(O28:P28,"c"))=1),"Res Disc",IF(AND(H28="c",ISNUMBER(I28),ISNUMBER(J28),ISNUMBER(K28),ISNUMBER(O28),ISNUMBER(P28)),"Res Disc",IF(AND(COUNTIF(Q28:S28,"c")=1,ISNUMBER(P28)),"Res Disc",IF(AND(P28="c",ISNUMBER(Q28),ISNUMBER(R28),ISNUMBER(S28)),"Res Disc",IF(AND(K28="c",ISNUMBER(L28),ISNUMBER(M28),ISNUMBER(N28)),"Res Disc",IF(AND(ISNUMBER(K28),COUNTIF(L28:N28,"c")=1),"Res Disc",""))))))</f>
        <v/>
      </c>
      <c r="U28" s="626" t="str">
        <f t="shared" si="0"/>
        <v/>
      </c>
      <c r="V28" s="631" t="str">
        <f t="shared" si="1"/>
        <v/>
      </c>
      <c r="W28" s="442" t="str">
        <f t="shared" si="2"/>
        <v/>
      </c>
      <c r="X28" s="312"/>
    </row>
    <row r="29" spans="2:24" x14ac:dyDescent="0.2">
      <c r="B29" s="249" t="s">
        <v>635</v>
      </c>
      <c r="C29" s="249"/>
      <c r="D29" s="252" t="s">
        <v>917</v>
      </c>
      <c r="E29" s="251"/>
      <c r="F29" s="694"/>
      <c r="G29" s="404" t="s">
        <v>914</v>
      </c>
      <c r="H29" s="545" t="str">
        <f>IF(AND('Table 5'!I33="",'Table 5'!J33=""),"",IF(OR('Table 5'!I33="c",'Table 5'!J33="c"),"c",SUM('Table 5'!I33,'Table 5'!J33)))</f>
        <v/>
      </c>
      <c r="I29" s="419"/>
      <c r="J29" s="420"/>
      <c r="K29" s="560"/>
      <c r="L29" s="420"/>
      <c r="M29" s="419"/>
      <c r="N29" s="420"/>
      <c r="O29" s="419"/>
      <c r="P29" s="562"/>
      <c r="Q29" s="445"/>
      <c r="R29" s="445"/>
      <c r="S29" s="445"/>
      <c r="T29" s="416" t="str">
        <f t="shared" ref="T29:T92" si="4">IF(AND(ISNUMBER(H29),SUM(COUNTIF(I29:K29,"c"),COUNTIF(O29:P29,"c"))=1),"Res Disc",IF(AND(H29="c",ISNUMBER(I29),ISNUMBER(J29),ISNUMBER(K29),ISNUMBER(O29),ISNUMBER(P29)),"Res Disc",IF(AND(COUNTIF(Q29:S29,"c")=1,ISNUMBER(P29)),"Res Disc",IF(AND(P29="c",ISNUMBER(Q29),ISNUMBER(R29),ISNUMBER(S29)),"Res Disc",IF(AND(K29="c",ISNUMBER(L29),ISNUMBER(M29),ISNUMBER(N29)),"Res Disc",IF(AND(ISNUMBER(K29),COUNTIF(L29:N29,"c")=1),"Res Disc",""))))))</f>
        <v/>
      </c>
      <c r="U29" s="626" t="str">
        <f t="shared" si="0"/>
        <v/>
      </c>
      <c r="V29" s="631" t="str">
        <f t="shared" si="1"/>
        <v/>
      </c>
      <c r="W29" s="442" t="str">
        <f t="shared" si="2"/>
        <v/>
      </c>
      <c r="X29" s="312"/>
    </row>
    <row r="30" spans="2:24" x14ac:dyDescent="0.2">
      <c r="B30" s="249" t="s">
        <v>635</v>
      </c>
      <c r="C30" s="249"/>
      <c r="D30" s="252" t="s">
        <v>538</v>
      </c>
      <c r="E30" s="251"/>
      <c r="F30" s="694"/>
      <c r="G30" s="404" t="s">
        <v>915</v>
      </c>
      <c r="H30" s="547" t="str">
        <f>'Table 5'!K33</f>
        <v/>
      </c>
      <c r="I30" s="419"/>
      <c r="J30" s="420"/>
      <c r="K30" s="560"/>
      <c r="L30" s="420"/>
      <c r="M30" s="419"/>
      <c r="N30" s="420"/>
      <c r="O30" s="419"/>
      <c r="P30" s="562"/>
      <c r="Q30" s="445"/>
      <c r="R30" s="445"/>
      <c r="S30" s="445"/>
      <c r="T30" s="416" t="str">
        <f t="shared" si="4"/>
        <v/>
      </c>
      <c r="U30" s="626" t="str">
        <f t="shared" si="0"/>
        <v/>
      </c>
      <c r="V30" s="631" t="str">
        <f t="shared" si="1"/>
        <v/>
      </c>
      <c r="W30" s="442" t="str">
        <f t="shared" si="2"/>
        <v/>
      </c>
      <c r="X30" s="312"/>
    </row>
    <row r="31" spans="2:24" x14ac:dyDescent="0.2">
      <c r="B31" s="249" t="s">
        <v>635</v>
      </c>
      <c r="C31" s="249"/>
      <c r="D31" s="252" t="s">
        <v>540</v>
      </c>
      <c r="E31" s="251"/>
      <c r="F31" s="694"/>
      <c r="G31" s="404" t="s">
        <v>488</v>
      </c>
      <c r="H31" s="547" t="str">
        <f>IF('Table 5'!O33="","",'Table 5'!O33)</f>
        <v/>
      </c>
      <c r="I31" s="419"/>
      <c r="J31" s="420"/>
      <c r="K31" s="560"/>
      <c r="L31" s="420"/>
      <c r="M31" s="419"/>
      <c r="N31" s="420"/>
      <c r="O31" s="419"/>
      <c r="P31" s="562"/>
      <c r="Q31" s="445"/>
      <c r="R31" s="445"/>
      <c r="S31" s="445"/>
      <c r="T31" s="416" t="str">
        <f t="shared" si="4"/>
        <v/>
      </c>
      <c r="U31" s="626" t="str">
        <f t="shared" si="0"/>
        <v/>
      </c>
      <c r="V31" s="631" t="str">
        <f t="shared" si="1"/>
        <v/>
      </c>
      <c r="W31" s="442" t="str">
        <f t="shared" si="2"/>
        <v/>
      </c>
      <c r="X31" s="312"/>
    </row>
    <row r="32" spans="2:24" ht="13.5" thickBot="1" x14ac:dyDescent="0.25">
      <c r="B32" s="249" t="s">
        <v>635</v>
      </c>
      <c r="C32" s="249"/>
      <c r="D32" s="253" t="s">
        <v>541</v>
      </c>
      <c r="E32" s="254"/>
      <c r="F32" s="695"/>
      <c r="G32" s="407" t="s">
        <v>883</v>
      </c>
      <c r="H32" s="548" t="str">
        <f>IF('Table 5'!P33="","",'Table 5'!P33)</f>
        <v/>
      </c>
      <c r="I32" s="419"/>
      <c r="J32" s="420"/>
      <c r="K32" s="560"/>
      <c r="L32" s="420"/>
      <c r="M32" s="419"/>
      <c r="N32" s="420"/>
      <c r="O32" s="419"/>
      <c r="P32" s="562"/>
      <c r="Q32" s="445"/>
      <c r="R32" s="445"/>
      <c r="S32" s="445"/>
      <c r="T32" s="416" t="str">
        <f t="shared" si="4"/>
        <v/>
      </c>
      <c r="U32" s="626" t="str">
        <f t="shared" si="0"/>
        <v/>
      </c>
      <c r="V32" s="631" t="str">
        <f t="shared" si="1"/>
        <v/>
      </c>
      <c r="W32" s="442" t="str">
        <f t="shared" si="2"/>
        <v/>
      </c>
      <c r="X32" s="312"/>
    </row>
    <row r="33" spans="2:24" ht="13.5" thickBot="1" x14ac:dyDescent="0.25">
      <c r="B33" s="219" t="s">
        <v>642</v>
      </c>
      <c r="D33" s="250" t="s">
        <v>535</v>
      </c>
      <c r="E33" s="255">
        <v>3</v>
      </c>
      <c r="F33" s="257"/>
      <c r="G33" s="608" t="s">
        <v>53</v>
      </c>
      <c r="H33" s="449">
        <f>IF('Table 3'!H40="","",'Table 3'!H40)</f>
        <v>1254</v>
      </c>
      <c r="I33" s="449" t="str">
        <f>IF('Table 3'!I40="","",'Table 3'!I40)</f>
        <v/>
      </c>
      <c r="J33" s="449">
        <f>IF('Table 3'!J40="","",'Table 3'!J40)</f>
        <v>85</v>
      </c>
      <c r="K33" s="449">
        <f>IF('Table 3'!K40="","",'Table 3'!K40)</f>
        <v>1169</v>
      </c>
      <c r="L33" s="449">
        <f>IF('Table 3'!L40="","",'Table 3'!L40)</f>
        <v>24</v>
      </c>
      <c r="M33" s="449" t="str">
        <f>IF('Table 3'!M40="","",'Table 3'!M40)</f>
        <v/>
      </c>
      <c r="N33" s="449">
        <f>IF('Table 3'!N40="","",'Table 3'!N40)</f>
        <v>1145</v>
      </c>
      <c r="O33" s="449" t="str">
        <f>IF('Table 3'!O40="","",'Table 3'!O40)</f>
        <v/>
      </c>
      <c r="P33" s="449" t="str">
        <f>IF('Table 3'!P40="","",'Table 3'!P40)</f>
        <v/>
      </c>
      <c r="Q33" s="449" t="str">
        <f>IF('Table 3'!Q40="","",'Table 3'!Q40)</f>
        <v/>
      </c>
      <c r="R33" s="449" t="str">
        <f>IF('Table 3'!R40="","",'Table 3'!R40)</f>
        <v/>
      </c>
      <c r="S33" s="449" t="str">
        <f>IF('Table 3'!S40="","",'Table 3'!S40)</f>
        <v/>
      </c>
      <c r="T33" s="416" t="str">
        <f t="shared" si="4"/>
        <v/>
      </c>
      <c r="U33" s="626" t="str">
        <f t="shared" si="0"/>
        <v/>
      </c>
      <c r="V33" s="631" t="str">
        <f t="shared" si="1"/>
        <v/>
      </c>
      <c r="W33" s="442" t="str">
        <f t="shared" si="2"/>
        <v/>
      </c>
      <c r="X33" s="312"/>
    </row>
    <row r="34" spans="2:24" x14ac:dyDescent="0.2">
      <c r="B34" s="219" t="s">
        <v>642</v>
      </c>
      <c r="D34" s="252" t="s">
        <v>916</v>
      </c>
      <c r="E34" s="251"/>
      <c r="F34" s="693"/>
      <c r="G34" s="405" t="s">
        <v>913</v>
      </c>
      <c r="H34" s="545" t="str">
        <f>IF(AND('Table 5'!I40="",'Table 5'!J40="",'Table 5'!K40=""),"",IF(OR('Table 5'!I40="c",'Table 5'!J40="c",'Table 5'!K40="c"),"c",SUM('Table 5'!I40,'Table 5'!J40,'Table 5'!K40)))</f>
        <v/>
      </c>
      <c r="I34" s="419"/>
      <c r="J34" s="420"/>
      <c r="K34" s="559"/>
      <c r="L34" s="446"/>
      <c r="M34" s="546"/>
      <c r="N34" s="446"/>
      <c r="O34" s="546"/>
      <c r="P34" s="561"/>
      <c r="Q34" s="445"/>
      <c r="R34" s="445"/>
      <c r="S34" s="445"/>
      <c r="T34" s="416" t="str">
        <f t="shared" si="4"/>
        <v/>
      </c>
      <c r="U34" s="626" t="str">
        <f t="shared" si="0"/>
        <v/>
      </c>
      <c r="V34" s="631" t="str">
        <f t="shared" si="1"/>
        <v/>
      </c>
      <c r="W34" s="442" t="str">
        <f t="shared" si="2"/>
        <v/>
      </c>
      <c r="X34" s="312"/>
    </row>
    <row r="35" spans="2:24" x14ac:dyDescent="0.2">
      <c r="B35" s="219" t="s">
        <v>642</v>
      </c>
      <c r="D35" s="252" t="s">
        <v>917</v>
      </c>
      <c r="E35" s="251"/>
      <c r="F35" s="694"/>
      <c r="G35" s="404" t="s">
        <v>914</v>
      </c>
      <c r="H35" s="545" t="str">
        <f>IF(AND('Table 5'!I40="",'Table 5'!J40=""),"",IF(OR('Table 5'!I40="c",'Table 5'!J40="c"),"c",SUM('Table 5'!I40,'Table 5'!J40)))</f>
        <v/>
      </c>
      <c r="I35" s="419"/>
      <c r="J35" s="420"/>
      <c r="K35" s="560"/>
      <c r="L35" s="420"/>
      <c r="M35" s="419"/>
      <c r="N35" s="420"/>
      <c r="O35" s="419"/>
      <c r="P35" s="562"/>
      <c r="Q35" s="445"/>
      <c r="R35" s="445"/>
      <c r="S35" s="445"/>
      <c r="T35" s="416" t="str">
        <f t="shared" si="4"/>
        <v/>
      </c>
      <c r="U35" s="626" t="str">
        <f t="shared" si="0"/>
        <v/>
      </c>
      <c r="V35" s="631" t="str">
        <f t="shared" si="1"/>
        <v/>
      </c>
      <c r="W35" s="442" t="str">
        <f t="shared" si="2"/>
        <v/>
      </c>
      <c r="X35" s="312"/>
    </row>
    <row r="36" spans="2:24" x14ac:dyDescent="0.2">
      <c r="B36" s="219" t="s">
        <v>642</v>
      </c>
      <c r="D36" s="252" t="s">
        <v>538</v>
      </c>
      <c r="E36" s="251"/>
      <c r="F36" s="694"/>
      <c r="G36" s="404" t="s">
        <v>915</v>
      </c>
      <c r="H36" s="547" t="str">
        <f>'Table 5'!K40</f>
        <v/>
      </c>
      <c r="I36" s="419"/>
      <c r="J36" s="420"/>
      <c r="K36" s="560"/>
      <c r="L36" s="420"/>
      <c r="M36" s="419"/>
      <c r="N36" s="420"/>
      <c r="O36" s="419"/>
      <c r="P36" s="562"/>
      <c r="Q36" s="445"/>
      <c r="R36" s="445"/>
      <c r="S36" s="445"/>
      <c r="T36" s="416" t="str">
        <f t="shared" si="4"/>
        <v/>
      </c>
      <c r="U36" s="626" t="str">
        <f t="shared" si="0"/>
        <v/>
      </c>
      <c r="V36" s="631" t="str">
        <f t="shared" si="1"/>
        <v/>
      </c>
      <c r="W36" s="442" t="str">
        <f t="shared" si="2"/>
        <v/>
      </c>
      <c r="X36" s="312"/>
    </row>
    <row r="37" spans="2:24" x14ac:dyDescent="0.2">
      <c r="B37" s="219" t="s">
        <v>642</v>
      </c>
      <c r="D37" s="252" t="s">
        <v>540</v>
      </c>
      <c r="E37" s="251"/>
      <c r="F37" s="694"/>
      <c r="G37" s="404" t="s">
        <v>488</v>
      </c>
      <c r="H37" s="547" t="str">
        <f>IF('Table 5'!O40="","",'Table 5'!O40)</f>
        <v/>
      </c>
      <c r="I37" s="419"/>
      <c r="J37" s="420"/>
      <c r="K37" s="560"/>
      <c r="L37" s="420"/>
      <c r="M37" s="419"/>
      <c r="N37" s="420"/>
      <c r="O37" s="419"/>
      <c r="P37" s="562"/>
      <c r="Q37" s="445"/>
      <c r="R37" s="445"/>
      <c r="S37" s="445"/>
      <c r="T37" s="416" t="str">
        <f t="shared" si="4"/>
        <v/>
      </c>
      <c r="U37" s="626" t="str">
        <f t="shared" si="0"/>
        <v/>
      </c>
      <c r="V37" s="631" t="str">
        <f t="shared" si="1"/>
        <v/>
      </c>
      <c r="W37" s="442" t="str">
        <f t="shared" si="2"/>
        <v/>
      </c>
      <c r="X37" s="312"/>
    </row>
    <row r="38" spans="2:24" ht="13.5" thickBot="1" x14ac:dyDescent="0.25">
      <c r="B38" s="219" t="s">
        <v>642</v>
      </c>
      <c r="D38" s="253" t="s">
        <v>541</v>
      </c>
      <c r="E38" s="254"/>
      <c r="F38" s="695"/>
      <c r="G38" s="407" t="s">
        <v>883</v>
      </c>
      <c r="H38" s="548" t="str">
        <f>IF('Table 5'!P40="","",'Table 5'!P40)</f>
        <v/>
      </c>
      <c r="I38" s="419"/>
      <c r="J38" s="420"/>
      <c r="K38" s="560"/>
      <c r="L38" s="420"/>
      <c r="M38" s="419"/>
      <c r="N38" s="420"/>
      <c r="O38" s="419"/>
      <c r="P38" s="562"/>
      <c r="Q38" s="445"/>
      <c r="R38" s="445"/>
      <c r="S38" s="445"/>
      <c r="T38" s="416" t="str">
        <f t="shared" si="4"/>
        <v/>
      </c>
      <c r="U38" s="626" t="str">
        <f t="shared" si="0"/>
        <v/>
      </c>
      <c r="V38" s="631" t="str">
        <f t="shared" si="1"/>
        <v/>
      </c>
      <c r="W38" s="442" t="str">
        <f t="shared" si="2"/>
        <v/>
      </c>
      <c r="X38" s="312"/>
    </row>
    <row r="39" spans="2:24" ht="13.5" thickBot="1" x14ac:dyDescent="0.25">
      <c r="B39" s="219" t="s">
        <v>651</v>
      </c>
      <c r="D39" s="250" t="s">
        <v>535</v>
      </c>
      <c r="E39" s="255">
        <v>4</v>
      </c>
      <c r="F39" s="257"/>
      <c r="G39" s="608" t="s">
        <v>69</v>
      </c>
      <c r="H39" s="449">
        <f>IF('Table 3'!H49="","",'Table 3'!H49)</f>
        <v>32618</v>
      </c>
      <c r="I39" s="449" t="str">
        <f>IF('Table 3'!I49="","",'Table 3'!I49)</f>
        <v/>
      </c>
      <c r="J39" s="449">
        <f>IF('Table 3'!J49="","",'Table 3'!J49)</f>
        <v>25493</v>
      </c>
      <c r="K39" s="449">
        <f>IF('Table 3'!K49="","",'Table 3'!K49)</f>
        <v>7125</v>
      </c>
      <c r="L39" s="449">
        <f>IF('Table 3'!L49="","",'Table 3'!L49)</f>
        <v>41</v>
      </c>
      <c r="M39" s="449" t="str">
        <f>IF('Table 3'!M49="","",'Table 3'!M49)</f>
        <v/>
      </c>
      <c r="N39" s="449">
        <f>IF('Table 3'!N49="","",'Table 3'!N49)</f>
        <v>7084</v>
      </c>
      <c r="O39" s="449" t="str">
        <f>IF('Table 3'!O49="","",'Table 3'!O49)</f>
        <v/>
      </c>
      <c r="P39" s="449" t="str">
        <f>IF('Table 3'!P49="","",'Table 3'!P49)</f>
        <v/>
      </c>
      <c r="Q39" s="449" t="str">
        <f>IF('Table 3'!Q49="","",'Table 3'!Q49)</f>
        <v/>
      </c>
      <c r="R39" s="449" t="str">
        <f>IF('Table 3'!R49="","",'Table 3'!R49)</f>
        <v/>
      </c>
      <c r="S39" s="449" t="str">
        <f>IF('Table 3'!S49="","",'Table 3'!S49)</f>
        <v/>
      </c>
      <c r="T39" s="416" t="str">
        <f t="shared" si="4"/>
        <v/>
      </c>
      <c r="U39" s="626" t="str">
        <f t="shared" si="0"/>
        <v/>
      </c>
      <c r="V39" s="631" t="str">
        <f t="shared" si="1"/>
        <v/>
      </c>
      <c r="W39" s="442" t="str">
        <f t="shared" si="2"/>
        <v/>
      </c>
      <c r="X39" s="312"/>
    </row>
    <row r="40" spans="2:24" x14ac:dyDescent="0.2">
      <c r="B40" s="219" t="s">
        <v>651</v>
      </c>
      <c r="D40" s="252" t="s">
        <v>916</v>
      </c>
      <c r="E40" s="251"/>
      <c r="F40" s="693"/>
      <c r="G40" s="405" t="s">
        <v>913</v>
      </c>
      <c r="H40" s="545" t="str">
        <f>IF(AND('Table 5'!I49="",'Table 5'!J49="",'Table 5'!K49=""),"",IF(OR('Table 5'!I49="c",'Table 5'!J49="c",'Table 5'!K49="c"),"c",SUM('Table 5'!I49,'Table 5'!J49,'Table 5'!K49)))</f>
        <v/>
      </c>
      <c r="I40" s="419"/>
      <c r="J40" s="420"/>
      <c r="K40" s="559"/>
      <c r="L40" s="446"/>
      <c r="M40" s="546"/>
      <c r="N40" s="446"/>
      <c r="O40" s="546"/>
      <c r="P40" s="561"/>
      <c r="Q40" s="445"/>
      <c r="R40" s="445"/>
      <c r="S40" s="445"/>
      <c r="T40" s="416" t="str">
        <f t="shared" si="4"/>
        <v/>
      </c>
      <c r="U40" s="626" t="str">
        <f t="shared" si="0"/>
        <v/>
      </c>
      <c r="V40" s="631" t="str">
        <f t="shared" si="1"/>
        <v/>
      </c>
      <c r="W40" s="442" t="str">
        <f t="shared" si="2"/>
        <v/>
      </c>
      <c r="X40" s="312"/>
    </row>
    <row r="41" spans="2:24" x14ac:dyDescent="0.2">
      <c r="B41" s="219" t="s">
        <v>651</v>
      </c>
      <c r="D41" s="252" t="s">
        <v>917</v>
      </c>
      <c r="E41" s="251"/>
      <c r="F41" s="694"/>
      <c r="G41" s="404" t="s">
        <v>914</v>
      </c>
      <c r="H41" s="545" t="str">
        <f>IF(AND('Table 5'!I49="",'Table 5'!J49=""),"",IF(OR('Table 5'!I49="c",'Table 5'!J49="c"),"c",SUM('Table 5'!I49,'Table 5'!J49)))</f>
        <v/>
      </c>
      <c r="I41" s="419"/>
      <c r="J41" s="420"/>
      <c r="K41" s="560"/>
      <c r="L41" s="420"/>
      <c r="M41" s="419"/>
      <c r="N41" s="420"/>
      <c r="O41" s="419"/>
      <c r="P41" s="562"/>
      <c r="Q41" s="445"/>
      <c r="R41" s="445"/>
      <c r="S41" s="445"/>
      <c r="T41" s="416" t="str">
        <f t="shared" si="4"/>
        <v/>
      </c>
      <c r="U41" s="626" t="str">
        <f t="shared" si="0"/>
        <v/>
      </c>
      <c r="V41" s="631" t="str">
        <f t="shared" si="1"/>
        <v/>
      </c>
      <c r="W41" s="442" t="str">
        <f t="shared" si="2"/>
        <v/>
      </c>
      <c r="X41" s="312"/>
    </row>
    <row r="42" spans="2:24" x14ac:dyDescent="0.2">
      <c r="B42" s="219" t="s">
        <v>651</v>
      </c>
      <c r="D42" s="252" t="s">
        <v>538</v>
      </c>
      <c r="E42" s="251"/>
      <c r="F42" s="694"/>
      <c r="G42" s="404" t="s">
        <v>915</v>
      </c>
      <c r="H42" s="547" t="str">
        <f>'Table 5'!K49</f>
        <v/>
      </c>
      <c r="I42" s="419"/>
      <c r="J42" s="420"/>
      <c r="K42" s="560"/>
      <c r="L42" s="420"/>
      <c r="M42" s="419"/>
      <c r="N42" s="420"/>
      <c r="O42" s="419"/>
      <c r="P42" s="562"/>
      <c r="Q42" s="445"/>
      <c r="R42" s="445"/>
      <c r="S42" s="445"/>
      <c r="T42" s="416" t="str">
        <f t="shared" si="4"/>
        <v/>
      </c>
      <c r="U42" s="626" t="str">
        <f t="shared" si="0"/>
        <v/>
      </c>
      <c r="V42" s="631" t="str">
        <f t="shared" si="1"/>
        <v/>
      </c>
      <c r="W42" s="442" t="str">
        <f t="shared" si="2"/>
        <v/>
      </c>
      <c r="X42" s="312"/>
    </row>
    <row r="43" spans="2:24" x14ac:dyDescent="0.2">
      <c r="B43" s="219" t="s">
        <v>651</v>
      </c>
      <c r="D43" s="252" t="s">
        <v>540</v>
      </c>
      <c r="E43" s="251"/>
      <c r="F43" s="694"/>
      <c r="G43" s="404" t="s">
        <v>488</v>
      </c>
      <c r="H43" s="547" t="str">
        <f>IF('Table 5'!O49="","",'Table 5'!O49)</f>
        <v/>
      </c>
      <c r="I43" s="419"/>
      <c r="J43" s="420"/>
      <c r="K43" s="560"/>
      <c r="L43" s="420"/>
      <c r="M43" s="419"/>
      <c r="N43" s="420"/>
      <c r="O43" s="419"/>
      <c r="P43" s="562"/>
      <c r="Q43" s="445"/>
      <c r="R43" s="445"/>
      <c r="S43" s="445"/>
      <c r="T43" s="416" t="str">
        <f t="shared" si="4"/>
        <v/>
      </c>
      <c r="U43" s="626" t="str">
        <f t="shared" si="0"/>
        <v/>
      </c>
      <c r="V43" s="631" t="str">
        <f t="shared" si="1"/>
        <v/>
      </c>
      <c r="W43" s="442" t="str">
        <f t="shared" si="2"/>
        <v/>
      </c>
      <c r="X43" s="312"/>
    </row>
    <row r="44" spans="2:24" ht="13.5" thickBot="1" x14ac:dyDescent="0.25">
      <c r="B44" s="219" t="s">
        <v>651</v>
      </c>
      <c r="D44" s="253" t="s">
        <v>541</v>
      </c>
      <c r="E44" s="254"/>
      <c r="F44" s="695"/>
      <c r="G44" s="407" t="s">
        <v>883</v>
      </c>
      <c r="H44" s="548" t="str">
        <f>IF('Table 5'!P49="","",'Table 5'!P49)</f>
        <v/>
      </c>
      <c r="I44" s="419"/>
      <c r="J44" s="420"/>
      <c r="K44" s="560"/>
      <c r="L44" s="420"/>
      <c r="M44" s="419"/>
      <c r="N44" s="420"/>
      <c r="O44" s="419"/>
      <c r="P44" s="562"/>
      <c r="Q44" s="445"/>
      <c r="R44" s="445"/>
      <c r="S44" s="445"/>
      <c r="T44" s="416" t="str">
        <f t="shared" si="4"/>
        <v/>
      </c>
      <c r="U44" s="626" t="str">
        <f t="shared" si="0"/>
        <v/>
      </c>
      <c r="V44" s="631" t="str">
        <f t="shared" si="1"/>
        <v/>
      </c>
      <c r="W44" s="442" t="str">
        <f t="shared" si="2"/>
        <v/>
      </c>
      <c r="X44" s="312"/>
    </row>
    <row r="45" spans="2:24" ht="13.5" thickBot="1" x14ac:dyDescent="0.25">
      <c r="B45" s="219" t="s">
        <v>659</v>
      </c>
      <c r="D45" s="250" t="s">
        <v>535</v>
      </c>
      <c r="E45" s="255">
        <v>5</v>
      </c>
      <c r="F45" s="257"/>
      <c r="G45" s="608" t="s">
        <v>85</v>
      </c>
      <c r="H45" s="449">
        <f>IF('Table 3'!H58="","",'Table 3'!H58)</f>
        <v>17042</v>
      </c>
      <c r="I45" s="449" t="str">
        <f>IF('Table 3'!I58="","",'Table 3'!I58)</f>
        <v/>
      </c>
      <c r="J45" s="449">
        <f>IF('Table 3'!J58="","",'Table 3'!J58)</f>
        <v>443</v>
      </c>
      <c r="K45" s="449">
        <f>IF('Table 3'!K58="","",'Table 3'!K58)</f>
        <v>16599</v>
      </c>
      <c r="L45" s="449">
        <f>IF('Table 3'!L58="","",'Table 3'!L58)</f>
        <v>845</v>
      </c>
      <c r="M45" s="449">
        <f>IF('Table 3'!M58="","",'Table 3'!M58)</f>
        <v>43</v>
      </c>
      <c r="N45" s="449">
        <f>IF('Table 3'!N58="","",'Table 3'!N58)</f>
        <v>15711</v>
      </c>
      <c r="O45" s="449" t="str">
        <f>IF('Table 3'!O58="","",'Table 3'!O58)</f>
        <v/>
      </c>
      <c r="P45" s="449" t="str">
        <f>IF('Table 3'!P58="","",'Table 3'!P58)</f>
        <v/>
      </c>
      <c r="Q45" s="449" t="str">
        <f>IF('Table 3'!Q58="","",'Table 3'!Q58)</f>
        <v/>
      </c>
      <c r="R45" s="449" t="str">
        <f>IF('Table 3'!R58="","",'Table 3'!R58)</f>
        <v/>
      </c>
      <c r="S45" s="449" t="str">
        <f>IF('Table 3'!S58="","",'Table 3'!S58)</f>
        <v/>
      </c>
      <c r="T45" s="416" t="str">
        <f t="shared" si="4"/>
        <v/>
      </c>
      <c r="U45" s="626" t="str">
        <f t="shared" si="0"/>
        <v/>
      </c>
      <c r="V45" s="631" t="str">
        <f t="shared" si="1"/>
        <v/>
      </c>
      <c r="W45" s="442" t="str">
        <f t="shared" si="2"/>
        <v/>
      </c>
      <c r="X45" s="312"/>
    </row>
    <row r="46" spans="2:24" x14ac:dyDescent="0.2">
      <c r="B46" s="219" t="s">
        <v>659</v>
      </c>
      <c r="D46" s="252" t="s">
        <v>916</v>
      </c>
      <c r="E46" s="251"/>
      <c r="F46" s="693"/>
      <c r="G46" s="405" t="s">
        <v>913</v>
      </c>
      <c r="H46" s="545" t="str">
        <f>IF(AND('Table 5'!I58="",'Table 5'!J58="",'Table 5'!K58=""),"",IF(OR('Table 5'!I58="c",'Table 5'!J58="c",'Table 5'!K58="c"),"c",SUM('Table 5'!I58,'Table 5'!J58,'Table 5'!K58)))</f>
        <v/>
      </c>
      <c r="I46" s="419"/>
      <c r="J46" s="420"/>
      <c r="K46" s="559"/>
      <c r="L46" s="446"/>
      <c r="M46" s="546"/>
      <c r="N46" s="446"/>
      <c r="O46" s="546"/>
      <c r="P46" s="561"/>
      <c r="Q46" s="445"/>
      <c r="R46" s="445"/>
      <c r="S46" s="445"/>
      <c r="T46" s="416" t="str">
        <f t="shared" si="4"/>
        <v/>
      </c>
      <c r="U46" s="626" t="str">
        <f t="shared" si="0"/>
        <v/>
      </c>
      <c r="V46" s="631" t="str">
        <f t="shared" si="1"/>
        <v/>
      </c>
      <c r="W46" s="442" t="str">
        <f t="shared" si="2"/>
        <v/>
      </c>
      <c r="X46" s="312"/>
    </row>
    <row r="47" spans="2:24" x14ac:dyDescent="0.2">
      <c r="B47" s="219" t="s">
        <v>659</v>
      </c>
      <c r="D47" s="252" t="s">
        <v>917</v>
      </c>
      <c r="E47" s="251"/>
      <c r="F47" s="694"/>
      <c r="G47" s="404" t="s">
        <v>914</v>
      </c>
      <c r="H47" s="545" t="str">
        <f>IF(AND('Table 5'!I58="",'Table 5'!J58=""),"",IF(OR('Table 5'!I58="c",'Table 5'!J58="c"),"c",SUM('Table 5'!I58,'Table 5'!J58)))</f>
        <v/>
      </c>
      <c r="I47" s="419"/>
      <c r="J47" s="420"/>
      <c r="K47" s="560"/>
      <c r="L47" s="420"/>
      <c r="M47" s="419"/>
      <c r="N47" s="420"/>
      <c r="O47" s="419"/>
      <c r="P47" s="562"/>
      <c r="Q47" s="445"/>
      <c r="R47" s="445"/>
      <c r="S47" s="445"/>
      <c r="T47" s="416" t="str">
        <f t="shared" si="4"/>
        <v/>
      </c>
      <c r="U47" s="626" t="str">
        <f t="shared" si="0"/>
        <v/>
      </c>
      <c r="V47" s="631" t="str">
        <f t="shared" si="1"/>
        <v/>
      </c>
      <c r="W47" s="442" t="str">
        <f t="shared" si="2"/>
        <v/>
      </c>
      <c r="X47" s="312"/>
    </row>
    <row r="48" spans="2:24" x14ac:dyDescent="0.2">
      <c r="B48" s="219" t="s">
        <v>659</v>
      </c>
      <c r="D48" s="252" t="s">
        <v>538</v>
      </c>
      <c r="E48" s="251"/>
      <c r="F48" s="694"/>
      <c r="G48" s="404" t="s">
        <v>915</v>
      </c>
      <c r="H48" s="547" t="str">
        <f>'Table 5'!K58</f>
        <v/>
      </c>
      <c r="I48" s="419"/>
      <c r="J48" s="420"/>
      <c r="K48" s="560"/>
      <c r="L48" s="420"/>
      <c r="M48" s="419"/>
      <c r="N48" s="420"/>
      <c r="O48" s="419"/>
      <c r="P48" s="562"/>
      <c r="Q48" s="445"/>
      <c r="R48" s="445"/>
      <c r="S48" s="445"/>
      <c r="T48" s="416" t="str">
        <f t="shared" si="4"/>
        <v/>
      </c>
      <c r="U48" s="626" t="str">
        <f t="shared" si="0"/>
        <v/>
      </c>
      <c r="V48" s="631" t="str">
        <f t="shared" si="1"/>
        <v/>
      </c>
      <c r="W48" s="442" t="str">
        <f t="shared" si="2"/>
        <v/>
      </c>
      <c r="X48" s="312"/>
    </row>
    <row r="49" spans="2:24" x14ac:dyDescent="0.2">
      <c r="B49" s="219" t="s">
        <v>659</v>
      </c>
      <c r="D49" s="252" t="s">
        <v>540</v>
      </c>
      <c r="E49" s="251"/>
      <c r="F49" s="694"/>
      <c r="G49" s="404" t="s">
        <v>488</v>
      </c>
      <c r="H49" s="547" t="str">
        <f>IF('Table 5'!O58="","",'Table 5'!O58)</f>
        <v/>
      </c>
      <c r="I49" s="419"/>
      <c r="J49" s="420"/>
      <c r="K49" s="560"/>
      <c r="L49" s="420"/>
      <c r="M49" s="419"/>
      <c r="N49" s="420"/>
      <c r="O49" s="419"/>
      <c r="P49" s="562"/>
      <c r="Q49" s="445"/>
      <c r="R49" s="445"/>
      <c r="S49" s="445"/>
      <c r="T49" s="416" t="str">
        <f t="shared" si="4"/>
        <v/>
      </c>
      <c r="U49" s="626" t="str">
        <f t="shared" si="0"/>
        <v/>
      </c>
      <c r="V49" s="631" t="str">
        <f t="shared" si="1"/>
        <v/>
      </c>
      <c r="W49" s="442" t="str">
        <f t="shared" si="2"/>
        <v/>
      </c>
      <c r="X49" s="312"/>
    </row>
    <row r="50" spans="2:24" ht="13.5" thickBot="1" x14ac:dyDescent="0.25">
      <c r="B50" s="219" t="s">
        <v>659</v>
      </c>
      <c r="D50" s="253" t="s">
        <v>541</v>
      </c>
      <c r="E50" s="254"/>
      <c r="F50" s="695"/>
      <c r="G50" s="407" t="s">
        <v>883</v>
      </c>
      <c r="H50" s="548" t="str">
        <f>IF('Table 5'!P58="","",'Table 5'!P58)</f>
        <v/>
      </c>
      <c r="I50" s="419"/>
      <c r="J50" s="420"/>
      <c r="K50" s="560"/>
      <c r="L50" s="420"/>
      <c r="M50" s="419"/>
      <c r="N50" s="420"/>
      <c r="O50" s="419"/>
      <c r="P50" s="562"/>
      <c r="Q50" s="445"/>
      <c r="R50" s="445"/>
      <c r="S50" s="445"/>
      <c r="T50" s="416" t="str">
        <f t="shared" si="4"/>
        <v/>
      </c>
      <c r="U50" s="626" t="str">
        <f t="shared" si="0"/>
        <v/>
      </c>
      <c r="V50" s="631" t="str">
        <f t="shared" si="1"/>
        <v/>
      </c>
      <c r="W50" s="442" t="str">
        <f t="shared" si="2"/>
        <v/>
      </c>
      <c r="X50" s="312"/>
    </row>
    <row r="51" spans="2:24" ht="13.5" thickBot="1" x14ac:dyDescent="0.25">
      <c r="B51" s="219" t="s">
        <v>717</v>
      </c>
      <c r="D51" s="250" t="s">
        <v>535</v>
      </c>
      <c r="E51" s="255">
        <v>6</v>
      </c>
      <c r="F51" s="257"/>
      <c r="G51" s="608" t="s">
        <v>549</v>
      </c>
      <c r="H51" s="449">
        <f>IF('Table 3'!H63="","",'Table 3'!H63)</f>
        <v>25057</v>
      </c>
      <c r="I51" s="449" t="str">
        <f>IF('Table 3'!I63="","",'Table 3'!I63)</f>
        <v/>
      </c>
      <c r="J51" s="449" t="str">
        <f>IF('Table 3'!J63="","",'Table 3'!J63)</f>
        <v/>
      </c>
      <c r="K51" s="449">
        <f>IF('Table 3'!K63="","",'Table 3'!K63)</f>
        <v>25057</v>
      </c>
      <c r="L51" s="449">
        <f>IF('Table 3'!L63="","",'Table 3'!L63)</f>
        <v>2</v>
      </c>
      <c r="M51" s="449" t="str">
        <f>IF('Table 3'!M63="","",'Table 3'!M63)</f>
        <v/>
      </c>
      <c r="N51" s="449">
        <f>IF('Table 3'!N63="","",'Table 3'!N63)</f>
        <v>25055</v>
      </c>
      <c r="O51" s="449" t="str">
        <f>IF('Table 3'!O63="","",'Table 3'!O63)</f>
        <v/>
      </c>
      <c r="P51" s="449" t="str">
        <f>IF('Table 3'!P63="","",'Table 3'!P63)</f>
        <v/>
      </c>
      <c r="Q51" s="449" t="str">
        <f>IF('Table 3'!Q63="","",'Table 3'!Q63)</f>
        <v/>
      </c>
      <c r="R51" s="449" t="str">
        <f>IF('Table 3'!R63="","",'Table 3'!R63)</f>
        <v/>
      </c>
      <c r="S51" s="449" t="str">
        <f>IF('Table 3'!S63="","",'Table 3'!S63)</f>
        <v/>
      </c>
      <c r="T51" s="416" t="str">
        <f t="shared" si="4"/>
        <v/>
      </c>
      <c r="U51" s="626" t="str">
        <f t="shared" si="0"/>
        <v/>
      </c>
      <c r="V51" s="631" t="str">
        <f t="shared" si="1"/>
        <v/>
      </c>
      <c r="W51" s="442" t="str">
        <f t="shared" si="2"/>
        <v/>
      </c>
      <c r="X51" s="312"/>
    </row>
    <row r="52" spans="2:24" x14ac:dyDescent="0.2">
      <c r="B52" s="219" t="s">
        <v>717</v>
      </c>
      <c r="D52" s="252" t="s">
        <v>916</v>
      </c>
      <c r="E52" s="251"/>
      <c r="F52" s="693"/>
      <c r="G52" s="405" t="s">
        <v>913</v>
      </c>
      <c r="H52" s="545" t="str">
        <f>IF(AND('Table 5'!I63="",'Table 5'!J63="",'Table 5'!K63=""),"",IF(OR('Table 5'!I63="c",'Table 5'!J63="c",'Table 5'!K63="c"),"c",SUM('Table 5'!I63,'Table 5'!J63,'Table 5'!K63)))</f>
        <v/>
      </c>
      <c r="I52" s="419"/>
      <c r="J52" s="420"/>
      <c r="K52" s="559"/>
      <c r="L52" s="446"/>
      <c r="M52" s="546"/>
      <c r="N52" s="446"/>
      <c r="O52" s="546"/>
      <c r="P52" s="561"/>
      <c r="Q52" s="445"/>
      <c r="R52" s="445"/>
      <c r="S52" s="445"/>
      <c r="T52" s="416" t="str">
        <f t="shared" si="4"/>
        <v/>
      </c>
      <c r="U52" s="626" t="str">
        <f t="shared" si="0"/>
        <v/>
      </c>
      <c r="V52" s="631" t="str">
        <f t="shared" si="1"/>
        <v/>
      </c>
      <c r="W52" s="442" t="str">
        <f t="shared" si="2"/>
        <v/>
      </c>
      <c r="X52" s="312"/>
    </row>
    <row r="53" spans="2:24" x14ac:dyDescent="0.2">
      <c r="B53" s="219" t="s">
        <v>717</v>
      </c>
      <c r="D53" s="252" t="s">
        <v>917</v>
      </c>
      <c r="E53" s="251"/>
      <c r="F53" s="694"/>
      <c r="G53" s="404" t="s">
        <v>914</v>
      </c>
      <c r="H53" s="545" t="str">
        <f>IF(AND('Table 5'!I63="",'Table 5'!J63=""),"",IF(OR('Table 5'!I63="c",'Table 5'!J63="c"),"c",SUM('Table 5'!I63,'Table 5'!J63)))</f>
        <v/>
      </c>
      <c r="I53" s="419"/>
      <c r="J53" s="420"/>
      <c r="K53" s="560"/>
      <c r="L53" s="420"/>
      <c r="M53" s="419"/>
      <c r="N53" s="420"/>
      <c r="O53" s="419"/>
      <c r="P53" s="562"/>
      <c r="Q53" s="445"/>
      <c r="R53" s="445"/>
      <c r="S53" s="445"/>
      <c r="T53" s="416" t="str">
        <f t="shared" si="4"/>
        <v/>
      </c>
      <c r="U53" s="626" t="str">
        <f t="shared" si="0"/>
        <v/>
      </c>
      <c r="V53" s="631" t="str">
        <f t="shared" si="1"/>
        <v/>
      </c>
      <c r="W53" s="442" t="str">
        <f t="shared" si="2"/>
        <v/>
      </c>
      <c r="X53" s="312"/>
    </row>
    <row r="54" spans="2:24" x14ac:dyDescent="0.2">
      <c r="B54" s="219" t="s">
        <v>717</v>
      </c>
      <c r="D54" s="252" t="s">
        <v>538</v>
      </c>
      <c r="E54" s="251"/>
      <c r="F54" s="694"/>
      <c r="G54" s="404" t="s">
        <v>915</v>
      </c>
      <c r="H54" s="547" t="str">
        <f>'Table 5'!K63</f>
        <v/>
      </c>
      <c r="I54" s="419"/>
      <c r="J54" s="420"/>
      <c r="K54" s="560"/>
      <c r="L54" s="420"/>
      <c r="M54" s="419"/>
      <c r="N54" s="420"/>
      <c r="O54" s="419"/>
      <c r="P54" s="562"/>
      <c r="Q54" s="445"/>
      <c r="R54" s="445"/>
      <c r="S54" s="445"/>
      <c r="T54" s="416" t="str">
        <f t="shared" si="4"/>
        <v/>
      </c>
      <c r="U54" s="626" t="str">
        <f t="shared" si="0"/>
        <v/>
      </c>
      <c r="V54" s="631" t="str">
        <f t="shared" si="1"/>
        <v/>
      </c>
      <c r="W54" s="442" t="str">
        <f t="shared" si="2"/>
        <v/>
      </c>
      <c r="X54" s="312"/>
    </row>
    <row r="55" spans="2:24" x14ac:dyDescent="0.2">
      <c r="B55" s="219" t="s">
        <v>717</v>
      </c>
      <c r="D55" s="252" t="s">
        <v>540</v>
      </c>
      <c r="E55" s="251"/>
      <c r="F55" s="694"/>
      <c r="G55" s="404" t="s">
        <v>488</v>
      </c>
      <c r="H55" s="547" t="str">
        <f>IF('Table 5'!O63="","",'Table 5'!O63)</f>
        <v/>
      </c>
      <c r="I55" s="419"/>
      <c r="J55" s="420"/>
      <c r="K55" s="560"/>
      <c r="L55" s="420"/>
      <c r="M55" s="419"/>
      <c r="N55" s="420"/>
      <c r="O55" s="419"/>
      <c r="P55" s="562"/>
      <c r="Q55" s="445"/>
      <c r="R55" s="445"/>
      <c r="S55" s="445"/>
      <c r="T55" s="416" t="str">
        <f t="shared" si="4"/>
        <v/>
      </c>
      <c r="U55" s="626" t="str">
        <f t="shared" si="0"/>
        <v/>
      </c>
      <c r="V55" s="631" t="str">
        <f t="shared" si="1"/>
        <v/>
      </c>
      <c r="W55" s="442" t="str">
        <f t="shared" si="2"/>
        <v/>
      </c>
      <c r="X55" s="312"/>
    </row>
    <row r="56" spans="2:24" ht="13.5" thickBot="1" x14ac:dyDescent="0.25">
      <c r="B56" s="219" t="s">
        <v>717</v>
      </c>
      <c r="D56" s="253" t="s">
        <v>541</v>
      </c>
      <c r="E56" s="254"/>
      <c r="F56" s="695"/>
      <c r="G56" s="407" t="s">
        <v>883</v>
      </c>
      <c r="H56" s="548" t="str">
        <f>IF('Table 5'!P63="","",'Table 5'!P63)</f>
        <v/>
      </c>
      <c r="I56" s="419"/>
      <c r="J56" s="420"/>
      <c r="K56" s="560"/>
      <c r="L56" s="420"/>
      <c r="M56" s="419"/>
      <c r="N56" s="420"/>
      <c r="O56" s="419"/>
      <c r="P56" s="562"/>
      <c r="Q56" s="445"/>
      <c r="R56" s="445"/>
      <c r="S56" s="445"/>
      <c r="T56" s="416" t="str">
        <f t="shared" si="4"/>
        <v/>
      </c>
      <c r="U56" s="626" t="str">
        <f t="shared" si="0"/>
        <v/>
      </c>
      <c r="V56" s="631" t="str">
        <f t="shared" si="1"/>
        <v/>
      </c>
      <c r="W56" s="442" t="str">
        <f t="shared" si="2"/>
        <v/>
      </c>
      <c r="X56" s="312"/>
    </row>
    <row r="57" spans="2:24" ht="13.5" thickBot="1" x14ac:dyDescent="0.25">
      <c r="B57" s="219" t="s">
        <v>665</v>
      </c>
      <c r="D57" s="250" t="s">
        <v>535</v>
      </c>
      <c r="E57" s="255">
        <v>7</v>
      </c>
      <c r="F57" s="257"/>
      <c r="G57" s="608" t="s">
        <v>548</v>
      </c>
      <c r="H57" s="449">
        <f>IF('Table 3'!H65="","",'Table 3'!H65)</f>
        <v>143</v>
      </c>
      <c r="I57" s="449" t="str">
        <f>IF('Table 3'!I65="","",'Table 3'!I65)</f>
        <v/>
      </c>
      <c r="J57" s="449">
        <f>IF('Table 3'!J65="","",'Table 3'!J65)</f>
        <v>21</v>
      </c>
      <c r="K57" s="449">
        <f>IF('Table 3'!K65="","",'Table 3'!K65)</f>
        <v>122</v>
      </c>
      <c r="L57" s="449">
        <f>IF('Table 3'!L65="","",'Table 3'!L65)</f>
        <v>122</v>
      </c>
      <c r="M57" s="449" t="str">
        <f>IF('Table 3'!M65="","",'Table 3'!M65)</f>
        <v/>
      </c>
      <c r="N57" s="449" t="str">
        <f>IF('Table 3'!N65="","",'Table 3'!N65)</f>
        <v/>
      </c>
      <c r="O57" s="449" t="str">
        <f>IF('Table 3'!O65="","",'Table 3'!O65)</f>
        <v/>
      </c>
      <c r="P57" s="449" t="str">
        <f>IF('Table 3'!P65="","",'Table 3'!P65)</f>
        <v/>
      </c>
      <c r="Q57" s="449" t="str">
        <f>IF('Table 3'!Q65="","",'Table 3'!Q65)</f>
        <v/>
      </c>
      <c r="R57" s="449" t="str">
        <f>IF('Table 3'!R65="","",'Table 3'!R65)</f>
        <v/>
      </c>
      <c r="S57" s="449" t="str">
        <f>IF('Table 3'!S65="","",'Table 3'!S65)</f>
        <v/>
      </c>
      <c r="T57" s="416" t="str">
        <f t="shared" si="4"/>
        <v/>
      </c>
      <c r="U57" s="626" t="str">
        <f t="shared" si="0"/>
        <v/>
      </c>
      <c r="V57" s="631" t="str">
        <f t="shared" si="1"/>
        <v/>
      </c>
      <c r="W57" s="442" t="str">
        <f t="shared" si="2"/>
        <v/>
      </c>
      <c r="X57" s="312"/>
    </row>
    <row r="58" spans="2:24" x14ac:dyDescent="0.2">
      <c r="B58" s="219" t="s">
        <v>665</v>
      </c>
      <c r="D58" s="252" t="s">
        <v>916</v>
      </c>
      <c r="E58" s="251"/>
      <c r="F58" s="693"/>
      <c r="G58" s="405" t="s">
        <v>913</v>
      </c>
      <c r="H58" s="545" t="str">
        <f>IF(AND('Table 5'!I65="",'Table 5'!J65="",'Table 5'!K65=""),"",IF(OR('Table 5'!I65="c",'Table 5'!J65="c",'Table 5'!K65="c"),"c",SUM('Table 5'!I65,'Table 5'!J65,'Table 5'!K65)))</f>
        <v/>
      </c>
      <c r="I58" s="419"/>
      <c r="J58" s="420"/>
      <c r="K58" s="559"/>
      <c r="L58" s="446"/>
      <c r="M58" s="546"/>
      <c r="N58" s="446"/>
      <c r="O58" s="546"/>
      <c r="P58" s="561"/>
      <c r="Q58" s="445"/>
      <c r="R58" s="445"/>
      <c r="S58" s="445"/>
      <c r="T58" s="416" t="str">
        <f t="shared" si="4"/>
        <v/>
      </c>
      <c r="U58" s="626" t="str">
        <f t="shared" si="0"/>
        <v/>
      </c>
      <c r="V58" s="631" t="str">
        <f t="shared" si="1"/>
        <v/>
      </c>
      <c r="W58" s="442" t="str">
        <f t="shared" si="2"/>
        <v/>
      </c>
      <c r="X58" s="312"/>
    </row>
    <row r="59" spans="2:24" x14ac:dyDescent="0.2">
      <c r="B59" s="219" t="s">
        <v>665</v>
      </c>
      <c r="D59" s="252" t="s">
        <v>917</v>
      </c>
      <c r="E59" s="251"/>
      <c r="F59" s="694"/>
      <c r="G59" s="404" t="s">
        <v>914</v>
      </c>
      <c r="H59" s="545" t="str">
        <f>IF(AND('Table 5'!I65="",'Table 5'!J65=""),"",IF(OR('Table 5'!I65="c",'Table 5'!J65="c"),"c",SUM('Table 5'!I65,'Table 5'!J65)))</f>
        <v/>
      </c>
      <c r="I59" s="419"/>
      <c r="J59" s="420"/>
      <c r="K59" s="560"/>
      <c r="L59" s="420"/>
      <c r="M59" s="419"/>
      <c r="N59" s="420"/>
      <c r="O59" s="419"/>
      <c r="P59" s="562"/>
      <c r="Q59" s="445"/>
      <c r="R59" s="445"/>
      <c r="S59" s="445"/>
      <c r="T59" s="416" t="str">
        <f t="shared" si="4"/>
        <v/>
      </c>
      <c r="U59" s="626" t="str">
        <f t="shared" si="0"/>
        <v/>
      </c>
      <c r="V59" s="631" t="str">
        <f t="shared" si="1"/>
        <v/>
      </c>
      <c r="W59" s="442" t="str">
        <f t="shared" si="2"/>
        <v/>
      </c>
      <c r="X59" s="312"/>
    </row>
    <row r="60" spans="2:24" x14ac:dyDescent="0.2">
      <c r="B60" s="219" t="s">
        <v>665</v>
      </c>
      <c r="D60" s="252" t="s">
        <v>538</v>
      </c>
      <c r="E60" s="251"/>
      <c r="F60" s="694"/>
      <c r="G60" s="404" t="s">
        <v>915</v>
      </c>
      <c r="H60" s="547" t="str">
        <f>'Table 5'!K65</f>
        <v/>
      </c>
      <c r="I60" s="419"/>
      <c r="J60" s="420"/>
      <c r="K60" s="560"/>
      <c r="L60" s="420"/>
      <c r="M60" s="419"/>
      <c r="N60" s="420"/>
      <c r="O60" s="419"/>
      <c r="P60" s="562"/>
      <c r="Q60" s="445"/>
      <c r="R60" s="445"/>
      <c r="S60" s="445"/>
      <c r="T60" s="416" t="str">
        <f t="shared" si="4"/>
        <v/>
      </c>
      <c r="U60" s="626" t="str">
        <f t="shared" si="0"/>
        <v/>
      </c>
      <c r="V60" s="631" t="str">
        <f t="shared" si="1"/>
        <v/>
      </c>
      <c r="W60" s="442" t="str">
        <f t="shared" si="2"/>
        <v/>
      </c>
      <c r="X60" s="312"/>
    </row>
    <row r="61" spans="2:24" x14ac:dyDescent="0.2">
      <c r="B61" s="219" t="s">
        <v>665</v>
      </c>
      <c r="D61" s="252" t="s">
        <v>540</v>
      </c>
      <c r="E61" s="251"/>
      <c r="F61" s="694"/>
      <c r="G61" s="404" t="s">
        <v>488</v>
      </c>
      <c r="H61" s="547" t="str">
        <f>IF('Table 5'!O65="","",'Table 5'!O65)</f>
        <v/>
      </c>
      <c r="I61" s="419"/>
      <c r="J61" s="420"/>
      <c r="K61" s="560"/>
      <c r="L61" s="420"/>
      <c r="M61" s="419"/>
      <c r="N61" s="420"/>
      <c r="O61" s="419"/>
      <c r="P61" s="562"/>
      <c r="Q61" s="445"/>
      <c r="R61" s="445"/>
      <c r="S61" s="445"/>
      <c r="T61" s="416" t="str">
        <f t="shared" si="4"/>
        <v/>
      </c>
      <c r="U61" s="626" t="str">
        <f t="shared" si="0"/>
        <v/>
      </c>
      <c r="V61" s="631" t="str">
        <f t="shared" si="1"/>
        <v/>
      </c>
      <c r="W61" s="442" t="str">
        <f t="shared" si="2"/>
        <v/>
      </c>
      <c r="X61" s="312"/>
    </row>
    <row r="62" spans="2:24" ht="13.5" thickBot="1" x14ac:dyDescent="0.25">
      <c r="B62" s="219" t="s">
        <v>665</v>
      </c>
      <c r="D62" s="253" t="s">
        <v>541</v>
      </c>
      <c r="E62" s="254"/>
      <c r="F62" s="695"/>
      <c r="G62" s="407" t="s">
        <v>883</v>
      </c>
      <c r="H62" s="548" t="str">
        <f>IF('Table 5'!P65="","",'Table 5'!P65)</f>
        <v/>
      </c>
      <c r="I62" s="419"/>
      <c r="J62" s="420"/>
      <c r="K62" s="560"/>
      <c r="L62" s="420"/>
      <c r="M62" s="419"/>
      <c r="N62" s="420"/>
      <c r="O62" s="419"/>
      <c r="P62" s="562"/>
      <c r="Q62" s="445"/>
      <c r="R62" s="445"/>
      <c r="S62" s="445"/>
      <c r="T62" s="416" t="str">
        <f t="shared" si="4"/>
        <v/>
      </c>
      <c r="U62" s="626" t="str">
        <f t="shared" si="0"/>
        <v/>
      </c>
      <c r="V62" s="631" t="str">
        <f t="shared" si="1"/>
        <v/>
      </c>
      <c r="W62" s="442" t="str">
        <f t="shared" si="2"/>
        <v/>
      </c>
      <c r="X62" s="312"/>
    </row>
    <row r="63" spans="2:24" ht="13.5" thickBot="1" x14ac:dyDescent="0.25">
      <c r="B63" s="219" t="s">
        <v>695</v>
      </c>
      <c r="D63" s="250" t="s">
        <v>535</v>
      </c>
      <c r="E63" s="255">
        <v>8</v>
      </c>
      <c r="F63" s="257"/>
      <c r="G63" s="608" t="s">
        <v>153</v>
      </c>
      <c r="H63" s="449">
        <f>IF('Table 3'!H95="","",'Table 3'!H95)</f>
        <v>40420</v>
      </c>
      <c r="I63" s="449" t="str">
        <f>IF('Table 3'!I95="","",'Table 3'!I95)</f>
        <v/>
      </c>
      <c r="J63" s="449">
        <f>IF('Table 3'!J95="","",'Table 3'!J95)</f>
        <v>540</v>
      </c>
      <c r="K63" s="449">
        <f>IF('Table 3'!K95="","",'Table 3'!K95)</f>
        <v>39880</v>
      </c>
      <c r="L63" s="449">
        <f>IF('Table 3'!L95="","",'Table 3'!L95)</f>
        <v>74</v>
      </c>
      <c r="M63" s="449" t="str">
        <f>IF('Table 3'!M95="","",'Table 3'!M95)</f>
        <v/>
      </c>
      <c r="N63" s="449">
        <f>IF('Table 3'!N95="","",'Table 3'!N95)</f>
        <v>39806</v>
      </c>
      <c r="O63" s="449" t="str">
        <f>IF('Table 3'!O95="","",'Table 3'!O95)</f>
        <v/>
      </c>
      <c r="P63" s="449" t="str">
        <f>IF('Table 3'!P95="","",'Table 3'!P95)</f>
        <v/>
      </c>
      <c r="Q63" s="449" t="str">
        <f>IF('Table 3'!Q95="","",'Table 3'!Q95)</f>
        <v/>
      </c>
      <c r="R63" s="449" t="str">
        <f>IF('Table 3'!R95="","",'Table 3'!R95)</f>
        <v/>
      </c>
      <c r="S63" s="449" t="str">
        <f>IF('Table 3'!S95="","",'Table 3'!S95)</f>
        <v/>
      </c>
      <c r="T63" s="416" t="str">
        <f t="shared" si="4"/>
        <v/>
      </c>
      <c r="U63" s="626" t="str">
        <f t="shared" si="0"/>
        <v/>
      </c>
      <c r="V63" s="631" t="str">
        <f t="shared" si="1"/>
        <v/>
      </c>
      <c r="W63" s="442" t="str">
        <f t="shared" si="2"/>
        <v/>
      </c>
      <c r="X63" s="312"/>
    </row>
    <row r="64" spans="2:24" x14ac:dyDescent="0.2">
      <c r="B64" s="219" t="s">
        <v>695</v>
      </c>
      <c r="D64" s="252" t="s">
        <v>916</v>
      </c>
      <c r="E64" s="251"/>
      <c r="F64" s="693"/>
      <c r="G64" s="405" t="s">
        <v>913</v>
      </c>
      <c r="H64" s="545" t="str">
        <f>IF(AND('Table 5'!I95="",'Table 5'!J95="",'Table 5'!K95=""),"",IF(OR('Table 5'!I95="c",'Table 5'!J95="c",'Table 5'!K95="c"),"c",SUM('Table 5'!I95,'Table 5'!J95,'Table 5'!K95)))</f>
        <v/>
      </c>
      <c r="I64" s="419"/>
      <c r="J64" s="420"/>
      <c r="K64" s="559"/>
      <c r="L64" s="446"/>
      <c r="M64" s="546"/>
      <c r="N64" s="446"/>
      <c r="O64" s="546"/>
      <c r="P64" s="561"/>
      <c r="Q64" s="445"/>
      <c r="R64" s="445"/>
      <c r="S64" s="445"/>
      <c r="T64" s="416" t="str">
        <f t="shared" si="4"/>
        <v/>
      </c>
      <c r="U64" s="626" t="str">
        <f t="shared" si="0"/>
        <v/>
      </c>
      <c r="V64" s="631" t="str">
        <f t="shared" si="1"/>
        <v/>
      </c>
      <c r="W64" s="442" t="str">
        <f t="shared" si="2"/>
        <v/>
      </c>
      <c r="X64" s="312"/>
    </row>
    <row r="65" spans="2:24" x14ac:dyDescent="0.2">
      <c r="B65" s="219" t="s">
        <v>695</v>
      </c>
      <c r="D65" s="252" t="s">
        <v>917</v>
      </c>
      <c r="E65" s="251"/>
      <c r="F65" s="694"/>
      <c r="G65" s="404" t="s">
        <v>914</v>
      </c>
      <c r="H65" s="545" t="str">
        <f>IF(AND('Table 5'!I95="",'Table 5'!J95=""),"",IF(OR('Table 5'!I95="c",'Table 5'!J95="c"),"c",SUM('Table 5'!I95,'Table 5'!J95)))</f>
        <v/>
      </c>
      <c r="I65" s="419"/>
      <c r="J65" s="420"/>
      <c r="K65" s="560"/>
      <c r="L65" s="420"/>
      <c r="M65" s="419"/>
      <c r="N65" s="420"/>
      <c r="O65" s="419"/>
      <c r="P65" s="562"/>
      <c r="Q65" s="445"/>
      <c r="R65" s="445"/>
      <c r="S65" s="445"/>
      <c r="T65" s="416" t="str">
        <f t="shared" si="4"/>
        <v/>
      </c>
      <c r="U65" s="626" t="str">
        <f t="shared" si="0"/>
        <v/>
      </c>
      <c r="V65" s="631" t="str">
        <f t="shared" si="1"/>
        <v/>
      </c>
      <c r="W65" s="442" t="str">
        <f t="shared" si="2"/>
        <v/>
      </c>
      <c r="X65" s="312"/>
    </row>
    <row r="66" spans="2:24" x14ac:dyDescent="0.2">
      <c r="B66" s="219" t="s">
        <v>695</v>
      </c>
      <c r="D66" s="252" t="s">
        <v>538</v>
      </c>
      <c r="E66" s="251"/>
      <c r="F66" s="694"/>
      <c r="G66" s="404" t="s">
        <v>915</v>
      </c>
      <c r="H66" s="547" t="str">
        <f>'Table 5'!K95</f>
        <v/>
      </c>
      <c r="I66" s="419"/>
      <c r="J66" s="420"/>
      <c r="K66" s="560"/>
      <c r="L66" s="420"/>
      <c r="M66" s="419"/>
      <c r="N66" s="420"/>
      <c r="O66" s="419"/>
      <c r="P66" s="562"/>
      <c r="Q66" s="445"/>
      <c r="R66" s="445"/>
      <c r="S66" s="445"/>
      <c r="T66" s="416" t="str">
        <f t="shared" si="4"/>
        <v/>
      </c>
      <c r="U66" s="626" t="str">
        <f t="shared" si="0"/>
        <v/>
      </c>
      <c r="V66" s="631" t="str">
        <f t="shared" si="1"/>
        <v/>
      </c>
      <c r="W66" s="442" t="str">
        <f t="shared" si="2"/>
        <v/>
      </c>
      <c r="X66" s="312"/>
    </row>
    <row r="67" spans="2:24" x14ac:dyDescent="0.2">
      <c r="B67" s="219" t="s">
        <v>695</v>
      </c>
      <c r="D67" s="252" t="s">
        <v>540</v>
      </c>
      <c r="E67" s="251"/>
      <c r="F67" s="694"/>
      <c r="G67" s="404" t="s">
        <v>488</v>
      </c>
      <c r="H67" s="547" t="str">
        <f>IF('Table 5'!O95="","",'Table 5'!O95)</f>
        <v/>
      </c>
      <c r="I67" s="419"/>
      <c r="J67" s="420"/>
      <c r="K67" s="560"/>
      <c r="L67" s="420"/>
      <c r="M67" s="419"/>
      <c r="N67" s="420"/>
      <c r="O67" s="419"/>
      <c r="P67" s="562"/>
      <c r="Q67" s="445"/>
      <c r="R67" s="445"/>
      <c r="S67" s="445"/>
      <c r="T67" s="416" t="str">
        <f t="shared" si="4"/>
        <v/>
      </c>
      <c r="U67" s="626" t="str">
        <f t="shared" si="0"/>
        <v/>
      </c>
      <c r="V67" s="631" t="str">
        <f t="shared" si="1"/>
        <v/>
      </c>
      <c r="W67" s="442" t="str">
        <f t="shared" si="2"/>
        <v/>
      </c>
      <c r="X67" s="312"/>
    </row>
    <row r="68" spans="2:24" ht="13.5" thickBot="1" x14ac:dyDescent="0.25">
      <c r="B68" s="219" t="s">
        <v>695</v>
      </c>
      <c r="D68" s="253" t="s">
        <v>541</v>
      </c>
      <c r="E68" s="254"/>
      <c r="F68" s="695"/>
      <c r="G68" s="407" t="s">
        <v>883</v>
      </c>
      <c r="H68" s="548" t="str">
        <f>IF('Table 5'!P95="","",'Table 5'!P95)</f>
        <v/>
      </c>
      <c r="I68" s="419"/>
      <c r="J68" s="420"/>
      <c r="K68" s="560"/>
      <c r="L68" s="420"/>
      <c r="M68" s="419"/>
      <c r="N68" s="420"/>
      <c r="O68" s="419"/>
      <c r="P68" s="562"/>
      <c r="Q68" s="445"/>
      <c r="R68" s="445"/>
      <c r="S68" s="445"/>
      <c r="T68" s="416" t="str">
        <f t="shared" si="4"/>
        <v/>
      </c>
      <c r="U68" s="626" t="str">
        <f t="shared" si="0"/>
        <v/>
      </c>
      <c r="V68" s="631" t="str">
        <f t="shared" si="1"/>
        <v/>
      </c>
      <c r="W68" s="442" t="str">
        <f t="shared" si="2"/>
        <v/>
      </c>
      <c r="X68" s="312"/>
    </row>
    <row r="69" spans="2:24" ht="13.5" thickBot="1" x14ac:dyDescent="0.25">
      <c r="B69" s="219" t="s">
        <v>702</v>
      </c>
      <c r="D69" s="250" t="s">
        <v>535</v>
      </c>
      <c r="E69" s="255">
        <v>9</v>
      </c>
      <c r="F69" s="257"/>
      <c r="G69" s="608" t="s">
        <v>167</v>
      </c>
      <c r="H69" s="449">
        <f>IF('Table 3'!H$102="","",'Table 3'!H$102)</f>
        <v>21507</v>
      </c>
      <c r="I69" s="449" t="str">
        <f>IF('Table 3'!I$102="","",'Table 3'!I$102)</f>
        <v/>
      </c>
      <c r="J69" s="449">
        <f>IF('Table 3'!J$102="","",'Table 3'!J$102)</f>
        <v>706</v>
      </c>
      <c r="K69" s="449">
        <f>IF('Table 3'!K$102="","",'Table 3'!K$102)</f>
        <v>20801</v>
      </c>
      <c r="L69" s="449">
        <f>IF('Table 3'!L$102="","",'Table 3'!L$102)</f>
        <v>159</v>
      </c>
      <c r="M69" s="449" t="str">
        <f>IF('Table 3'!M$102="","",'Table 3'!M$102)</f>
        <v/>
      </c>
      <c r="N69" s="449">
        <f>IF('Table 3'!N$102="","",'Table 3'!N$102)</f>
        <v>20642</v>
      </c>
      <c r="O69" s="449" t="str">
        <f>IF('Table 3'!O$102="","",'Table 3'!O$102)</f>
        <v/>
      </c>
      <c r="P69" s="449" t="str">
        <f>IF('Table 3'!P$102="","",'Table 3'!P$102)</f>
        <v/>
      </c>
      <c r="Q69" s="449" t="str">
        <f>IF('Table 3'!Q$102="","",'Table 3'!Q$102)</f>
        <v/>
      </c>
      <c r="R69" s="449" t="str">
        <f>IF('Table 3'!R$102="","",'Table 3'!R$102)</f>
        <v/>
      </c>
      <c r="S69" s="449" t="str">
        <f>IF('Table 3'!S$102="","",'Table 3'!S$102)</f>
        <v/>
      </c>
      <c r="T69" s="416" t="str">
        <f t="shared" si="4"/>
        <v/>
      </c>
      <c r="U69" s="626" t="str">
        <f t="shared" si="0"/>
        <v/>
      </c>
      <c r="V69" s="631" t="str">
        <f t="shared" si="1"/>
        <v/>
      </c>
      <c r="W69" s="442" t="str">
        <f t="shared" si="2"/>
        <v/>
      </c>
      <c r="X69" s="312"/>
    </row>
    <row r="70" spans="2:24" x14ac:dyDescent="0.2">
      <c r="B70" s="219" t="s">
        <v>702</v>
      </c>
      <c r="D70" s="252" t="s">
        <v>916</v>
      </c>
      <c r="E70" s="251"/>
      <c r="F70" s="693"/>
      <c r="G70" s="405" t="s">
        <v>913</v>
      </c>
      <c r="H70" s="545" t="str">
        <f>IF(AND('Table 5'!I102="",'Table 5'!J102="",'Table 5'!K102=""),"",IF(OR('Table 5'!I102="c",'Table 5'!J102="c",'Table 5'!K102="c"),"c",SUM('Table 5'!I102,'Table 5'!J102,'Table 5'!K102)))</f>
        <v/>
      </c>
      <c r="I70" s="419"/>
      <c r="J70" s="420"/>
      <c r="K70" s="559"/>
      <c r="L70" s="446"/>
      <c r="M70" s="546"/>
      <c r="N70" s="446"/>
      <c r="O70" s="546"/>
      <c r="P70" s="561"/>
      <c r="Q70" s="445"/>
      <c r="R70" s="445"/>
      <c r="S70" s="445"/>
      <c r="T70" s="416" t="str">
        <f t="shared" si="4"/>
        <v/>
      </c>
      <c r="U70" s="626" t="str">
        <f t="shared" si="0"/>
        <v/>
      </c>
      <c r="V70" s="631" t="str">
        <f t="shared" si="1"/>
        <v/>
      </c>
      <c r="W70" s="442" t="str">
        <f t="shared" si="2"/>
        <v/>
      </c>
      <c r="X70" s="312"/>
    </row>
    <row r="71" spans="2:24" x14ac:dyDescent="0.2">
      <c r="B71" s="219" t="s">
        <v>702</v>
      </c>
      <c r="D71" s="252" t="s">
        <v>917</v>
      </c>
      <c r="E71" s="251"/>
      <c r="F71" s="694"/>
      <c r="G71" s="404" t="s">
        <v>914</v>
      </c>
      <c r="H71" s="545" t="str">
        <f>IF(AND('Table 5'!I102="",'Table 5'!J102=""),"",IF(OR('Table 5'!I102="c",'Table 5'!J102="c"),"c",SUM('Table 5'!I102,'Table 5'!J102)))</f>
        <v/>
      </c>
      <c r="I71" s="419"/>
      <c r="J71" s="420"/>
      <c r="K71" s="560"/>
      <c r="L71" s="420"/>
      <c r="M71" s="419"/>
      <c r="N71" s="420"/>
      <c r="O71" s="419"/>
      <c r="P71" s="562"/>
      <c r="Q71" s="445"/>
      <c r="R71" s="445"/>
      <c r="S71" s="445"/>
      <c r="T71" s="416" t="str">
        <f t="shared" si="4"/>
        <v/>
      </c>
      <c r="U71" s="626" t="str">
        <f t="shared" si="0"/>
        <v/>
      </c>
      <c r="V71" s="631" t="str">
        <f t="shared" si="1"/>
        <v/>
      </c>
      <c r="W71" s="442" t="str">
        <f t="shared" si="2"/>
        <v/>
      </c>
      <c r="X71" s="312"/>
    </row>
    <row r="72" spans="2:24" x14ac:dyDescent="0.2">
      <c r="B72" s="219" t="s">
        <v>702</v>
      </c>
      <c r="D72" s="252" t="s">
        <v>538</v>
      </c>
      <c r="E72" s="251"/>
      <c r="F72" s="694"/>
      <c r="G72" s="404" t="s">
        <v>915</v>
      </c>
      <c r="H72" s="547" t="str">
        <f>'Table 5'!K102</f>
        <v/>
      </c>
      <c r="I72" s="419"/>
      <c r="J72" s="420"/>
      <c r="K72" s="560"/>
      <c r="L72" s="420"/>
      <c r="M72" s="419"/>
      <c r="N72" s="420"/>
      <c r="O72" s="419"/>
      <c r="P72" s="562"/>
      <c r="Q72" s="445"/>
      <c r="R72" s="445"/>
      <c r="S72" s="445"/>
      <c r="T72" s="416" t="str">
        <f t="shared" si="4"/>
        <v/>
      </c>
      <c r="U72" s="626" t="str">
        <f t="shared" si="0"/>
        <v/>
      </c>
      <c r="V72" s="631" t="str">
        <f t="shared" si="1"/>
        <v/>
      </c>
      <c r="W72" s="442" t="str">
        <f t="shared" si="2"/>
        <v/>
      </c>
      <c r="X72" s="312"/>
    </row>
    <row r="73" spans="2:24" x14ac:dyDescent="0.2">
      <c r="B73" s="219" t="s">
        <v>702</v>
      </c>
      <c r="D73" s="252" t="s">
        <v>540</v>
      </c>
      <c r="E73" s="251"/>
      <c r="F73" s="694"/>
      <c r="G73" s="404" t="s">
        <v>488</v>
      </c>
      <c r="H73" s="547" t="str">
        <f>IF('Table 5'!O102="","",'Table 5'!O102)</f>
        <v/>
      </c>
      <c r="I73" s="419"/>
      <c r="J73" s="420"/>
      <c r="K73" s="560"/>
      <c r="L73" s="420"/>
      <c r="M73" s="419"/>
      <c r="N73" s="420"/>
      <c r="O73" s="419"/>
      <c r="P73" s="562"/>
      <c r="Q73" s="445"/>
      <c r="R73" s="445"/>
      <c r="S73" s="445"/>
      <c r="T73" s="416" t="str">
        <f t="shared" si="4"/>
        <v/>
      </c>
      <c r="U73" s="626" t="str">
        <f t="shared" si="0"/>
        <v/>
      </c>
      <c r="V73" s="631" t="str">
        <f t="shared" si="1"/>
        <v/>
      </c>
      <c r="W73" s="442" t="str">
        <f t="shared" si="2"/>
        <v/>
      </c>
      <c r="X73" s="312"/>
    </row>
    <row r="74" spans="2:24" ht="13.5" thickBot="1" x14ac:dyDescent="0.25">
      <c r="B74" s="219" t="s">
        <v>702</v>
      </c>
      <c r="D74" s="253" t="s">
        <v>541</v>
      </c>
      <c r="E74" s="254"/>
      <c r="F74" s="695"/>
      <c r="G74" s="407" t="s">
        <v>883</v>
      </c>
      <c r="H74" s="548" t="str">
        <f>IF('Table 5'!P102="","",'Table 5'!P102)</f>
        <v/>
      </c>
      <c r="I74" s="419"/>
      <c r="J74" s="420"/>
      <c r="K74" s="560"/>
      <c r="L74" s="420"/>
      <c r="M74" s="419"/>
      <c r="N74" s="420"/>
      <c r="O74" s="419"/>
      <c r="P74" s="562"/>
      <c r="Q74" s="445"/>
      <c r="R74" s="445"/>
      <c r="S74" s="445"/>
      <c r="T74" s="416" t="str">
        <f t="shared" si="4"/>
        <v/>
      </c>
      <c r="U74" s="626" t="str">
        <f t="shared" si="0"/>
        <v/>
      </c>
      <c r="V74" s="631" t="str">
        <f t="shared" si="1"/>
        <v/>
      </c>
      <c r="W74" s="442" t="str">
        <f t="shared" si="2"/>
        <v/>
      </c>
      <c r="X74" s="312"/>
    </row>
    <row r="75" spans="2:24" ht="13.5" thickBot="1" x14ac:dyDescent="0.25">
      <c r="B75" s="219" t="s">
        <v>720</v>
      </c>
      <c r="D75" s="250" t="s">
        <v>535</v>
      </c>
      <c r="E75" s="255">
        <v>10</v>
      </c>
      <c r="F75" s="257"/>
      <c r="G75" s="608" t="s">
        <v>202</v>
      </c>
      <c r="H75" s="449">
        <f>IF('Table 3'!H$119="","",'Table 3'!H$119)</f>
        <v>9324</v>
      </c>
      <c r="I75" s="449" t="str">
        <f>IF('Table 3'!I$119="","",'Table 3'!I$119)</f>
        <v/>
      </c>
      <c r="J75" s="449">
        <f>IF('Table 3'!J$119="","",'Table 3'!J$119)</f>
        <v>11</v>
      </c>
      <c r="K75" s="449">
        <f>IF('Table 3'!K$119="","",'Table 3'!K$119)</f>
        <v>9313</v>
      </c>
      <c r="L75" s="449">
        <f>IF('Table 3'!L$119="","",'Table 3'!L$119)</f>
        <v>5</v>
      </c>
      <c r="M75" s="449" t="str">
        <f>IF('Table 3'!M$119="","",'Table 3'!M$119)</f>
        <v/>
      </c>
      <c r="N75" s="449">
        <f>IF('Table 3'!N$119="","",'Table 3'!N$119)</f>
        <v>9308</v>
      </c>
      <c r="O75" s="449" t="str">
        <f>IF('Table 3'!O$119="","",'Table 3'!O$119)</f>
        <v/>
      </c>
      <c r="P75" s="449" t="str">
        <f>IF('Table 3'!P$119="","",'Table 3'!P$119)</f>
        <v/>
      </c>
      <c r="Q75" s="449" t="str">
        <f>IF('Table 3'!Q$119="","",'Table 3'!Q$119)</f>
        <v/>
      </c>
      <c r="R75" s="449" t="str">
        <f>IF('Table 3'!R$119="","",'Table 3'!R$119)</f>
        <v/>
      </c>
      <c r="S75" s="449" t="str">
        <f>IF('Table 3'!S$119="","",'Table 3'!S$119)</f>
        <v/>
      </c>
      <c r="T75" s="416" t="str">
        <f t="shared" si="4"/>
        <v/>
      </c>
      <c r="U75" s="626" t="str">
        <f t="shared" si="0"/>
        <v/>
      </c>
      <c r="V75" s="631" t="str">
        <f t="shared" si="1"/>
        <v/>
      </c>
      <c r="W75" s="442" t="str">
        <f t="shared" si="2"/>
        <v/>
      </c>
      <c r="X75" s="312"/>
    </row>
    <row r="76" spans="2:24" x14ac:dyDescent="0.2">
      <c r="B76" s="219" t="s">
        <v>720</v>
      </c>
      <c r="D76" s="252" t="s">
        <v>916</v>
      </c>
      <c r="E76" s="251"/>
      <c r="F76" s="693"/>
      <c r="G76" s="405" t="s">
        <v>913</v>
      </c>
      <c r="H76" s="545" t="str">
        <f>IF(AND('Table 5'!I119="",'Table 5'!J119="",'Table 5'!K119=""),"",IF(OR('Table 5'!I119="c",'Table 5'!J119="c",'Table 5'!K119="c"),"c",SUM('Table 5'!I119,'Table 5'!J119,'Table 5'!K119)))</f>
        <v/>
      </c>
      <c r="I76" s="419"/>
      <c r="J76" s="420"/>
      <c r="K76" s="559"/>
      <c r="L76" s="446"/>
      <c r="M76" s="546"/>
      <c r="N76" s="446"/>
      <c r="O76" s="546"/>
      <c r="P76" s="561"/>
      <c r="Q76" s="445"/>
      <c r="R76" s="445"/>
      <c r="S76" s="445"/>
      <c r="T76" s="416" t="str">
        <f t="shared" si="4"/>
        <v/>
      </c>
      <c r="U76" s="626" t="str">
        <f t="shared" si="0"/>
        <v/>
      </c>
      <c r="V76" s="631" t="str">
        <f t="shared" si="1"/>
        <v/>
      </c>
      <c r="W76" s="442" t="str">
        <f t="shared" si="2"/>
        <v/>
      </c>
      <c r="X76" s="312"/>
    </row>
    <row r="77" spans="2:24" x14ac:dyDescent="0.2">
      <c r="B77" s="219" t="s">
        <v>720</v>
      </c>
      <c r="D77" s="252" t="s">
        <v>917</v>
      </c>
      <c r="E77" s="251"/>
      <c r="F77" s="694"/>
      <c r="G77" s="404" t="s">
        <v>914</v>
      </c>
      <c r="H77" s="545" t="str">
        <f>IF(AND('Table 5'!I119="",'Table 5'!J119=""),"",IF(OR('Table 5'!I119="c",'Table 5'!J119="c"),"c",SUM('Table 5'!I119,'Table 5'!J119)))</f>
        <v/>
      </c>
      <c r="I77" s="419"/>
      <c r="J77" s="420"/>
      <c r="K77" s="560"/>
      <c r="L77" s="420"/>
      <c r="M77" s="419"/>
      <c r="N77" s="420"/>
      <c r="O77" s="419"/>
      <c r="P77" s="562"/>
      <c r="Q77" s="445"/>
      <c r="R77" s="445"/>
      <c r="S77" s="445"/>
      <c r="T77" s="416" t="str">
        <f t="shared" si="4"/>
        <v/>
      </c>
      <c r="U77" s="626" t="str">
        <f t="shared" si="0"/>
        <v/>
      </c>
      <c r="V77" s="631" t="str">
        <f t="shared" si="1"/>
        <v/>
      </c>
      <c r="W77" s="442" t="str">
        <f t="shared" si="2"/>
        <v/>
      </c>
      <c r="X77" s="312"/>
    </row>
    <row r="78" spans="2:24" x14ac:dyDescent="0.2">
      <c r="B78" s="219" t="s">
        <v>720</v>
      </c>
      <c r="D78" s="252" t="s">
        <v>538</v>
      </c>
      <c r="E78" s="251"/>
      <c r="F78" s="694"/>
      <c r="G78" s="404" t="s">
        <v>915</v>
      </c>
      <c r="H78" s="547" t="str">
        <f>'Table 5'!K119</f>
        <v/>
      </c>
      <c r="I78" s="419"/>
      <c r="J78" s="420"/>
      <c r="K78" s="560"/>
      <c r="L78" s="420"/>
      <c r="M78" s="419"/>
      <c r="N78" s="420"/>
      <c r="O78" s="419"/>
      <c r="P78" s="562"/>
      <c r="Q78" s="445"/>
      <c r="R78" s="445"/>
      <c r="S78" s="445"/>
      <c r="T78" s="416" t="str">
        <f t="shared" si="4"/>
        <v/>
      </c>
      <c r="U78" s="626" t="str">
        <f t="shared" si="0"/>
        <v/>
      </c>
      <c r="V78" s="631" t="str">
        <f t="shared" si="1"/>
        <v/>
      </c>
      <c r="W78" s="442" t="str">
        <f t="shared" si="2"/>
        <v/>
      </c>
      <c r="X78" s="312"/>
    </row>
    <row r="79" spans="2:24" x14ac:dyDescent="0.2">
      <c r="B79" s="219" t="s">
        <v>720</v>
      </c>
      <c r="D79" s="252" t="s">
        <v>540</v>
      </c>
      <c r="E79" s="251"/>
      <c r="F79" s="694"/>
      <c r="G79" s="404" t="s">
        <v>488</v>
      </c>
      <c r="H79" s="547" t="str">
        <f>IF('Table 5'!O119="","",'Table 5'!O119)</f>
        <v/>
      </c>
      <c r="I79" s="419"/>
      <c r="J79" s="420"/>
      <c r="K79" s="560"/>
      <c r="L79" s="420"/>
      <c r="M79" s="419"/>
      <c r="N79" s="420"/>
      <c r="O79" s="419"/>
      <c r="P79" s="562"/>
      <c r="Q79" s="445"/>
      <c r="R79" s="445"/>
      <c r="S79" s="445"/>
      <c r="T79" s="416" t="str">
        <f t="shared" si="4"/>
        <v/>
      </c>
      <c r="U79" s="626" t="str">
        <f t="shared" si="0"/>
        <v/>
      </c>
      <c r="V79" s="631" t="str">
        <f t="shared" si="1"/>
        <v/>
      </c>
      <c r="W79" s="442" t="str">
        <f t="shared" si="2"/>
        <v/>
      </c>
      <c r="X79" s="312"/>
    </row>
    <row r="80" spans="2:24" ht="13.5" thickBot="1" x14ac:dyDescent="0.25">
      <c r="B80" s="219" t="s">
        <v>720</v>
      </c>
      <c r="D80" s="253" t="s">
        <v>541</v>
      </c>
      <c r="E80" s="254"/>
      <c r="F80" s="695"/>
      <c r="G80" s="407" t="s">
        <v>883</v>
      </c>
      <c r="H80" s="548" t="str">
        <f>IF('Table 5'!P119="","",'Table 5'!P119)</f>
        <v/>
      </c>
      <c r="I80" s="419"/>
      <c r="J80" s="420"/>
      <c r="K80" s="560"/>
      <c r="L80" s="420"/>
      <c r="M80" s="419"/>
      <c r="N80" s="420"/>
      <c r="O80" s="419"/>
      <c r="P80" s="562"/>
      <c r="Q80" s="445"/>
      <c r="R80" s="445"/>
      <c r="S80" s="445"/>
      <c r="T80" s="416" t="str">
        <f t="shared" si="4"/>
        <v/>
      </c>
      <c r="U80" s="626" t="str">
        <f t="shared" si="0"/>
        <v/>
      </c>
      <c r="V80" s="631" t="str">
        <f t="shared" si="1"/>
        <v/>
      </c>
      <c r="W80" s="442" t="str">
        <f t="shared" si="2"/>
        <v/>
      </c>
      <c r="X80" s="312"/>
    </row>
    <row r="81" spans="2:24" ht="13.5" thickBot="1" x14ac:dyDescent="0.25">
      <c r="B81" s="219" t="s">
        <v>724</v>
      </c>
      <c r="D81" s="250" t="s">
        <v>535</v>
      </c>
      <c r="E81" s="255">
        <v>11</v>
      </c>
      <c r="F81" s="257"/>
      <c r="G81" s="608" t="s">
        <v>210</v>
      </c>
      <c r="H81" s="449">
        <f>IF('Table 3'!H123="","",'Table 3'!H123)</f>
        <v>23131</v>
      </c>
      <c r="I81" s="449" t="str">
        <f>IF('Table 3'!I123="","",'Table 3'!I123)</f>
        <v/>
      </c>
      <c r="J81" s="449">
        <f>IF('Table 3'!J123="","",'Table 3'!J123)</f>
        <v>246</v>
      </c>
      <c r="K81" s="449">
        <f>IF('Table 3'!K123="","",'Table 3'!K123)</f>
        <v>22885</v>
      </c>
      <c r="L81" s="449">
        <f>IF('Table 3'!L123="","",'Table 3'!L123)</f>
        <v>1151</v>
      </c>
      <c r="M81" s="449" t="str">
        <f>IF('Table 3'!M123="","",'Table 3'!M123)</f>
        <v/>
      </c>
      <c r="N81" s="449">
        <f>IF('Table 3'!N123="","",'Table 3'!N123)</f>
        <v>21734</v>
      </c>
      <c r="O81" s="449" t="str">
        <f>IF('Table 3'!O123="","",'Table 3'!O123)</f>
        <v/>
      </c>
      <c r="P81" s="449" t="str">
        <f>IF('Table 3'!P123="","",'Table 3'!P123)</f>
        <v/>
      </c>
      <c r="Q81" s="449" t="str">
        <f>IF('Table 3'!Q123="","",'Table 3'!Q123)</f>
        <v/>
      </c>
      <c r="R81" s="449" t="str">
        <f>IF('Table 3'!R123="","",'Table 3'!R123)</f>
        <v/>
      </c>
      <c r="S81" s="449" t="str">
        <f>IF('Table 3'!S123="","",'Table 3'!S123)</f>
        <v/>
      </c>
      <c r="T81" s="416" t="str">
        <f t="shared" si="4"/>
        <v/>
      </c>
      <c r="U81" s="626" t="str">
        <f t="shared" si="0"/>
        <v/>
      </c>
      <c r="V81" s="631" t="str">
        <f t="shared" si="1"/>
        <v/>
      </c>
      <c r="W81" s="442" t="str">
        <f t="shared" si="2"/>
        <v/>
      </c>
      <c r="X81" s="312"/>
    </row>
    <row r="82" spans="2:24" x14ac:dyDescent="0.2">
      <c r="B82" s="219" t="s">
        <v>724</v>
      </c>
      <c r="D82" s="252" t="s">
        <v>916</v>
      </c>
      <c r="E82" s="251"/>
      <c r="F82" s="693"/>
      <c r="G82" s="405" t="s">
        <v>913</v>
      </c>
      <c r="H82" s="545" t="str">
        <f>IF(AND('Table 5'!I123="",'Table 5'!J123="",'Table 5'!K123=""),"",IF(OR('Table 5'!I123="c",'Table 5'!J123="c",'Table 5'!K123="c"),"c",SUM('Table 5'!I123,'Table 5'!J123,'Table 5'!K123)))</f>
        <v/>
      </c>
      <c r="I82" s="419"/>
      <c r="J82" s="420"/>
      <c r="K82" s="559"/>
      <c r="L82" s="446"/>
      <c r="M82" s="546"/>
      <c r="N82" s="446"/>
      <c r="O82" s="546"/>
      <c r="P82" s="561"/>
      <c r="Q82" s="445"/>
      <c r="R82" s="445"/>
      <c r="S82" s="445"/>
      <c r="T82" s="416" t="str">
        <f t="shared" si="4"/>
        <v/>
      </c>
      <c r="U82" s="626" t="str">
        <f t="shared" si="0"/>
        <v/>
      </c>
      <c r="V82" s="631" t="str">
        <f t="shared" si="1"/>
        <v/>
      </c>
      <c r="W82" s="442" t="str">
        <f t="shared" si="2"/>
        <v/>
      </c>
      <c r="X82" s="312"/>
    </row>
    <row r="83" spans="2:24" x14ac:dyDescent="0.2">
      <c r="B83" s="219" t="s">
        <v>724</v>
      </c>
      <c r="D83" s="252" t="s">
        <v>917</v>
      </c>
      <c r="E83" s="251"/>
      <c r="F83" s="694"/>
      <c r="G83" s="404" t="s">
        <v>914</v>
      </c>
      <c r="H83" s="545" t="str">
        <f>IF(AND('Table 5'!I123="",'Table 5'!J123=""),"",IF(OR('Table 5'!I123="c",'Table 5'!J123="c"),"c",SUM('Table 5'!I123,'Table 5'!J123)))</f>
        <v/>
      </c>
      <c r="I83" s="419"/>
      <c r="J83" s="420"/>
      <c r="K83" s="560"/>
      <c r="L83" s="420"/>
      <c r="M83" s="419"/>
      <c r="N83" s="420"/>
      <c r="O83" s="419"/>
      <c r="P83" s="562"/>
      <c r="Q83" s="445"/>
      <c r="R83" s="445"/>
      <c r="S83" s="445"/>
      <c r="T83" s="416" t="str">
        <f t="shared" si="4"/>
        <v/>
      </c>
      <c r="U83" s="626" t="str">
        <f t="shared" si="0"/>
        <v/>
      </c>
      <c r="V83" s="631" t="str">
        <f t="shared" si="1"/>
        <v/>
      </c>
      <c r="W83" s="442" t="str">
        <f t="shared" si="2"/>
        <v/>
      </c>
      <c r="X83" s="312"/>
    </row>
    <row r="84" spans="2:24" x14ac:dyDescent="0.2">
      <c r="B84" s="219" t="s">
        <v>724</v>
      </c>
      <c r="D84" s="252" t="s">
        <v>538</v>
      </c>
      <c r="E84" s="251"/>
      <c r="F84" s="694"/>
      <c r="G84" s="404" t="s">
        <v>915</v>
      </c>
      <c r="H84" s="547" t="str">
        <f>'Table 5'!K123</f>
        <v/>
      </c>
      <c r="I84" s="419"/>
      <c r="J84" s="420"/>
      <c r="K84" s="560"/>
      <c r="L84" s="420"/>
      <c r="M84" s="419"/>
      <c r="N84" s="420"/>
      <c r="O84" s="419"/>
      <c r="P84" s="562"/>
      <c r="Q84" s="445"/>
      <c r="R84" s="445"/>
      <c r="S84" s="445"/>
      <c r="T84" s="416" t="str">
        <f t="shared" si="4"/>
        <v/>
      </c>
      <c r="U84" s="626" t="str">
        <f t="shared" si="0"/>
        <v/>
      </c>
      <c r="V84" s="631" t="str">
        <f t="shared" si="1"/>
        <v/>
      </c>
      <c r="W84" s="442" t="str">
        <f t="shared" si="2"/>
        <v/>
      </c>
      <c r="X84" s="312"/>
    </row>
    <row r="85" spans="2:24" x14ac:dyDescent="0.2">
      <c r="B85" s="219" t="s">
        <v>724</v>
      </c>
      <c r="D85" s="252" t="s">
        <v>540</v>
      </c>
      <c r="E85" s="251"/>
      <c r="F85" s="694"/>
      <c r="G85" s="404" t="s">
        <v>488</v>
      </c>
      <c r="H85" s="547" t="str">
        <f>IF('Table 5'!O123="","",'Table 5'!O123)</f>
        <v/>
      </c>
      <c r="I85" s="419"/>
      <c r="J85" s="420"/>
      <c r="K85" s="560"/>
      <c r="L85" s="420"/>
      <c r="M85" s="419"/>
      <c r="N85" s="420"/>
      <c r="O85" s="419"/>
      <c r="P85" s="562"/>
      <c r="Q85" s="445"/>
      <c r="R85" s="445"/>
      <c r="S85" s="445"/>
      <c r="T85" s="416" t="str">
        <f t="shared" si="4"/>
        <v/>
      </c>
      <c r="U85" s="626" t="str">
        <f t="shared" si="0"/>
        <v/>
      </c>
      <c r="V85" s="631" t="str">
        <f t="shared" si="1"/>
        <v/>
      </c>
      <c r="W85" s="442" t="str">
        <f t="shared" si="2"/>
        <v/>
      </c>
      <c r="X85" s="312"/>
    </row>
    <row r="86" spans="2:24" ht="13.5" thickBot="1" x14ac:dyDescent="0.25">
      <c r="B86" s="219" t="s">
        <v>724</v>
      </c>
      <c r="D86" s="253" t="s">
        <v>541</v>
      </c>
      <c r="E86" s="254"/>
      <c r="F86" s="695"/>
      <c r="G86" s="407" t="s">
        <v>883</v>
      </c>
      <c r="H86" s="548" t="str">
        <f>IF('Table 5'!P123="","",'Table 5'!P123)</f>
        <v/>
      </c>
      <c r="I86" s="419"/>
      <c r="J86" s="420"/>
      <c r="K86" s="560"/>
      <c r="L86" s="420"/>
      <c r="M86" s="419"/>
      <c r="N86" s="420"/>
      <c r="O86" s="419"/>
      <c r="P86" s="562"/>
      <c r="Q86" s="445"/>
      <c r="R86" s="445"/>
      <c r="S86" s="445"/>
      <c r="T86" s="416" t="str">
        <f t="shared" si="4"/>
        <v/>
      </c>
      <c r="U86" s="626" t="str">
        <f t="shared" ref="U86:U149" si="5">IF(T86&lt;&gt;"","",IF(SUM(COUNTIF(I86:K86,"c"),COUNTIF(O86:P86,"c"))&gt;1,"",IF(OR(AND(H86="c",OR(I86="c",J86="c",K86="c",O86="c",P86="c")),AND(H86&lt;&gt;"",I86="c",J86="c",K86="c",O86="c",P86="c"),AND(H86&lt;&gt;"",I86="",J86="",K86="",O86="",P86="")),"",IF(ABS(SUM(I86:K86,O86:P86)-SUM(H86))&gt;0.9,SUM(I86:K86,O86:P86),""))))</f>
        <v/>
      </c>
      <c r="V86" s="631" t="str">
        <f t="shared" ref="V86:V149" si="6">IF(T86&lt;&gt;"","",IF(OR(AND(K86="c",OR(L86="c",N86="c",M86="c")),AND(K86&lt;&gt;"",L86="c",M86="c",N86="c"),AND(K86&lt;&gt;"",L86="",N86="",M86="")),"",IF(COUNTIF(L86:N86,"c")&gt;1,"",IF(ABS(SUM(L86:N86)-SUM(K86))&gt;0.9,SUM(L86:N86),""))))</f>
        <v/>
      </c>
      <c r="W86" s="442" t="str">
        <f t="shared" ref="W86:W149" si="7">IF(T86&lt;&gt;"","",IF(OR(AND(P86="c",OR(Q86="c",S86="c",R86="c")),AND(P86&lt;&gt;"",Q86="c",R86="c",S86="c"),AND(P86&lt;&gt;"",Q86="",S86="",R86="")),"",IF(COUNTIF(Q86:S86,"c")&gt;1,"",IF(ABS(SUM(Q86:S86)-SUM(P86))&gt;0.9,SUM(Q86:S86),""))))</f>
        <v/>
      </c>
      <c r="X86" s="312"/>
    </row>
    <row r="87" spans="2:24" ht="13.5" thickBot="1" x14ac:dyDescent="0.25">
      <c r="B87" s="219" t="s">
        <v>727</v>
      </c>
      <c r="D87" s="250" t="s">
        <v>535</v>
      </c>
      <c r="E87" s="255">
        <v>12</v>
      </c>
      <c r="F87" s="257"/>
      <c r="G87" s="608" t="s">
        <v>216</v>
      </c>
      <c r="H87" s="449">
        <f>IF('Table 3'!H126="","",'Table 3'!H126)</f>
        <v>23700</v>
      </c>
      <c r="I87" s="449" t="str">
        <f>IF('Table 3'!I126="","",'Table 3'!I126)</f>
        <v/>
      </c>
      <c r="J87" s="449">
        <f>IF('Table 3'!J126="","",'Table 3'!J126)</f>
        <v>19</v>
      </c>
      <c r="K87" s="449">
        <f>IF('Table 3'!K126="","",'Table 3'!K126)</f>
        <v>23681</v>
      </c>
      <c r="L87" s="449">
        <f>IF('Table 3'!L126="","",'Table 3'!L126)</f>
        <v>2</v>
      </c>
      <c r="M87" s="449" t="str">
        <f>IF('Table 3'!M126="","",'Table 3'!M126)</f>
        <v/>
      </c>
      <c r="N87" s="449">
        <f>IF('Table 3'!N126="","",'Table 3'!N126)</f>
        <v>23679</v>
      </c>
      <c r="O87" s="449" t="str">
        <f>IF('Table 3'!O126="","",'Table 3'!O126)</f>
        <v/>
      </c>
      <c r="P87" s="449" t="str">
        <f>IF('Table 3'!P126="","",'Table 3'!P126)</f>
        <v/>
      </c>
      <c r="Q87" s="449" t="str">
        <f>IF('Table 3'!Q126="","",'Table 3'!Q126)</f>
        <v/>
      </c>
      <c r="R87" s="449" t="str">
        <f>IF('Table 3'!R126="","",'Table 3'!R126)</f>
        <v/>
      </c>
      <c r="S87" s="449" t="str">
        <f>IF('Table 3'!S126="","",'Table 3'!S126)</f>
        <v/>
      </c>
      <c r="T87" s="416" t="str">
        <f t="shared" si="4"/>
        <v/>
      </c>
      <c r="U87" s="626" t="str">
        <f t="shared" si="5"/>
        <v/>
      </c>
      <c r="V87" s="631" t="str">
        <f t="shared" si="6"/>
        <v/>
      </c>
      <c r="W87" s="442" t="str">
        <f t="shared" si="7"/>
        <v/>
      </c>
      <c r="X87" s="312"/>
    </row>
    <row r="88" spans="2:24" x14ac:dyDescent="0.2">
      <c r="B88" s="219" t="s">
        <v>727</v>
      </c>
      <c r="D88" s="252" t="s">
        <v>916</v>
      </c>
      <c r="E88" s="251"/>
      <c r="F88" s="693"/>
      <c r="G88" s="405" t="s">
        <v>913</v>
      </c>
      <c r="H88" s="545" t="str">
        <f>IF(AND('Table 5'!I126="",'Table 5'!J126="",'Table 5'!K126=""),"",IF(OR('Table 5'!I126="c",'Table 5'!J126="c",'Table 5'!K126="c"),"c",SUM('Table 5'!I126,'Table 5'!J126,'Table 5'!K126)))</f>
        <v/>
      </c>
      <c r="I88" s="419"/>
      <c r="J88" s="420"/>
      <c r="K88" s="559"/>
      <c r="L88" s="446"/>
      <c r="M88" s="546"/>
      <c r="N88" s="446"/>
      <c r="O88" s="546"/>
      <c r="P88" s="561"/>
      <c r="Q88" s="445"/>
      <c r="R88" s="445"/>
      <c r="S88" s="445"/>
      <c r="T88" s="416" t="str">
        <f t="shared" si="4"/>
        <v/>
      </c>
      <c r="U88" s="626" t="str">
        <f t="shared" si="5"/>
        <v/>
      </c>
      <c r="V88" s="631" t="str">
        <f t="shared" si="6"/>
        <v/>
      </c>
      <c r="W88" s="442" t="str">
        <f t="shared" si="7"/>
        <v/>
      </c>
      <c r="X88" s="312"/>
    </row>
    <row r="89" spans="2:24" x14ac:dyDescent="0.2">
      <c r="B89" s="219" t="s">
        <v>727</v>
      </c>
      <c r="D89" s="252" t="s">
        <v>917</v>
      </c>
      <c r="E89" s="251"/>
      <c r="F89" s="694"/>
      <c r="G89" s="404" t="s">
        <v>914</v>
      </c>
      <c r="H89" s="545" t="str">
        <f>IF(AND('Table 5'!I126="",'Table 5'!J126=""),"",IF(OR('Table 5'!I126="c",'Table 5'!J126="c"),"c",SUM('Table 5'!I126,'Table 5'!J126)))</f>
        <v/>
      </c>
      <c r="I89" s="419"/>
      <c r="J89" s="420"/>
      <c r="K89" s="560"/>
      <c r="L89" s="420"/>
      <c r="M89" s="419"/>
      <c r="N89" s="420"/>
      <c r="O89" s="419"/>
      <c r="P89" s="562"/>
      <c r="Q89" s="445"/>
      <c r="R89" s="445"/>
      <c r="S89" s="445"/>
      <c r="T89" s="416" t="str">
        <f t="shared" si="4"/>
        <v/>
      </c>
      <c r="U89" s="626" t="str">
        <f t="shared" si="5"/>
        <v/>
      </c>
      <c r="V89" s="631" t="str">
        <f t="shared" si="6"/>
        <v/>
      </c>
      <c r="W89" s="442" t="str">
        <f t="shared" si="7"/>
        <v/>
      </c>
      <c r="X89" s="312"/>
    </row>
    <row r="90" spans="2:24" x14ac:dyDescent="0.2">
      <c r="B90" s="219" t="s">
        <v>727</v>
      </c>
      <c r="D90" s="252" t="s">
        <v>538</v>
      </c>
      <c r="E90" s="251"/>
      <c r="F90" s="694"/>
      <c r="G90" s="404" t="s">
        <v>915</v>
      </c>
      <c r="H90" s="547" t="str">
        <f>'Table 5'!K126</f>
        <v/>
      </c>
      <c r="I90" s="419"/>
      <c r="J90" s="420"/>
      <c r="K90" s="560"/>
      <c r="L90" s="420"/>
      <c r="M90" s="419"/>
      <c r="N90" s="420"/>
      <c r="O90" s="419"/>
      <c r="P90" s="562"/>
      <c r="Q90" s="445"/>
      <c r="R90" s="445"/>
      <c r="S90" s="445"/>
      <c r="T90" s="416" t="str">
        <f t="shared" si="4"/>
        <v/>
      </c>
      <c r="U90" s="626" t="str">
        <f t="shared" si="5"/>
        <v/>
      </c>
      <c r="V90" s="631" t="str">
        <f t="shared" si="6"/>
        <v/>
      </c>
      <c r="W90" s="442" t="str">
        <f t="shared" si="7"/>
        <v/>
      </c>
      <c r="X90" s="312"/>
    </row>
    <row r="91" spans="2:24" x14ac:dyDescent="0.2">
      <c r="B91" s="219" t="s">
        <v>727</v>
      </c>
      <c r="D91" s="252" t="s">
        <v>540</v>
      </c>
      <c r="E91" s="251"/>
      <c r="F91" s="694"/>
      <c r="G91" s="404" t="s">
        <v>488</v>
      </c>
      <c r="H91" s="547" t="str">
        <f>IF('Table 5'!O126="","",'Table 5'!O126)</f>
        <v/>
      </c>
      <c r="I91" s="419"/>
      <c r="J91" s="420"/>
      <c r="K91" s="560"/>
      <c r="L91" s="420"/>
      <c r="M91" s="419"/>
      <c r="N91" s="420"/>
      <c r="O91" s="419"/>
      <c r="P91" s="562"/>
      <c r="Q91" s="445"/>
      <c r="R91" s="445"/>
      <c r="S91" s="445"/>
      <c r="T91" s="416" t="str">
        <f t="shared" si="4"/>
        <v/>
      </c>
      <c r="U91" s="626" t="str">
        <f t="shared" si="5"/>
        <v/>
      </c>
      <c r="V91" s="631" t="str">
        <f t="shared" si="6"/>
        <v/>
      </c>
      <c r="W91" s="442" t="str">
        <f t="shared" si="7"/>
        <v/>
      </c>
      <c r="X91" s="312"/>
    </row>
    <row r="92" spans="2:24" ht="13.5" thickBot="1" x14ac:dyDescent="0.25">
      <c r="B92" s="219" t="s">
        <v>727</v>
      </c>
      <c r="D92" s="253" t="s">
        <v>541</v>
      </c>
      <c r="E92" s="254"/>
      <c r="F92" s="695"/>
      <c r="G92" s="407" t="s">
        <v>883</v>
      </c>
      <c r="H92" s="548" t="str">
        <f>IF('Table 5'!P126="","",'Table 5'!P126)</f>
        <v/>
      </c>
      <c r="I92" s="419"/>
      <c r="J92" s="420"/>
      <c r="K92" s="560"/>
      <c r="L92" s="420"/>
      <c r="M92" s="419"/>
      <c r="N92" s="420"/>
      <c r="O92" s="419"/>
      <c r="P92" s="562"/>
      <c r="Q92" s="445"/>
      <c r="R92" s="445"/>
      <c r="S92" s="445"/>
      <c r="T92" s="416" t="str">
        <f t="shared" si="4"/>
        <v/>
      </c>
      <c r="U92" s="626" t="str">
        <f t="shared" si="5"/>
        <v/>
      </c>
      <c r="V92" s="631" t="str">
        <f t="shared" si="6"/>
        <v/>
      </c>
      <c r="W92" s="442" t="str">
        <f t="shared" si="7"/>
        <v/>
      </c>
      <c r="X92" s="312"/>
    </row>
    <row r="93" spans="2:24" ht="13.5" thickBot="1" x14ac:dyDescent="0.25">
      <c r="B93" s="219" t="s">
        <v>729</v>
      </c>
      <c r="D93" s="250" t="s">
        <v>535</v>
      </c>
      <c r="E93" s="255">
        <v>13</v>
      </c>
      <c r="F93" s="257"/>
      <c r="G93" s="608" t="s">
        <v>220</v>
      </c>
      <c r="H93" s="449">
        <f>IF('Table 3'!H128="","",'Table 3'!H128)</f>
        <v>60275</v>
      </c>
      <c r="I93" s="449" t="str">
        <f>IF('Table 3'!I128="","",'Table 3'!I128)</f>
        <v/>
      </c>
      <c r="J93" s="449">
        <f>IF('Table 3'!J128="","",'Table 3'!J128)</f>
        <v>94</v>
      </c>
      <c r="K93" s="449">
        <f>IF('Table 3'!K128="","",'Table 3'!K128)</f>
        <v>60181</v>
      </c>
      <c r="L93" s="449">
        <f>IF('Table 3'!L128="","",'Table 3'!L128)</f>
        <v>239</v>
      </c>
      <c r="M93" s="449" t="str">
        <f>IF('Table 3'!M128="","",'Table 3'!M128)</f>
        <v/>
      </c>
      <c r="N93" s="449">
        <f>IF('Table 3'!N128="","",'Table 3'!N128)</f>
        <v>59942</v>
      </c>
      <c r="O93" s="449" t="str">
        <f>IF('Table 3'!O128="","",'Table 3'!O128)</f>
        <v/>
      </c>
      <c r="P93" s="449" t="str">
        <f>IF('Table 3'!P128="","",'Table 3'!P128)</f>
        <v/>
      </c>
      <c r="Q93" s="449" t="str">
        <f>IF('Table 3'!Q128="","",'Table 3'!Q128)</f>
        <v/>
      </c>
      <c r="R93" s="449" t="str">
        <f>IF('Table 3'!R128="","",'Table 3'!R128)</f>
        <v/>
      </c>
      <c r="S93" s="449" t="str">
        <f>IF('Table 3'!S128="","",'Table 3'!S128)</f>
        <v/>
      </c>
      <c r="T93" s="416" t="str">
        <f t="shared" ref="T93:T156" si="8">IF(AND(ISNUMBER(H93),SUM(COUNTIF(I93:K93,"c"),COUNTIF(O93:P93,"c"))=1),"Res Disc",IF(AND(H93="c",ISNUMBER(I93),ISNUMBER(J93),ISNUMBER(K93),ISNUMBER(O93),ISNUMBER(P93)),"Res Disc",IF(AND(COUNTIF(Q93:S93,"c")=1,ISNUMBER(P93)),"Res Disc",IF(AND(P93="c",ISNUMBER(Q93),ISNUMBER(R93),ISNUMBER(S93)),"Res Disc",IF(AND(K93="c",ISNUMBER(L93),ISNUMBER(M93),ISNUMBER(N93)),"Res Disc",IF(AND(ISNUMBER(K93),COUNTIF(L93:N93,"c")=1),"Res Disc",""))))))</f>
        <v/>
      </c>
      <c r="U93" s="626" t="str">
        <f t="shared" si="5"/>
        <v/>
      </c>
      <c r="V93" s="631" t="str">
        <f t="shared" si="6"/>
        <v/>
      </c>
      <c r="W93" s="442" t="str">
        <f t="shared" si="7"/>
        <v/>
      </c>
      <c r="X93" s="312"/>
    </row>
    <row r="94" spans="2:24" x14ac:dyDescent="0.2">
      <c r="B94" s="219" t="s">
        <v>729</v>
      </c>
      <c r="D94" s="252" t="s">
        <v>916</v>
      </c>
      <c r="E94" s="251"/>
      <c r="F94" s="693"/>
      <c r="G94" s="405" t="s">
        <v>913</v>
      </c>
      <c r="H94" s="545" t="str">
        <f>IF(AND('Table 5'!I128="",'Table 5'!J128="",'Table 5'!K128=""),"",IF(OR('Table 5'!I128="c",'Table 5'!J128="c",'Table 5'!K128="c"),"c",SUM('Table 5'!I128,'Table 5'!J128,'Table 5'!K128)))</f>
        <v/>
      </c>
      <c r="I94" s="419"/>
      <c r="J94" s="420"/>
      <c r="K94" s="559"/>
      <c r="L94" s="446"/>
      <c r="M94" s="546"/>
      <c r="N94" s="446"/>
      <c r="O94" s="546"/>
      <c r="P94" s="561"/>
      <c r="Q94" s="445"/>
      <c r="R94" s="445"/>
      <c r="S94" s="445"/>
      <c r="T94" s="416" t="str">
        <f t="shared" si="8"/>
        <v/>
      </c>
      <c r="U94" s="626" t="str">
        <f t="shared" si="5"/>
        <v/>
      </c>
      <c r="V94" s="631" t="str">
        <f t="shared" si="6"/>
        <v/>
      </c>
      <c r="W94" s="442" t="str">
        <f t="shared" si="7"/>
        <v/>
      </c>
      <c r="X94" s="312"/>
    </row>
    <row r="95" spans="2:24" x14ac:dyDescent="0.2">
      <c r="B95" s="219" t="s">
        <v>729</v>
      </c>
      <c r="D95" s="252" t="s">
        <v>917</v>
      </c>
      <c r="E95" s="251"/>
      <c r="F95" s="694"/>
      <c r="G95" s="404" t="s">
        <v>914</v>
      </c>
      <c r="H95" s="545" t="str">
        <f>IF(AND('Table 5'!I128="",'Table 5'!J128=""),"",IF(OR('Table 5'!I128="c",'Table 5'!J128="c"),"c",SUM('Table 5'!I128,'Table 5'!J128)))</f>
        <v/>
      </c>
      <c r="I95" s="419"/>
      <c r="J95" s="420"/>
      <c r="K95" s="560"/>
      <c r="L95" s="420"/>
      <c r="M95" s="419"/>
      <c r="N95" s="420"/>
      <c r="O95" s="419"/>
      <c r="P95" s="562"/>
      <c r="Q95" s="445"/>
      <c r="R95" s="445"/>
      <c r="S95" s="445"/>
      <c r="T95" s="416" t="str">
        <f t="shared" si="8"/>
        <v/>
      </c>
      <c r="U95" s="626" t="str">
        <f t="shared" si="5"/>
        <v/>
      </c>
      <c r="V95" s="631" t="str">
        <f t="shared" si="6"/>
        <v/>
      </c>
      <c r="W95" s="442" t="str">
        <f t="shared" si="7"/>
        <v/>
      </c>
      <c r="X95" s="312"/>
    </row>
    <row r="96" spans="2:24" x14ac:dyDescent="0.2">
      <c r="B96" s="219" t="s">
        <v>729</v>
      </c>
      <c r="D96" s="252" t="s">
        <v>538</v>
      </c>
      <c r="E96" s="251"/>
      <c r="F96" s="694"/>
      <c r="G96" s="404" t="s">
        <v>915</v>
      </c>
      <c r="H96" s="547" t="str">
        <f>'Table 5'!K128</f>
        <v/>
      </c>
      <c r="I96" s="419"/>
      <c r="J96" s="420"/>
      <c r="K96" s="560"/>
      <c r="L96" s="420"/>
      <c r="M96" s="419"/>
      <c r="N96" s="420"/>
      <c r="O96" s="419"/>
      <c r="P96" s="562"/>
      <c r="Q96" s="445"/>
      <c r="R96" s="445"/>
      <c r="S96" s="445"/>
      <c r="T96" s="416" t="str">
        <f t="shared" si="8"/>
        <v/>
      </c>
      <c r="U96" s="626" t="str">
        <f t="shared" si="5"/>
        <v/>
      </c>
      <c r="V96" s="631" t="str">
        <f t="shared" si="6"/>
        <v/>
      </c>
      <c r="W96" s="442" t="str">
        <f t="shared" si="7"/>
        <v/>
      </c>
      <c r="X96" s="312"/>
    </row>
    <row r="97" spans="2:24" x14ac:dyDescent="0.2">
      <c r="B97" s="219" t="s">
        <v>729</v>
      </c>
      <c r="D97" s="252" t="s">
        <v>540</v>
      </c>
      <c r="E97" s="251"/>
      <c r="F97" s="694"/>
      <c r="G97" s="404" t="s">
        <v>488</v>
      </c>
      <c r="H97" s="547" t="str">
        <f>IF('Table 5'!O128="","",'Table 5'!O128)</f>
        <v/>
      </c>
      <c r="I97" s="419"/>
      <c r="J97" s="420"/>
      <c r="K97" s="560"/>
      <c r="L97" s="420"/>
      <c r="M97" s="419"/>
      <c r="N97" s="420"/>
      <c r="O97" s="419"/>
      <c r="P97" s="562"/>
      <c r="Q97" s="445"/>
      <c r="R97" s="445"/>
      <c r="S97" s="445"/>
      <c r="T97" s="416" t="str">
        <f t="shared" si="8"/>
        <v/>
      </c>
      <c r="U97" s="626" t="str">
        <f t="shared" si="5"/>
        <v/>
      </c>
      <c r="V97" s="631" t="str">
        <f t="shared" si="6"/>
        <v/>
      </c>
      <c r="W97" s="442" t="str">
        <f t="shared" si="7"/>
        <v/>
      </c>
      <c r="X97" s="312"/>
    </row>
    <row r="98" spans="2:24" ht="13.5" thickBot="1" x14ac:dyDescent="0.25">
      <c r="B98" s="219" t="s">
        <v>729</v>
      </c>
      <c r="D98" s="253" t="s">
        <v>541</v>
      </c>
      <c r="E98" s="254"/>
      <c r="F98" s="695"/>
      <c r="G98" s="407" t="s">
        <v>883</v>
      </c>
      <c r="H98" s="548" t="str">
        <f>IF('Table 5'!P128="","",'Table 5'!P128)</f>
        <v/>
      </c>
      <c r="I98" s="419"/>
      <c r="J98" s="420"/>
      <c r="K98" s="560"/>
      <c r="L98" s="420"/>
      <c r="M98" s="419"/>
      <c r="N98" s="420"/>
      <c r="O98" s="419"/>
      <c r="P98" s="562"/>
      <c r="Q98" s="445"/>
      <c r="R98" s="445"/>
      <c r="S98" s="445"/>
      <c r="T98" s="416" t="str">
        <f t="shared" si="8"/>
        <v/>
      </c>
      <c r="U98" s="626" t="str">
        <f t="shared" si="5"/>
        <v/>
      </c>
      <c r="V98" s="631" t="str">
        <f t="shared" si="6"/>
        <v/>
      </c>
      <c r="W98" s="442" t="str">
        <f t="shared" si="7"/>
        <v/>
      </c>
      <c r="X98" s="312"/>
    </row>
    <row r="99" spans="2:24" ht="13.5" thickBot="1" x14ac:dyDescent="0.25">
      <c r="B99" s="219" t="s">
        <v>736</v>
      </c>
      <c r="D99" s="250" t="s">
        <v>535</v>
      </c>
      <c r="E99" s="255">
        <v>14</v>
      </c>
      <c r="F99" s="257"/>
      <c r="G99" s="608" t="s">
        <v>967</v>
      </c>
      <c r="H99" s="449">
        <f>IF('Table 3'!H135="","",'Table 3'!H135)</f>
        <v>6544</v>
      </c>
      <c r="I99" s="449" t="str">
        <f>IF('Table 3'!I135="","",'Table 3'!I135)</f>
        <v/>
      </c>
      <c r="J99" s="449">
        <f>IF('Table 3'!J135="","",'Table 3'!J135)</f>
        <v>58</v>
      </c>
      <c r="K99" s="449">
        <f>IF('Table 3'!K135="","",'Table 3'!K135)</f>
        <v>6486</v>
      </c>
      <c r="L99" s="449">
        <f>IF('Table 3'!L135="","",'Table 3'!L135)</f>
        <v>5</v>
      </c>
      <c r="M99" s="449" t="str">
        <f>IF('Table 3'!M135="","",'Table 3'!M135)</f>
        <v/>
      </c>
      <c r="N99" s="449">
        <f>IF('Table 3'!N135="","",'Table 3'!N135)</f>
        <v>6481</v>
      </c>
      <c r="O99" s="449" t="str">
        <f>IF('Table 3'!O135="","",'Table 3'!O135)</f>
        <v/>
      </c>
      <c r="P99" s="449" t="str">
        <f>IF('Table 3'!P135="","",'Table 3'!P135)</f>
        <v/>
      </c>
      <c r="Q99" s="449" t="str">
        <f>IF('Table 3'!Q135="","",'Table 3'!Q135)</f>
        <v/>
      </c>
      <c r="R99" s="449" t="str">
        <f>IF('Table 3'!R135="","",'Table 3'!R135)</f>
        <v/>
      </c>
      <c r="S99" s="449" t="str">
        <f>IF('Table 3'!S135="","",'Table 3'!S135)</f>
        <v/>
      </c>
      <c r="T99" s="416" t="str">
        <f t="shared" si="8"/>
        <v/>
      </c>
      <c r="U99" s="626" t="str">
        <f t="shared" si="5"/>
        <v/>
      </c>
      <c r="V99" s="631" t="str">
        <f t="shared" si="6"/>
        <v/>
      </c>
      <c r="W99" s="442" t="str">
        <f t="shared" si="7"/>
        <v/>
      </c>
      <c r="X99" s="312"/>
    </row>
    <row r="100" spans="2:24" x14ac:dyDescent="0.2">
      <c r="B100" s="219" t="s">
        <v>736</v>
      </c>
      <c r="D100" s="252" t="s">
        <v>916</v>
      </c>
      <c r="E100" s="251"/>
      <c r="F100" s="693"/>
      <c r="G100" s="405" t="s">
        <v>913</v>
      </c>
      <c r="H100" s="545" t="str">
        <f>IF(AND('Table 5'!I135="",'Table 5'!J135="",'Table 5'!K135=""),"",IF(OR('Table 5'!I135="c",'Table 5'!J135="c",'Table 5'!K135="c"),"c",SUM('Table 5'!I135,'Table 5'!J135,'Table 5'!K135)))</f>
        <v/>
      </c>
      <c r="I100" s="419"/>
      <c r="J100" s="420"/>
      <c r="K100" s="559"/>
      <c r="L100" s="446"/>
      <c r="M100" s="546"/>
      <c r="N100" s="446"/>
      <c r="O100" s="546"/>
      <c r="P100" s="561"/>
      <c r="Q100" s="445"/>
      <c r="R100" s="445"/>
      <c r="S100" s="445"/>
      <c r="T100" s="416" t="str">
        <f t="shared" si="8"/>
        <v/>
      </c>
      <c r="U100" s="626" t="str">
        <f t="shared" si="5"/>
        <v/>
      </c>
      <c r="V100" s="631" t="str">
        <f t="shared" si="6"/>
        <v/>
      </c>
      <c r="W100" s="442" t="str">
        <f t="shared" si="7"/>
        <v/>
      </c>
      <c r="X100" s="312"/>
    </row>
    <row r="101" spans="2:24" x14ac:dyDescent="0.2">
      <c r="B101" s="219" t="s">
        <v>736</v>
      </c>
      <c r="D101" s="252" t="s">
        <v>917</v>
      </c>
      <c r="E101" s="251"/>
      <c r="F101" s="694"/>
      <c r="G101" s="404" t="s">
        <v>914</v>
      </c>
      <c r="H101" s="545" t="str">
        <f>IF(AND('Table 5'!I135="",'Table 5'!J135=""),"",IF(OR('Table 5'!I135="c",'Table 5'!J135="c"),"c",SUM('Table 5'!I135,'Table 5'!J135)))</f>
        <v/>
      </c>
      <c r="I101" s="419"/>
      <c r="J101" s="420"/>
      <c r="K101" s="560"/>
      <c r="L101" s="420"/>
      <c r="M101" s="419"/>
      <c r="N101" s="420"/>
      <c r="O101" s="419"/>
      <c r="P101" s="562"/>
      <c r="Q101" s="445"/>
      <c r="R101" s="445"/>
      <c r="S101" s="445"/>
      <c r="T101" s="416" t="str">
        <f t="shared" si="8"/>
        <v/>
      </c>
      <c r="U101" s="626" t="str">
        <f t="shared" si="5"/>
        <v/>
      </c>
      <c r="V101" s="631" t="str">
        <f t="shared" si="6"/>
        <v/>
      </c>
      <c r="W101" s="442" t="str">
        <f t="shared" si="7"/>
        <v/>
      </c>
      <c r="X101" s="312"/>
    </row>
    <row r="102" spans="2:24" x14ac:dyDescent="0.2">
      <c r="B102" s="219" t="s">
        <v>736</v>
      </c>
      <c r="D102" s="252" t="s">
        <v>538</v>
      </c>
      <c r="E102" s="251"/>
      <c r="F102" s="694"/>
      <c r="G102" s="404" t="s">
        <v>915</v>
      </c>
      <c r="H102" s="547" t="str">
        <f>'Table 5'!K135</f>
        <v/>
      </c>
      <c r="I102" s="419"/>
      <c r="J102" s="420"/>
      <c r="K102" s="560"/>
      <c r="L102" s="420"/>
      <c r="M102" s="419"/>
      <c r="N102" s="420"/>
      <c r="O102" s="419"/>
      <c r="P102" s="562"/>
      <c r="Q102" s="445"/>
      <c r="R102" s="445"/>
      <c r="S102" s="445"/>
      <c r="T102" s="416" t="str">
        <f t="shared" si="8"/>
        <v/>
      </c>
      <c r="U102" s="626" t="str">
        <f t="shared" si="5"/>
        <v/>
      </c>
      <c r="V102" s="631" t="str">
        <f t="shared" si="6"/>
        <v/>
      </c>
      <c r="W102" s="442" t="str">
        <f t="shared" si="7"/>
        <v/>
      </c>
      <c r="X102" s="312"/>
    </row>
    <row r="103" spans="2:24" x14ac:dyDescent="0.2">
      <c r="B103" s="219" t="s">
        <v>736</v>
      </c>
      <c r="D103" s="252" t="s">
        <v>540</v>
      </c>
      <c r="E103" s="251"/>
      <c r="F103" s="694"/>
      <c r="G103" s="404" t="s">
        <v>488</v>
      </c>
      <c r="H103" s="547" t="str">
        <f>IF('Table 5'!O135="","",'Table 5'!O135)</f>
        <v/>
      </c>
      <c r="I103" s="419"/>
      <c r="J103" s="420"/>
      <c r="K103" s="560"/>
      <c r="L103" s="420"/>
      <c r="M103" s="419"/>
      <c r="N103" s="420"/>
      <c r="O103" s="419"/>
      <c r="P103" s="562"/>
      <c r="Q103" s="445"/>
      <c r="R103" s="445"/>
      <c r="S103" s="445"/>
      <c r="T103" s="416" t="str">
        <f t="shared" si="8"/>
        <v/>
      </c>
      <c r="U103" s="626" t="str">
        <f t="shared" si="5"/>
        <v/>
      </c>
      <c r="V103" s="631" t="str">
        <f t="shared" si="6"/>
        <v/>
      </c>
      <c r="W103" s="442" t="str">
        <f t="shared" si="7"/>
        <v/>
      </c>
      <c r="X103" s="312"/>
    </row>
    <row r="104" spans="2:24" ht="13.5" thickBot="1" x14ac:dyDescent="0.25">
      <c r="B104" s="219" t="s">
        <v>736</v>
      </c>
      <c r="D104" s="253" t="s">
        <v>541</v>
      </c>
      <c r="E104" s="254"/>
      <c r="F104" s="695"/>
      <c r="G104" s="407" t="s">
        <v>883</v>
      </c>
      <c r="H104" s="548" t="str">
        <f>IF('Table 5'!P135="","",'Table 5'!P135)</f>
        <v/>
      </c>
      <c r="I104" s="419"/>
      <c r="J104" s="420"/>
      <c r="K104" s="560"/>
      <c r="L104" s="420"/>
      <c r="M104" s="419"/>
      <c r="N104" s="420"/>
      <c r="O104" s="419"/>
      <c r="P104" s="562"/>
      <c r="Q104" s="445"/>
      <c r="R104" s="445"/>
      <c r="S104" s="445"/>
      <c r="T104" s="416" t="str">
        <f t="shared" si="8"/>
        <v/>
      </c>
      <c r="U104" s="626" t="str">
        <f t="shared" si="5"/>
        <v/>
      </c>
      <c r="V104" s="631" t="str">
        <f t="shared" si="6"/>
        <v/>
      </c>
      <c r="W104" s="442" t="str">
        <f t="shared" si="7"/>
        <v/>
      </c>
      <c r="X104" s="312"/>
    </row>
    <row r="105" spans="2:24" ht="13.5" thickBot="1" x14ac:dyDescent="0.25">
      <c r="B105" s="219" t="s">
        <v>748</v>
      </c>
      <c r="D105" s="250" t="s">
        <v>535</v>
      </c>
      <c r="E105" s="255">
        <v>15</v>
      </c>
      <c r="F105" s="257"/>
      <c r="G105" s="608" t="s">
        <v>254</v>
      </c>
      <c r="H105" s="449">
        <f>IF('Table 3'!H147="","",'Table 3'!H147)</f>
        <v>20272</v>
      </c>
      <c r="I105" s="449" t="str">
        <f>IF('Table 3'!I147="","",'Table 3'!I147)</f>
        <v/>
      </c>
      <c r="J105" s="449">
        <f>IF('Table 3'!J147="","",'Table 3'!J147)</f>
        <v>2056</v>
      </c>
      <c r="K105" s="449">
        <f>IF('Table 3'!K147="","",'Table 3'!K147)</f>
        <v>18216</v>
      </c>
      <c r="L105" s="449">
        <f>IF('Table 3'!L147="","",'Table 3'!L147)</f>
        <v>813</v>
      </c>
      <c r="M105" s="449" t="str">
        <f>IF('Table 3'!M147="","",'Table 3'!M147)</f>
        <v/>
      </c>
      <c r="N105" s="449">
        <f>IF('Table 3'!N147="","",'Table 3'!N147)</f>
        <v>17403</v>
      </c>
      <c r="O105" s="449" t="str">
        <f>IF('Table 3'!O147="","",'Table 3'!O147)</f>
        <v/>
      </c>
      <c r="P105" s="449" t="str">
        <f>IF('Table 3'!P147="","",'Table 3'!P147)</f>
        <v/>
      </c>
      <c r="Q105" s="449" t="str">
        <f>IF('Table 3'!Q147="","",'Table 3'!Q147)</f>
        <v/>
      </c>
      <c r="R105" s="449" t="str">
        <f>IF('Table 3'!R147="","",'Table 3'!R147)</f>
        <v/>
      </c>
      <c r="S105" s="449" t="str">
        <f>IF('Table 3'!S147="","",'Table 3'!S147)</f>
        <v/>
      </c>
      <c r="T105" s="416" t="str">
        <f t="shared" si="8"/>
        <v/>
      </c>
      <c r="U105" s="626" t="str">
        <f t="shared" si="5"/>
        <v/>
      </c>
      <c r="V105" s="631" t="str">
        <f t="shared" si="6"/>
        <v/>
      </c>
      <c r="W105" s="442" t="str">
        <f t="shared" si="7"/>
        <v/>
      </c>
      <c r="X105" s="312"/>
    </row>
    <row r="106" spans="2:24" x14ac:dyDescent="0.2">
      <c r="B106" s="219" t="s">
        <v>748</v>
      </c>
      <c r="D106" s="252" t="s">
        <v>916</v>
      </c>
      <c r="E106" s="251"/>
      <c r="F106" s="693"/>
      <c r="G106" s="405" t="s">
        <v>913</v>
      </c>
      <c r="H106" s="545" t="str">
        <f>IF(AND('Table 5'!I147="",'Table 5'!J147="",'Table 5'!K147=""),"",IF(OR('Table 5'!I147="c",'Table 5'!J147="c",'Table 5'!K147="c"),"c",SUM('Table 5'!I147,'Table 5'!J147,'Table 5'!K147)))</f>
        <v/>
      </c>
      <c r="I106" s="419"/>
      <c r="J106" s="420"/>
      <c r="K106" s="559"/>
      <c r="L106" s="446"/>
      <c r="M106" s="546"/>
      <c r="N106" s="446"/>
      <c r="O106" s="546"/>
      <c r="P106" s="561"/>
      <c r="Q106" s="445"/>
      <c r="R106" s="445"/>
      <c r="S106" s="445"/>
      <c r="T106" s="416" t="str">
        <f t="shared" si="8"/>
        <v/>
      </c>
      <c r="U106" s="626" t="str">
        <f t="shared" si="5"/>
        <v/>
      </c>
      <c r="V106" s="631" t="str">
        <f t="shared" si="6"/>
        <v/>
      </c>
      <c r="W106" s="442" t="str">
        <f t="shared" si="7"/>
        <v/>
      </c>
      <c r="X106" s="312"/>
    </row>
    <row r="107" spans="2:24" x14ac:dyDescent="0.2">
      <c r="B107" s="219" t="s">
        <v>748</v>
      </c>
      <c r="D107" s="252" t="s">
        <v>917</v>
      </c>
      <c r="E107" s="251"/>
      <c r="F107" s="694"/>
      <c r="G107" s="404" t="s">
        <v>914</v>
      </c>
      <c r="H107" s="545" t="str">
        <f>IF(AND('Table 5'!I147="",'Table 5'!J147=""),"",IF(OR('Table 5'!I147="c",'Table 5'!J147="c"),"c",SUM('Table 5'!I147,'Table 5'!J147)))</f>
        <v/>
      </c>
      <c r="I107" s="419"/>
      <c r="J107" s="420"/>
      <c r="K107" s="560"/>
      <c r="L107" s="420"/>
      <c r="M107" s="419"/>
      <c r="N107" s="420"/>
      <c r="O107" s="419"/>
      <c r="P107" s="562"/>
      <c r="Q107" s="445"/>
      <c r="R107" s="445"/>
      <c r="S107" s="445"/>
      <c r="T107" s="416" t="str">
        <f t="shared" si="8"/>
        <v/>
      </c>
      <c r="U107" s="626" t="str">
        <f t="shared" si="5"/>
        <v/>
      </c>
      <c r="V107" s="631" t="str">
        <f t="shared" si="6"/>
        <v/>
      </c>
      <c r="W107" s="442" t="str">
        <f t="shared" si="7"/>
        <v/>
      </c>
      <c r="X107" s="312"/>
    </row>
    <row r="108" spans="2:24" x14ac:dyDescent="0.2">
      <c r="B108" s="219" t="s">
        <v>748</v>
      </c>
      <c r="D108" s="252" t="s">
        <v>538</v>
      </c>
      <c r="E108" s="251"/>
      <c r="F108" s="694"/>
      <c r="G108" s="404" t="s">
        <v>915</v>
      </c>
      <c r="H108" s="547" t="str">
        <f>'Table 5'!K147</f>
        <v/>
      </c>
      <c r="I108" s="419"/>
      <c r="J108" s="420"/>
      <c r="K108" s="560"/>
      <c r="L108" s="420"/>
      <c r="M108" s="419"/>
      <c r="N108" s="420"/>
      <c r="O108" s="419"/>
      <c r="P108" s="562"/>
      <c r="Q108" s="445"/>
      <c r="R108" s="445"/>
      <c r="S108" s="445"/>
      <c r="T108" s="416" t="str">
        <f t="shared" si="8"/>
        <v/>
      </c>
      <c r="U108" s="626" t="str">
        <f t="shared" si="5"/>
        <v/>
      </c>
      <c r="V108" s="631" t="str">
        <f t="shared" si="6"/>
        <v/>
      </c>
      <c r="W108" s="442" t="str">
        <f t="shared" si="7"/>
        <v/>
      </c>
      <c r="X108" s="312"/>
    </row>
    <row r="109" spans="2:24" x14ac:dyDescent="0.2">
      <c r="B109" s="219" t="s">
        <v>748</v>
      </c>
      <c r="D109" s="252" t="s">
        <v>540</v>
      </c>
      <c r="E109" s="251"/>
      <c r="F109" s="694"/>
      <c r="G109" s="404" t="s">
        <v>488</v>
      </c>
      <c r="H109" s="547" t="str">
        <f>IF('Table 5'!O147="","",'Table 5'!O147)</f>
        <v/>
      </c>
      <c r="I109" s="419"/>
      <c r="J109" s="420"/>
      <c r="K109" s="560"/>
      <c r="L109" s="420"/>
      <c r="M109" s="419"/>
      <c r="N109" s="420"/>
      <c r="O109" s="419"/>
      <c r="P109" s="562"/>
      <c r="Q109" s="445"/>
      <c r="R109" s="445"/>
      <c r="S109" s="445"/>
      <c r="T109" s="416" t="str">
        <f t="shared" si="8"/>
        <v/>
      </c>
      <c r="U109" s="626" t="str">
        <f t="shared" si="5"/>
        <v/>
      </c>
      <c r="V109" s="631" t="str">
        <f t="shared" si="6"/>
        <v/>
      </c>
      <c r="W109" s="442" t="str">
        <f t="shared" si="7"/>
        <v/>
      </c>
      <c r="X109" s="312"/>
    </row>
    <row r="110" spans="2:24" ht="13.5" thickBot="1" x14ac:dyDescent="0.25">
      <c r="B110" s="219" t="s">
        <v>748</v>
      </c>
      <c r="D110" s="253" t="s">
        <v>541</v>
      </c>
      <c r="E110" s="254"/>
      <c r="F110" s="695"/>
      <c r="G110" s="407" t="s">
        <v>883</v>
      </c>
      <c r="H110" s="548" t="str">
        <f>IF('Table 5'!P147="","",'Table 5'!P147)</f>
        <v/>
      </c>
      <c r="I110" s="419"/>
      <c r="J110" s="420"/>
      <c r="K110" s="560"/>
      <c r="L110" s="420"/>
      <c r="M110" s="419"/>
      <c r="N110" s="420"/>
      <c r="O110" s="419"/>
      <c r="P110" s="562"/>
      <c r="Q110" s="445"/>
      <c r="R110" s="445"/>
      <c r="S110" s="445"/>
      <c r="T110" s="416" t="str">
        <f t="shared" si="8"/>
        <v/>
      </c>
      <c r="U110" s="626" t="str">
        <f t="shared" si="5"/>
        <v/>
      </c>
      <c r="V110" s="631" t="str">
        <f t="shared" si="6"/>
        <v/>
      </c>
      <c r="W110" s="442" t="str">
        <f t="shared" si="7"/>
        <v/>
      </c>
      <c r="X110" s="312"/>
    </row>
    <row r="111" spans="2:24" ht="13.5" thickBot="1" x14ac:dyDescent="0.25">
      <c r="B111" s="219" t="s">
        <v>762</v>
      </c>
      <c r="D111" s="250" t="s">
        <v>535</v>
      </c>
      <c r="E111" s="255">
        <v>16</v>
      </c>
      <c r="F111" s="257"/>
      <c r="G111" s="608" t="s">
        <v>281</v>
      </c>
      <c r="H111" s="449">
        <f>IF('Table 3'!H160="","",'Table 3'!H160)</f>
        <v>5370</v>
      </c>
      <c r="I111" s="449" t="str">
        <f>IF('Table 3'!I160="","",'Table 3'!I160)</f>
        <v/>
      </c>
      <c r="J111" s="449">
        <f>IF('Table 3'!J160="","",'Table 3'!J160)</f>
        <v>823</v>
      </c>
      <c r="K111" s="449">
        <f>IF('Table 3'!K160="","",'Table 3'!K160)</f>
        <v>4547</v>
      </c>
      <c r="L111" s="449">
        <f>IF('Table 3'!L160="","",'Table 3'!L160)</f>
        <v>40</v>
      </c>
      <c r="M111" s="449" t="str">
        <f>IF('Table 3'!M160="","",'Table 3'!M160)</f>
        <v/>
      </c>
      <c r="N111" s="449">
        <f>IF('Table 3'!N160="","",'Table 3'!N160)</f>
        <v>4507</v>
      </c>
      <c r="O111" s="449" t="str">
        <f>IF('Table 3'!O160="","",'Table 3'!O160)</f>
        <v/>
      </c>
      <c r="P111" s="449" t="str">
        <f>IF('Table 3'!P160="","",'Table 3'!P160)</f>
        <v/>
      </c>
      <c r="Q111" s="449" t="str">
        <f>IF('Table 3'!Q160="","",'Table 3'!Q160)</f>
        <v/>
      </c>
      <c r="R111" s="449" t="str">
        <f>IF('Table 3'!R160="","",'Table 3'!R160)</f>
        <v/>
      </c>
      <c r="S111" s="449" t="str">
        <f>IF('Table 3'!S160="","",'Table 3'!S160)</f>
        <v/>
      </c>
      <c r="T111" s="416" t="str">
        <f t="shared" si="8"/>
        <v/>
      </c>
      <c r="U111" s="626" t="str">
        <f t="shared" si="5"/>
        <v/>
      </c>
      <c r="V111" s="631" t="str">
        <f t="shared" si="6"/>
        <v/>
      </c>
      <c r="W111" s="442" t="str">
        <f t="shared" si="7"/>
        <v/>
      </c>
      <c r="X111" s="312"/>
    </row>
    <row r="112" spans="2:24" x14ac:dyDescent="0.2">
      <c r="B112" s="219" t="s">
        <v>762</v>
      </c>
      <c r="D112" s="252" t="s">
        <v>916</v>
      </c>
      <c r="E112" s="251"/>
      <c r="F112" s="693"/>
      <c r="G112" s="405" t="s">
        <v>913</v>
      </c>
      <c r="H112" s="545" t="str">
        <f>IF(AND('Table 5'!I160="",'Table 5'!J160="",'Table 5'!K160=""),"",IF(OR('Table 5'!I160="c",'Table 5'!J160="c",'Table 5'!K160="c"),"c",SUM('Table 5'!I160,'Table 5'!J160,'Table 5'!K160)))</f>
        <v/>
      </c>
      <c r="I112" s="419"/>
      <c r="J112" s="420"/>
      <c r="K112" s="559"/>
      <c r="L112" s="446"/>
      <c r="M112" s="546"/>
      <c r="N112" s="446"/>
      <c r="O112" s="546"/>
      <c r="P112" s="561"/>
      <c r="Q112" s="445"/>
      <c r="R112" s="445"/>
      <c r="S112" s="445"/>
      <c r="T112" s="416" t="str">
        <f t="shared" si="8"/>
        <v/>
      </c>
      <c r="U112" s="626" t="str">
        <f t="shared" si="5"/>
        <v/>
      </c>
      <c r="V112" s="631" t="str">
        <f t="shared" si="6"/>
        <v/>
      </c>
      <c r="W112" s="442" t="str">
        <f t="shared" si="7"/>
        <v/>
      </c>
      <c r="X112" s="312"/>
    </row>
    <row r="113" spans="2:24" x14ac:dyDescent="0.2">
      <c r="B113" s="219" t="s">
        <v>762</v>
      </c>
      <c r="D113" s="252" t="s">
        <v>917</v>
      </c>
      <c r="E113" s="251"/>
      <c r="F113" s="694"/>
      <c r="G113" s="404" t="s">
        <v>914</v>
      </c>
      <c r="H113" s="545" t="str">
        <f>IF(AND('Table 5'!I160="",'Table 5'!J160=""),"",IF(OR('Table 5'!I160="c",'Table 5'!J160="c"),"c",SUM('Table 5'!I160,'Table 5'!J160)))</f>
        <v/>
      </c>
      <c r="I113" s="419"/>
      <c r="J113" s="420"/>
      <c r="K113" s="560"/>
      <c r="L113" s="420"/>
      <c r="M113" s="419"/>
      <c r="N113" s="420"/>
      <c r="O113" s="419"/>
      <c r="P113" s="562"/>
      <c r="Q113" s="445"/>
      <c r="R113" s="445"/>
      <c r="S113" s="445"/>
      <c r="T113" s="416" t="str">
        <f t="shared" si="8"/>
        <v/>
      </c>
      <c r="U113" s="626" t="str">
        <f t="shared" si="5"/>
        <v/>
      </c>
      <c r="V113" s="631" t="str">
        <f t="shared" si="6"/>
        <v/>
      </c>
      <c r="W113" s="442" t="str">
        <f t="shared" si="7"/>
        <v/>
      </c>
      <c r="X113" s="312"/>
    </row>
    <row r="114" spans="2:24" x14ac:dyDescent="0.2">
      <c r="B114" s="219" t="s">
        <v>762</v>
      </c>
      <c r="D114" s="252" t="s">
        <v>538</v>
      </c>
      <c r="E114" s="251"/>
      <c r="F114" s="694"/>
      <c r="G114" s="404" t="s">
        <v>915</v>
      </c>
      <c r="H114" s="547" t="str">
        <f>'Table 5'!K160</f>
        <v/>
      </c>
      <c r="I114" s="419"/>
      <c r="J114" s="420"/>
      <c r="K114" s="560"/>
      <c r="L114" s="420"/>
      <c r="M114" s="419"/>
      <c r="N114" s="420"/>
      <c r="O114" s="419"/>
      <c r="P114" s="562"/>
      <c r="Q114" s="445"/>
      <c r="R114" s="445"/>
      <c r="S114" s="445"/>
      <c r="T114" s="416" t="str">
        <f t="shared" si="8"/>
        <v/>
      </c>
      <c r="U114" s="626" t="str">
        <f t="shared" si="5"/>
        <v/>
      </c>
      <c r="V114" s="631" t="str">
        <f t="shared" si="6"/>
        <v/>
      </c>
      <c r="W114" s="442" t="str">
        <f t="shared" si="7"/>
        <v/>
      </c>
      <c r="X114" s="312"/>
    </row>
    <row r="115" spans="2:24" x14ac:dyDescent="0.2">
      <c r="B115" s="219" t="s">
        <v>762</v>
      </c>
      <c r="D115" s="252" t="s">
        <v>540</v>
      </c>
      <c r="E115" s="251"/>
      <c r="F115" s="694"/>
      <c r="G115" s="404" t="s">
        <v>488</v>
      </c>
      <c r="H115" s="547" t="str">
        <f>IF('Table 5'!O160="","",'Table 5'!O160)</f>
        <v/>
      </c>
      <c r="I115" s="419"/>
      <c r="J115" s="420"/>
      <c r="K115" s="560"/>
      <c r="L115" s="420"/>
      <c r="M115" s="419"/>
      <c r="N115" s="420"/>
      <c r="O115" s="419"/>
      <c r="P115" s="562"/>
      <c r="Q115" s="445"/>
      <c r="R115" s="445"/>
      <c r="S115" s="445"/>
      <c r="T115" s="416" t="str">
        <f t="shared" si="8"/>
        <v/>
      </c>
      <c r="U115" s="626" t="str">
        <f t="shared" si="5"/>
        <v/>
      </c>
      <c r="V115" s="631" t="str">
        <f t="shared" si="6"/>
        <v/>
      </c>
      <c r="W115" s="442" t="str">
        <f t="shared" si="7"/>
        <v/>
      </c>
      <c r="X115" s="312"/>
    </row>
    <row r="116" spans="2:24" ht="13.5" thickBot="1" x14ac:dyDescent="0.25">
      <c r="B116" s="219" t="s">
        <v>762</v>
      </c>
      <c r="D116" s="253" t="s">
        <v>541</v>
      </c>
      <c r="E116" s="254"/>
      <c r="F116" s="695"/>
      <c r="G116" s="407" t="s">
        <v>883</v>
      </c>
      <c r="H116" s="548" t="str">
        <f>IF('Table 5'!P160="","",'Table 5'!P160)</f>
        <v/>
      </c>
      <c r="I116" s="419"/>
      <c r="J116" s="420"/>
      <c r="K116" s="560"/>
      <c r="L116" s="420"/>
      <c r="M116" s="419"/>
      <c r="N116" s="420"/>
      <c r="O116" s="419"/>
      <c r="P116" s="562"/>
      <c r="Q116" s="445"/>
      <c r="R116" s="445"/>
      <c r="S116" s="445"/>
      <c r="T116" s="416" t="str">
        <f t="shared" si="8"/>
        <v/>
      </c>
      <c r="U116" s="626" t="str">
        <f t="shared" si="5"/>
        <v/>
      </c>
      <c r="V116" s="631" t="str">
        <f t="shared" si="6"/>
        <v/>
      </c>
      <c r="W116" s="442" t="str">
        <f t="shared" si="7"/>
        <v/>
      </c>
      <c r="X116" s="312"/>
    </row>
    <row r="117" spans="2:24" ht="13.5" thickBot="1" x14ac:dyDescent="0.25">
      <c r="B117" s="219" t="s">
        <v>775</v>
      </c>
      <c r="D117" s="250" t="s">
        <v>535</v>
      </c>
      <c r="E117" s="255">
        <v>17</v>
      </c>
      <c r="F117" s="257"/>
      <c r="G117" s="608" t="s">
        <v>307</v>
      </c>
      <c r="H117" s="449">
        <f>IF('Table 3'!H173="","",'Table 3'!H173)</f>
        <v>30253</v>
      </c>
      <c r="I117" s="449" t="str">
        <f>IF('Table 3'!I173="","",'Table 3'!I173)</f>
        <v/>
      </c>
      <c r="J117" s="449">
        <f>IF('Table 3'!J173="","",'Table 3'!J173)</f>
        <v>1379</v>
      </c>
      <c r="K117" s="449">
        <f>IF('Table 3'!K173="","",'Table 3'!K173)</f>
        <v>28874</v>
      </c>
      <c r="L117" s="449">
        <f>IF('Table 3'!L173="","",'Table 3'!L173)</f>
        <v>64</v>
      </c>
      <c r="M117" s="449" t="str">
        <f>IF('Table 3'!M173="","",'Table 3'!M173)</f>
        <v/>
      </c>
      <c r="N117" s="449">
        <f>IF('Table 3'!N173="","",'Table 3'!N173)</f>
        <v>28810</v>
      </c>
      <c r="O117" s="449" t="str">
        <f>IF('Table 3'!O173="","",'Table 3'!O173)</f>
        <v/>
      </c>
      <c r="P117" s="449" t="str">
        <f>IF('Table 3'!P173="","",'Table 3'!P173)</f>
        <v/>
      </c>
      <c r="Q117" s="449" t="str">
        <f>IF('Table 3'!Q173="","",'Table 3'!Q173)</f>
        <v/>
      </c>
      <c r="R117" s="449" t="str">
        <f>IF('Table 3'!R173="","",'Table 3'!R173)</f>
        <v/>
      </c>
      <c r="S117" s="449" t="str">
        <f>IF('Table 3'!S173="","",'Table 3'!S173)</f>
        <v/>
      </c>
      <c r="T117" s="416" t="str">
        <f t="shared" si="8"/>
        <v/>
      </c>
      <c r="U117" s="626" t="str">
        <f t="shared" si="5"/>
        <v/>
      </c>
      <c r="V117" s="631" t="str">
        <f t="shared" si="6"/>
        <v/>
      </c>
      <c r="W117" s="442" t="str">
        <f t="shared" si="7"/>
        <v/>
      </c>
      <c r="X117" s="312"/>
    </row>
    <row r="118" spans="2:24" x14ac:dyDescent="0.2">
      <c r="B118" s="219" t="s">
        <v>775</v>
      </c>
      <c r="D118" s="252" t="s">
        <v>916</v>
      </c>
      <c r="E118" s="251"/>
      <c r="F118" s="693"/>
      <c r="G118" s="405" t="s">
        <v>913</v>
      </c>
      <c r="H118" s="545" t="str">
        <f>IF(AND('Table 5'!I173="",'Table 5'!J173="",'Table 5'!K173=""),"",IF(OR('Table 5'!I173="c",'Table 5'!J173="c",'Table 5'!K173="c"),"c",SUM('Table 5'!I173,'Table 5'!J173,'Table 5'!K173)))</f>
        <v/>
      </c>
      <c r="I118" s="419"/>
      <c r="J118" s="420"/>
      <c r="K118" s="559"/>
      <c r="L118" s="446"/>
      <c r="M118" s="546"/>
      <c r="N118" s="446"/>
      <c r="O118" s="546"/>
      <c r="P118" s="561"/>
      <c r="Q118" s="445"/>
      <c r="R118" s="445"/>
      <c r="S118" s="445"/>
      <c r="T118" s="416" t="str">
        <f t="shared" si="8"/>
        <v/>
      </c>
      <c r="U118" s="626" t="str">
        <f t="shared" si="5"/>
        <v/>
      </c>
      <c r="V118" s="631" t="str">
        <f t="shared" si="6"/>
        <v/>
      </c>
      <c r="W118" s="442" t="str">
        <f t="shared" si="7"/>
        <v/>
      </c>
      <c r="X118" s="312"/>
    </row>
    <row r="119" spans="2:24" x14ac:dyDescent="0.2">
      <c r="B119" s="219" t="s">
        <v>775</v>
      </c>
      <c r="D119" s="252" t="s">
        <v>917</v>
      </c>
      <c r="E119" s="251"/>
      <c r="F119" s="694"/>
      <c r="G119" s="404" t="s">
        <v>914</v>
      </c>
      <c r="H119" s="545" t="str">
        <f>IF(AND('Table 5'!I173="",'Table 5'!J173=""),"",IF(OR('Table 5'!I173="c",'Table 5'!J173="c"),"c",SUM('Table 5'!I173,'Table 5'!J173)))</f>
        <v/>
      </c>
      <c r="I119" s="419"/>
      <c r="J119" s="420"/>
      <c r="K119" s="560"/>
      <c r="L119" s="420"/>
      <c r="M119" s="419"/>
      <c r="N119" s="420"/>
      <c r="O119" s="419"/>
      <c r="P119" s="562"/>
      <c r="Q119" s="445"/>
      <c r="R119" s="445"/>
      <c r="S119" s="445"/>
      <c r="T119" s="416" t="str">
        <f t="shared" si="8"/>
        <v/>
      </c>
      <c r="U119" s="626" t="str">
        <f t="shared" si="5"/>
        <v/>
      </c>
      <c r="V119" s="631" t="str">
        <f t="shared" si="6"/>
        <v/>
      </c>
      <c r="W119" s="442" t="str">
        <f t="shared" si="7"/>
        <v/>
      </c>
      <c r="X119" s="312"/>
    </row>
    <row r="120" spans="2:24" x14ac:dyDescent="0.2">
      <c r="B120" s="219" t="s">
        <v>775</v>
      </c>
      <c r="D120" s="252" t="s">
        <v>538</v>
      </c>
      <c r="E120" s="251"/>
      <c r="F120" s="694"/>
      <c r="G120" s="404" t="s">
        <v>915</v>
      </c>
      <c r="H120" s="547" t="str">
        <f>'Table 5'!K173</f>
        <v/>
      </c>
      <c r="I120" s="419"/>
      <c r="J120" s="420"/>
      <c r="K120" s="560"/>
      <c r="L120" s="420"/>
      <c r="M120" s="419"/>
      <c r="N120" s="420"/>
      <c r="O120" s="419"/>
      <c r="P120" s="562"/>
      <c r="Q120" s="445"/>
      <c r="R120" s="445"/>
      <c r="S120" s="445"/>
      <c r="T120" s="416" t="str">
        <f t="shared" si="8"/>
        <v/>
      </c>
      <c r="U120" s="626" t="str">
        <f t="shared" si="5"/>
        <v/>
      </c>
      <c r="V120" s="631" t="str">
        <f t="shared" si="6"/>
        <v/>
      </c>
      <c r="W120" s="442" t="str">
        <f t="shared" si="7"/>
        <v/>
      </c>
      <c r="X120" s="312"/>
    </row>
    <row r="121" spans="2:24" x14ac:dyDescent="0.2">
      <c r="B121" s="219" t="s">
        <v>775</v>
      </c>
      <c r="D121" s="252" t="s">
        <v>540</v>
      </c>
      <c r="E121" s="251"/>
      <c r="F121" s="694"/>
      <c r="G121" s="404" t="s">
        <v>488</v>
      </c>
      <c r="H121" s="547" t="str">
        <f>IF('Table 5'!O173="","",'Table 5'!O173)</f>
        <v/>
      </c>
      <c r="I121" s="419"/>
      <c r="J121" s="420"/>
      <c r="K121" s="560"/>
      <c r="L121" s="420"/>
      <c r="M121" s="419"/>
      <c r="N121" s="420"/>
      <c r="O121" s="419"/>
      <c r="P121" s="562"/>
      <c r="Q121" s="445"/>
      <c r="R121" s="445"/>
      <c r="S121" s="445"/>
      <c r="T121" s="416" t="str">
        <f t="shared" si="8"/>
        <v/>
      </c>
      <c r="U121" s="626" t="str">
        <f t="shared" si="5"/>
        <v/>
      </c>
      <c r="V121" s="631" t="str">
        <f t="shared" si="6"/>
        <v/>
      </c>
      <c r="W121" s="442" t="str">
        <f t="shared" si="7"/>
        <v/>
      </c>
      <c r="X121" s="312"/>
    </row>
    <row r="122" spans="2:24" ht="13.5" thickBot="1" x14ac:dyDescent="0.25">
      <c r="B122" s="219" t="s">
        <v>775</v>
      </c>
      <c r="D122" s="253" t="s">
        <v>541</v>
      </c>
      <c r="E122" s="254"/>
      <c r="F122" s="695"/>
      <c r="G122" s="407" t="s">
        <v>883</v>
      </c>
      <c r="H122" s="548" t="str">
        <f>IF('Table 5'!P173="","",'Table 5'!P173)</f>
        <v/>
      </c>
      <c r="I122" s="419"/>
      <c r="J122" s="420"/>
      <c r="K122" s="560"/>
      <c r="L122" s="420"/>
      <c r="M122" s="419"/>
      <c r="N122" s="420"/>
      <c r="O122" s="419"/>
      <c r="P122" s="562"/>
      <c r="Q122" s="445"/>
      <c r="R122" s="445"/>
      <c r="S122" s="445"/>
      <c r="T122" s="416" t="str">
        <f t="shared" si="8"/>
        <v/>
      </c>
      <c r="U122" s="626" t="str">
        <f t="shared" si="5"/>
        <v/>
      </c>
      <c r="V122" s="631" t="str">
        <f t="shared" si="6"/>
        <v/>
      </c>
      <c r="W122" s="442" t="str">
        <f t="shared" si="7"/>
        <v/>
      </c>
      <c r="X122" s="312"/>
    </row>
    <row r="123" spans="2:24" ht="13.5" thickBot="1" x14ac:dyDescent="0.25">
      <c r="B123" s="219" t="s">
        <v>799</v>
      </c>
      <c r="D123" s="250" t="s">
        <v>535</v>
      </c>
      <c r="E123" s="255">
        <v>18</v>
      </c>
      <c r="F123" s="257"/>
      <c r="G123" s="608" t="s">
        <v>355</v>
      </c>
      <c r="H123" s="449">
        <f>IF('Table 3'!H197="","",'Table 3'!H197)</f>
        <v>3649</v>
      </c>
      <c r="I123" s="449" t="str">
        <f>IF('Table 3'!I197="","",'Table 3'!I197)</f>
        <v/>
      </c>
      <c r="J123" s="449" t="str">
        <f>IF('Table 3'!J197="","",'Table 3'!J197)</f>
        <v/>
      </c>
      <c r="K123" s="449">
        <f>IF('Table 3'!K197="","",'Table 3'!K197)</f>
        <v>3649</v>
      </c>
      <c r="L123" s="449">
        <f>IF('Table 3'!L197="","",'Table 3'!L197)</f>
        <v>2</v>
      </c>
      <c r="M123" s="449" t="str">
        <f>IF('Table 3'!M197="","",'Table 3'!M197)</f>
        <v/>
      </c>
      <c r="N123" s="449">
        <f>IF('Table 3'!N197="","",'Table 3'!N197)</f>
        <v>3647</v>
      </c>
      <c r="O123" s="449" t="str">
        <f>IF('Table 3'!O197="","",'Table 3'!O197)</f>
        <v/>
      </c>
      <c r="P123" s="449" t="str">
        <f>IF('Table 3'!P197="","",'Table 3'!P197)</f>
        <v/>
      </c>
      <c r="Q123" s="449" t="str">
        <f>IF('Table 3'!Q197="","",'Table 3'!Q197)</f>
        <v/>
      </c>
      <c r="R123" s="449" t="str">
        <f>IF('Table 3'!R197="","",'Table 3'!R197)</f>
        <v/>
      </c>
      <c r="S123" s="449" t="str">
        <f>IF('Table 3'!S197="","",'Table 3'!S197)</f>
        <v/>
      </c>
      <c r="T123" s="416" t="str">
        <f t="shared" si="8"/>
        <v/>
      </c>
      <c r="U123" s="626" t="str">
        <f t="shared" si="5"/>
        <v/>
      </c>
      <c r="V123" s="631" t="str">
        <f t="shared" si="6"/>
        <v/>
      </c>
      <c r="W123" s="442" t="str">
        <f t="shared" si="7"/>
        <v/>
      </c>
      <c r="X123" s="312"/>
    </row>
    <row r="124" spans="2:24" x14ac:dyDescent="0.2">
      <c r="B124" s="219" t="s">
        <v>799</v>
      </c>
      <c r="D124" s="252" t="s">
        <v>916</v>
      </c>
      <c r="E124" s="251"/>
      <c r="F124" s="693"/>
      <c r="G124" s="405" t="s">
        <v>913</v>
      </c>
      <c r="H124" s="545" t="str">
        <f>IF(AND('Table 5'!I197="",'Table 5'!J197="",'Table 5'!K197=""),"",IF(OR('Table 5'!I197="c",'Table 5'!J197="c",'Table 5'!K197="c"),"c",SUM('Table 5'!I197,'Table 5'!J197,'Table 5'!K197)))</f>
        <v/>
      </c>
      <c r="I124" s="419"/>
      <c r="J124" s="420"/>
      <c r="K124" s="559"/>
      <c r="L124" s="446"/>
      <c r="M124" s="546"/>
      <c r="N124" s="446"/>
      <c r="O124" s="546"/>
      <c r="P124" s="561"/>
      <c r="Q124" s="445"/>
      <c r="R124" s="445"/>
      <c r="S124" s="445"/>
      <c r="T124" s="416" t="str">
        <f t="shared" si="8"/>
        <v/>
      </c>
      <c r="U124" s="626" t="str">
        <f t="shared" si="5"/>
        <v/>
      </c>
      <c r="V124" s="631" t="str">
        <f t="shared" si="6"/>
        <v/>
      </c>
      <c r="W124" s="442" t="str">
        <f t="shared" si="7"/>
        <v/>
      </c>
      <c r="X124" s="312"/>
    </row>
    <row r="125" spans="2:24" x14ac:dyDescent="0.2">
      <c r="B125" s="219" t="s">
        <v>799</v>
      </c>
      <c r="D125" s="252" t="s">
        <v>917</v>
      </c>
      <c r="E125" s="251"/>
      <c r="F125" s="694"/>
      <c r="G125" s="404" t="s">
        <v>914</v>
      </c>
      <c r="H125" s="545" t="str">
        <f>IF(AND('Table 5'!I197="",'Table 5'!J197=""),"",IF(OR('Table 5'!I197="c",'Table 5'!J197="c"),"c",SUM('Table 5'!I197,'Table 5'!J197)))</f>
        <v/>
      </c>
      <c r="I125" s="419"/>
      <c r="J125" s="420"/>
      <c r="K125" s="560"/>
      <c r="L125" s="420"/>
      <c r="M125" s="419"/>
      <c r="N125" s="420"/>
      <c r="O125" s="419"/>
      <c r="P125" s="562"/>
      <c r="Q125" s="445"/>
      <c r="R125" s="445"/>
      <c r="S125" s="445"/>
      <c r="T125" s="416" t="str">
        <f t="shared" si="8"/>
        <v/>
      </c>
      <c r="U125" s="626" t="str">
        <f t="shared" si="5"/>
        <v/>
      </c>
      <c r="V125" s="631" t="str">
        <f t="shared" si="6"/>
        <v/>
      </c>
      <c r="W125" s="442" t="str">
        <f t="shared" si="7"/>
        <v/>
      </c>
      <c r="X125" s="312"/>
    </row>
    <row r="126" spans="2:24" x14ac:dyDescent="0.2">
      <c r="B126" s="219" t="s">
        <v>799</v>
      </c>
      <c r="D126" s="252" t="s">
        <v>538</v>
      </c>
      <c r="E126" s="251"/>
      <c r="F126" s="694"/>
      <c r="G126" s="404" t="s">
        <v>915</v>
      </c>
      <c r="H126" s="547" t="str">
        <f>'Table 5'!K197</f>
        <v/>
      </c>
      <c r="I126" s="419"/>
      <c r="J126" s="420"/>
      <c r="K126" s="560"/>
      <c r="L126" s="420"/>
      <c r="M126" s="419"/>
      <c r="N126" s="420"/>
      <c r="O126" s="419"/>
      <c r="P126" s="562"/>
      <c r="Q126" s="445"/>
      <c r="R126" s="445"/>
      <c r="S126" s="445"/>
      <c r="T126" s="416" t="str">
        <f t="shared" si="8"/>
        <v/>
      </c>
      <c r="U126" s="626" t="str">
        <f t="shared" si="5"/>
        <v/>
      </c>
      <c r="V126" s="631" t="str">
        <f t="shared" si="6"/>
        <v/>
      </c>
      <c r="W126" s="442" t="str">
        <f t="shared" si="7"/>
        <v/>
      </c>
      <c r="X126" s="312"/>
    </row>
    <row r="127" spans="2:24" x14ac:dyDescent="0.2">
      <c r="B127" s="219" t="s">
        <v>799</v>
      </c>
      <c r="D127" s="252" t="s">
        <v>540</v>
      </c>
      <c r="E127" s="251"/>
      <c r="F127" s="694"/>
      <c r="G127" s="404" t="s">
        <v>488</v>
      </c>
      <c r="H127" s="547" t="str">
        <f>IF('Table 5'!O197="","",'Table 5'!O197)</f>
        <v/>
      </c>
      <c r="I127" s="419"/>
      <c r="J127" s="420"/>
      <c r="K127" s="560"/>
      <c r="L127" s="420"/>
      <c r="M127" s="419"/>
      <c r="N127" s="420"/>
      <c r="O127" s="419"/>
      <c r="P127" s="562"/>
      <c r="Q127" s="445"/>
      <c r="R127" s="445"/>
      <c r="S127" s="445"/>
      <c r="T127" s="416" t="str">
        <f t="shared" si="8"/>
        <v/>
      </c>
      <c r="U127" s="626" t="str">
        <f t="shared" si="5"/>
        <v/>
      </c>
      <c r="V127" s="631" t="str">
        <f t="shared" si="6"/>
        <v/>
      </c>
      <c r="W127" s="442" t="str">
        <f t="shared" si="7"/>
        <v/>
      </c>
      <c r="X127" s="312"/>
    </row>
    <row r="128" spans="2:24" ht="13.5" thickBot="1" x14ac:dyDescent="0.25">
      <c r="B128" s="219" t="s">
        <v>799</v>
      </c>
      <c r="D128" s="253" t="s">
        <v>541</v>
      </c>
      <c r="E128" s="254"/>
      <c r="F128" s="695"/>
      <c r="G128" s="407" t="s">
        <v>883</v>
      </c>
      <c r="H128" s="548" t="str">
        <f>IF('Table 5'!P197="","",'Table 5'!P197)</f>
        <v/>
      </c>
      <c r="I128" s="419"/>
      <c r="J128" s="420"/>
      <c r="K128" s="560"/>
      <c r="L128" s="420"/>
      <c r="M128" s="419"/>
      <c r="N128" s="420"/>
      <c r="O128" s="419"/>
      <c r="P128" s="562"/>
      <c r="Q128" s="445"/>
      <c r="R128" s="445"/>
      <c r="S128" s="445"/>
      <c r="T128" s="416" t="str">
        <f t="shared" si="8"/>
        <v/>
      </c>
      <c r="U128" s="626" t="str">
        <f t="shared" si="5"/>
        <v/>
      </c>
      <c r="V128" s="631" t="str">
        <f t="shared" si="6"/>
        <v/>
      </c>
      <c r="W128" s="442" t="str">
        <f t="shared" si="7"/>
        <v/>
      </c>
      <c r="X128" s="312"/>
    </row>
    <row r="129" spans="2:24" ht="13.5" thickBot="1" x14ac:dyDescent="0.25">
      <c r="B129" s="219" t="s">
        <v>814</v>
      </c>
      <c r="D129" s="250" t="s">
        <v>535</v>
      </c>
      <c r="E129" s="255">
        <v>19</v>
      </c>
      <c r="F129" s="257"/>
      <c r="G129" s="608" t="s">
        <v>385</v>
      </c>
      <c r="H129" s="449">
        <f>IF('Table 3'!H207="","",'Table 3'!H207)</f>
        <v>7868</v>
      </c>
      <c r="I129" s="449" t="str">
        <f>IF('Table 3'!I207="","",'Table 3'!I207)</f>
        <v/>
      </c>
      <c r="J129" s="449">
        <f>IF('Table 3'!J207="","",'Table 3'!J207)</f>
        <v>7</v>
      </c>
      <c r="K129" s="449">
        <f>IF('Table 3'!K207="","",'Table 3'!K207)</f>
        <v>7861</v>
      </c>
      <c r="L129" s="449">
        <f>IF('Table 3'!L207="","",'Table 3'!L207)</f>
        <v>2</v>
      </c>
      <c r="M129" s="449" t="str">
        <f>IF('Table 3'!M207="","",'Table 3'!M207)</f>
        <v/>
      </c>
      <c r="N129" s="449">
        <f>IF('Table 3'!N207="","",'Table 3'!N207)</f>
        <v>7859</v>
      </c>
      <c r="O129" s="449" t="str">
        <f>IF('Table 3'!O207="","",'Table 3'!O207)</f>
        <v/>
      </c>
      <c r="P129" s="449" t="str">
        <f>IF('Table 3'!P207="","",'Table 3'!P207)</f>
        <v/>
      </c>
      <c r="Q129" s="449" t="str">
        <f>IF('Table 3'!Q207="","",'Table 3'!Q207)</f>
        <v/>
      </c>
      <c r="R129" s="449" t="str">
        <f>IF('Table 3'!R207="","",'Table 3'!R207)</f>
        <v/>
      </c>
      <c r="S129" s="449" t="str">
        <f>IF('Table 3'!S207="","",'Table 3'!S207)</f>
        <v/>
      </c>
      <c r="T129" s="416" t="str">
        <f t="shared" si="8"/>
        <v/>
      </c>
      <c r="U129" s="626" t="str">
        <f t="shared" si="5"/>
        <v/>
      </c>
      <c r="V129" s="631" t="str">
        <f t="shared" si="6"/>
        <v/>
      </c>
      <c r="W129" s="442" t="str">
        <f t="shared" si="7"/>
        <v/>
      </c>
      <c r="X129" s="312"/>
    </row>
    <row r="130" spans="2:24" x14ac:dyDescent="0.2">
      <c r="B130" s="219" t="s">
        <v>814</v>
      </c>
      <c r="D130" s="252" t="s">
        <v>916</v>
      </c>
      <c r="E130" s="251"/>
      <c r="F130" s="693"/>
      <c r="G130" s="405" t="s">
        <v>913</v>
      </c>
      <c r="H130" s="545" t="str">
        <f>IF(AND('Table 5'!I207="",'Table 5'!J207="",'Table 5'!K207=""),"",IF(OR('Table 5'!I207="c",'Table 5'!J207="c",'Table 5'!K207="c"),"c",SUM('Table 5'!I207,'Table 5'!J207,'Table 5'!K207)))</f>
        <v/>
      </c>
      <c r="I130" s="419"/>
      <c r="J130" s="420"/>
      <c r="K130" s="559"/>
      <c r="L130" s="446"/>
      <c r="M130" s="546"/>
      <c r="N130" s="446"/>
      <c r="O130" s="546"/>
      <c r="P130" s="561"/>
      <c r="Q130" s="445"/>
      <c r="R130" s="445"/>
      <c r="S130" s="445"/>
      <c r="T130" s="416" t="str">
        <f t="shared" si="8"/>
        <v/>
      </c>
      <c r="U130" s="626" t="str">
        <f t="shared" si="5"/>
        <v/>
      </c>
      <c r="V130" s="631" t="str">
        <f t="shared" si="6"/>
        <v/>
      </c>
      <c r="W130" s="442" t="str">
        <f t="shared" si="7"/>
        <v/>
      </c>
      <c r="X130" s="312"/>
    </row>
    <row r="131" spans="2:24" x14ac:dyDescent="0.2">
      <c r="B131" s="219" t="s">
        <v>814</v>
      </c>
      <c r="D131" s="252" t="s">
        <v>917</v>
      </c>
      <c r="E131" s="251"/>
      <c r="F131" s="694"/>
      <c r="G131" s="404" t="s">
        <v>914</v>
      </c>
      <c r="H131" s="545" t="str">
        <f>IF(AND('Table 5'!I207="",'Table 5'!J207=""),"",IF(OR('Table 5'!I207="c",'Table 5'!J207="c"),"c",SUM('Table 5'!I207,'Table 5'!J207)))</f>
        <v/>
      </c>
      <c r="I131" s="419"/>
      <c r="J131" s="420"/>
      <c r="K131" s="560"/>
      <c r="L131" s="420"/>
      <c r="M131" s="419"/>
      <c r="N131" s="420"/>
      <c r="O131" s="419"/>
      <c r="P131" s="562"/>
      <c r="Q131" s="445"/>
      <c r="R131" s="445"/>
      <c r="S131" s="445"/>
      <c r="T131" s="416" t="str">
        <f t="shared" si="8"/>
        <v/>
      </c>
      <c r="U131" s="626" t="str">
        <f t="shared" si="5"/>
        <v/>
      </c>
      <c r="V131" s="631" t="str">
        <f t="shared" si="6"/>
        <v/>
      </c>
      <c r="W131" s="442" t="str">
        <f t="shared" si="7"/>
        <v/>
      </c>
      <c r="X131" s="312"/>
    </row>
    <row r="132" spans="2:24" x14ac:dyDescent="0.2">
      <c r="B132" s="219" t="s">
        <v>814</v>
      </c>
      <c r="D132" s="252" t="s">
        <v>538</v>
      </c>
      <c r="E132" s="251"/>
      <c r="F132" s="694"/>
      <c r="G132" s="404" t="s">
        <v>915</v>
      </c>
      <c r="H132" s="547" t="str">
        <f>'Table 5'!K207</f>
        <v/>
      </c>
      <c r="I132" s="419"/>
      <c r="J132" s="420"/>
      <c r="K132" s="560"/>
      <c r="L132" s="420"/>
      <c r="M132" s="419"/>
      <c r="N132" s="420"/>
      <c r="O132" s="419"/>
      <c r="P132" s="562"/>
      <c r="Q132" s="445"/>
      <c r="R132" s="445"/>
      <c r="S132" s="445"/>
      <c r="T132" s="416" t="str">
        <f t="shared" si="8"/>
        <v/>
      </c>
      <c r="U132" s="626" t="str">
        <f t="shared" si="5"/>
        <v/>
      </c>
      <c r="V132" s="631" t="str">
        <f t="shared" si="6"/>
        <v/>
      </c>
      <c r="W132" s="442" t="str">
        <f t="shared" si="7"/>
        <v/>
      </c>
      <c r="X132" s="312"/>
    </row>
    <row r="133" spans="2:24" x14ac:dyDescent="0.2">
      <c r="B133" s="219" t="s">
        <v>814</v>
      </c>
      <c r="D133" s="252" t="s">
        <v>540</v>
      </c>
      <c r="E133" s="251"/>
      <c r="F133" s="694"/>
      <c r="G133" s="404" t="s">
        <v>488</v>
      </c>
      <c r="H133" s="547" t="str">
        <f>IF('Table 5'!O207="","",'Table 5'!O207)</f>
        <v/>
      </c>
      <c r="I133" s="419"/>
      <c r="J133" s="420"/>
      <c r="K133" s="560"/>
      <c r="L133" s="420"/>
      <c r="M133" s="419"/>
      <c r="N133" s="420"/>
      <c r="O133" s="419"/>
      <c r="P133" s="562"/>
      <c r="Q133" s="445"/>
      <c r="R133" s="445"/>
      <c r="S133" s="445"/>
      <c r="T133" s="416" t="str">
        <f t="shared" si="8"/>
        <v/>
      </c>
      <c r="U133" s="626" t="str">
        <f t="shared" si="5"/>
        <v/>
      </c>
      <c r="V133" s="631" t="str">
        <f t="shared" si="6"/>
        <v/>
      </c>
      <c r="W133" s="442" t="str">
        <f t="shared" si="7"/>
        <v/>
      </c>
      <c r="X133" s="312"/>
    </row>
    <row r="134" spans="2:24" ht="13.5" thickBot="1" x14ac:dyDescent="0.25">
      <c r="B134" s="219" t="s">
        <v>814</v>
      </c>
      <c r="D134" s="253" t="s">
        <v>541</v>
      </c>
      <c r="E134" s="254"/>
      <c r="F134" s="695"/>
      <c r="G134" s="407" t="s">
        <v>883</v>
      </c>
      <c r="H134" s="548" t="str">
        <f>IF('Table 5'!P207="","",'Table 5'!P207)</f>
        <v/>
      </c>
      <c r="I134" s="419"/>
      <c r="J134" s="420"/>
      <c r="K134" s="560"/>
      <c r="L134" s="420"/>
      <c r="M134" s="419"/>
      <c r="N134" s="420"/>
      <c r="O134" s="419"/>
      <c r="P134" s="562"/>
      <c r="Q134" s="445"/>
      <c r="R134" s="445"/>
      <c r="S134" s="445"/>
      <c r="T134" s="416" t="str">
        <f t="shared" si="8"/>
        <v/>
      </c>
      <c r="U134" s="626" t="str">
        <f t="shared" si="5"/>
        <v/>
      </c>
      <c r="V134" s="631" t="str">
        <f t="shared" si="6"/>
        <v/>
      </c>
      <c r="W134" s="442" t="str">
        <f t="shared" si="7"/>
        <v/>
      </c>
      <c r="X134" s="312"/>
    </row>
    <row r="135" spans="2:24" ht="13.5" thickBot="1" x14ac:dyDescent="0.25">
      <c r="B135" s="219" t="s">
        <v>822</v>
      </c>
      <c r="D135" s="250" t="s">
        <v>535</v>
      </c>
      <c r="E135" s="255">
        <v>20</v>
      </c>
      <c r="F135" s="257"/>
      <c r="G135" s="608" t="s">
        <v>397</v>
      </c>
      <c r="H135" s="449">
        <f>IF('Table 3'!H215="","",'Table 3'!H215)</f>
        <v>7329</v>
      </c>
      <c r="I135" s="449" t="str">
        <f>IF('Table 3'!I215="","",'Table 3'!I215)</f>
        <v/>
      </c>
      <c r="J135" s="449">
        <f>IF('Table 3'!J215="","",'Table 3'!J215)</f>
        <v>4</v>
      </c>
      <c r="K135" s="449">
        <f>IF('Table 3'!K215="","",'Table 3'!K215)</f>
        <v>7325</v>
      </c>
      <c r="L135" s="449">
        <f>IF('Table 3'!L215="","",'Table 3'!L215)</f>
        <v>9</v>
      </c>
      <c r="M135" s="449" t="str">
        <f>IF('Table 3'!M215="","",'Table 3'!M215)</f>
        <v/>
      </c>
      <c r="N135" s="449">
        <f>IF('Table 3'!N215="","",'Table 3'!N215)</f>
        <v>7316</v>
      </c>
      <c r="O135" s="449" t="str">
        <f>IF('Table 3'!O215="","",'Table 3'!O215)</f>
        <v/>
      </c>
      <c r="P135" s="449" t="str">
        <f>IF('Table 3'!P215="","",'Table 3'!P215)</f>
        <v/>
      </c>
      <c r="Q135" s="449" t="str">
        <f>IF('Table 3'!Q215="","",'Table 3'!Q215)</f>
        <v/>
      </c>
      <c r="R135" s="449" t="str">
        <f>IF('Table 3'!R215="","",'Table 3'!R215)</f>
        <v/>
      </c>
      <c r="S135" s="449" t="str">
        <f>IF('Table 3'!S215="","",'Table 3'!S215)</f>
        <v/>
      </c>
      <c r="T135" s="416" t="str">
        <f t="shared" si="8"/>
        <v/>
      </c>
      <c r="U135" s="626" t="str">
        <f t="shared" si="5"/>
        <v/>
      </c>
      <c r="V135" s="631" t="str">
        <f t="shared" si="6"/>
        <v/>
      </c>
      <c r="W135" s="442" t="str">
        <f t="shared" si="7"/>
        <v/>
      </c>
      <c r="X135" s="312"/>
    </row>
    <row r="136" spans="2:24" x14ac:dyDescent="0.2">
      <c r="B136" s="219" t="s">
        <v>822</v>
      </c>
      <c r="D136" s="252" t="s">
        <v>916</v>
      </c>
      <c r="E136" s="251"/>
      <c r="F136" s="693"/>
      <c r="G136" s="405" t="s">
        <v>913</v>
      </c>
      <c r="H136" s="545" t="str">
        <f>IF(AND('Table 5'!I215="",'Table 5'!J215="",'Table 5'!K215=""),"",IF(OR('Table 5'!I215="c",'Table 5'!J215="c",'Table 5'!K215="c"),"c",SUM('Table 5'!I215,'Table 5'!J215,'Table 5'!K215)))</f>
        <v/>
      </c>
      <c r="I136" s="419"/>
      <c r="J136" s="420"/>
      <c r="K136" s="559"/>
      <c r="L136" s="446"/>
      <c r="M136" s="546"/>
      <c r="N136" s="446"/>
      <c r="O136" s="546"/>
      <c r="P136" s="561"/>
      <c r="Q136" s="445"/>
      <c r="R136" s="445"/>
      <c r="S136" s="445"/>
      <c r="T136" s="416" t="str">
        <f t="shared" si="8"/>
        <v/>
      </c>
      <c r="U136" s="626" t="str">
        <f t="shared" si="5"/>
        <v/>
      </c>
      <c r="V136" s="631" t="str">
        <f t="shared" si="6"/>
        <v/>
      </c>
      <c r="W136" s="442" t="str">
        <f t="shared" si="7"/>
        <v/>
      </c>
      <c r="X136" s="312"/>
    </row>
    <row r="137" spans="2:24" x14ac:dyDescent="0.2">
      <c r="B137" s="219" t="s">
        <v>822</v>
      </c>
      <c r="D137" s="252" t="s">
        <v>917</v>
      </c>
      <c r="E137" s="251"/>
      <c r="F137" s="694"/>
      <c r="G137" s="404" t="s">
        <v>914</v>
      </c>
      <c r="H137" s="545" t="str">
        <f>IF(AND('Table 5'!I215="",'Table 5'!J215=""),"",IF(OR('Table 5'!I215="c",'Table 5'!J215="c"),"c",SUM('Table 5'!I215,'Table 5'!J215)))</f>
        <v/>
      </c>
      <c r="I137" s="419"/>
      <c r="J137" s="420"/>
      <c r="K137" s="560"/>
      <c r="L137" s="420"/>
      <c r="M137" s="419"/>
      <c r="N137" s="420"/>
      <c r="O137" s="419"/>
      <c r="P137" s="562"/>
      <c r="Q137" s="445"/>
      <c r="R137" s="445"/>
      <c r="S137" s="445"/>
      <c r="T137" s="416" t="str">
        <f t="shared" si="8"/>
        <v/>
      </c>
      <c r="U137" s="626" t="str">
        <f t="shared" si="5"/>
        <v/>
      </c>
      <c r="V137" s="631" t="str">
        <f t="shared" si="6"/>
        <v/>
      </c>
      <c r="W137" s="442" t="str">
        <f t="shared" si="7"/>
        <v/>
      </c>
      <c r="X137" s="312"/>
    </row>
    <row r="138" spans="2:24" x14ac:dyDescent="0.2">
      <c r="B138" s="219" t="s">
        <v>822</v>
      </c>
      <c r="D138" s="252" t="s">
        <v>538</v>
      </c>
      <c r="E138" s="251"/>
      <c r="F138" s="694"/>
      <c r="G138" s="404" t="s">
        <v>915</v>
      </c>
      <c r="H138" s="547" t="str">
        <f>'Table 5'!K215</f>
        <v/>
      </c>
      <c r="I138" s="419"/>
      <c r="J138" s="420"/>
      <c r="K138" s="560"/>
      <c r="L138" s="420"/>
      <c r="M138" s="419"/>
      <c r="N138" s="420"/>
      <c r="O138" s="419"/>
      <c r="P138" s="562"/>
      <c r="Q138" s="445"/>
      <c r="R138" s="445"/>
      <c r="S138" s="445"/>
      <c r="T138" s="416" t="str">
        <f t="shared" si="8"/>
        <v/>
      </c>
      <c r="U138" s="626" t="str">
        <f t="shared" si="5"/>
        <v/>
      </c>
      <c r="V138" s="631" t="str">
        <f t="shared" si="6"/>
        <v/>
      </c>
      <c r="W138" s="442" t="str">
        <f t="shared" si="7"/>
        <v/>
      </c>
      <c r="X138" s="312"/>
    </row>
    <row r="139" spans="2:24" x14ac:dyDescent="0.2">
      <c r="B139" s="219" t="s">
        <v>822</v>
      </c>
      <c r="D139" s="252" t="s">
        <v>540</v>
      </c>
      <c r="E139" s="251"/>
      <c r="F139" s="694"/>
      <c r="G139" s="404" t="s">
        <v>488</v>
      </c>
      <c r="H139" s="547" t="str">
        <f>IF('Table 5'!O215="","",'Table 5'!O215)</f>
        <v/>
      </c>
      <c r="I139" s="419"/>
      <c r="J139" s="420"/>
      <c r="K139" s="560"/>
      <c r="L139" s="420"/>
      <c r="M139" s="419"/>
      <c r="N139" s="420"/>
      <c r="O139" s="419"/>
      <c r="P139" s="562"/>
      <c r="Q139" s="445"/>
      <c r="R139" s="445"/>
      <c r="S139" s="445"/>
      <c r="T139" s="416" t="str">
        <f t="shared" si="8"/>
        <v/>
      </c>
      <c r="U139" s="626" t="str">
        <f t="shared" si="5"/>
        <v/>
      </c>
      <c r="V139" s="631" t="str">
        <f t="shared" si="6"/>
        <v/>
      </c>
      <c r="W139" s="442" t="str">
        <f t="shared" si="7"/>
        <v/>
      </c>
      <c r="X139" s="312"/>
    </row>
    <row r="140" spans="2:24" ht="13.5" thickBot="1" x14ac:dyDescent="0.25">
      <c r="B140" s="219" t="s">
        <v>822</v>
      </c>
      <c r="D140" s="253" t="s">
        <v>541</v>
      </c>
      <c r="E140" s="254"/>
      <c r="F140" s="695"/>
      <c r="G140" s="407" t="s">
        <v>883</v>
      </c>
      <c r="H140" s="548" t="str">
        <f>IF('Table 5'!P215="","",'Table 5'!P215)</f>
        <v/>
      </c>
      <c r="I140" s="419"/>
      <c r="J140" s="420"/>
      <c r="K140" s="560"/>
      <c r="L140" s="420"/>
      <c r="M140" s="419"/>
      <c r="N140" s="420"/>
      <c r="O140" s="419"/>
      <c r="P140" s="562"/>
      <c r="Q140" s="445"/>
      <c r="R140" s="445"/>
      <c r="S140" s="445"/>
      <c r="T140" s="416" t="str">
        <f t="shared" si="8"/>
        <v/>
      </c>
      <c r="U140" s="626" t="str">
        <f t="shared" si="5"/>
        <v/>
      </c>
      <c r="V140" s="631" t="str">
        <f t="shared" si="6"/>
        <v/>
      </c>
      <c r="W140" s="442" t="str">
        <f t="shared" si="7"/>
        <v/>
      </c>
      <c r="X140" s="312"/>
    </row>
    <row r="141" spans="2:24" ht="13.5" thickBot="1" x14ac:dyDescent="0.25">
      <c r="B141" s="219" t="s">
        <v>827</v>
      </c>
      <c r="D141" s="250" t="s">
        <v>535</v>
      </c>
      <c r="E141" s="255">
        <v>21</v>
      </c>
      <c r="F141" s="257"/>
      <c r="G141" s="608" t="s">
        <v>407</v>
      </c>
      <c r="H141" s="449">
        <f>IF('Table 3'!H225="","",'Table 3'!H225)</f>
        <v>2190</v>
      </c>
      <c r="I141" s="449" t="str">
        <f>IF('Table 3'!I225="","",'Table 3'!I225)</f>
        <v/>
      </c>
      <c r="J141" s="449">
        <f>IF('Table 3'!J225="","",'Table 3'!J225)</f>
        <v>572</v>
      </c>
      <c r="K141" s="449">
        <f>IF('Table 3'!K225="","",'Table 3'!K225)</f>
        <v>1618</v>
      </c>
      <c r="L141" s="449">
        <f>IF('Table 3'!L225="","",'Table 3'!L225)</f>
        <v>86</v>
      </c>
      <c r="M141" s="449" t="str">
        <f>IF('Table 3'!M225="","",'Table 3'!M225)</f>
        <v/>
      </c>
      <c r="N141" s="449">
        <f>IF('Table 3'!N225="","",'Table 3'!N225)</f>
        <v>1532</v>
      </c>
      <c r="O141" s="449" t="str">
        <f>IF('Table 3'!O225="","",'Table 3'!O225)</f>
        <v/>
      </c>
      <c r="P141" s="449" t="str">
        <f>IF('Table 3'!P225="","",'Table 3'!P225)</f>
        <v/>
      </c>
      <c r="Q141" s="449" t="str">
        <f>IF('Table 3'!Q225="","",'Table 3'!Q225)</f>
        <v/>
      </c>
      <c r="R141" s="449" t="str">
        <f>IF('Table 3'!R225="","",'Table 3'!R225)</f>
        <v/>
      </c>
      <c r="S141" s="449" t="str">
        <f>IF('Table 3'!S225="","",'Table 3'!S225)</f>
        <v/>
      </c>
      <c r="T141" s="416" t="str">
        <f t="shared" si="8"/>
        <v/>
      </c>
      <c r="U141" s="626" t="str">
        <f t="shared" si="5"/>
        <v/>
      </c>
      <c r="V141" s="631" t="str">
        <f t="shared" si="6"/>
        <v/>
      </c>
      <c r="W141" s="442" t="str">
        <f t="shared" si="7"/>
        <v/>
      </c>
      <c r="X141" s="312"/>
    </row>
    <row r="142" spans="2:24" x14ac:dyDescent="0.2">
      <c r="B142" s="219" t="s">
        <v>827</v>
      </c>
      <c r="D142" s="252" t="s">
        <v>916</v>
      </c>
      <c r="E142" s="251"/>
      <c r="F142" s="693"/>
      <c r="G142" s="405" t="s">
        <v>913</v>
      </c>
      <c r="H142" s="545" t="str">
        <f>IF(AND('Table 5'!I225="",'Table 5'!J225="",'Table 5'!K225=""),"",IF(OR('Table 5'!I225="c",'Table 5'!J225="c",'Table 5'!K225="c"),"c",SUM('Table 5'!I225,'Table 5'!J225,'Table 5'!K225)))</f>
        <v/>
      </c>
      <c r="I142" s="419"/>
      <c r="J142" s="420"/>
      <c r="K142" s="559"/>
      <c r="L142" s="446"/>
      <c r="M142" s="546"/>
      <c r="N142" s="446"/>
      <c r="O142" s="546"/>
      <c r="P142" s="561"/>
      <c r="Q142" s="445"/>
      <c r="R142" s="445"/>
      <c r="S142" s="445"/>
      <c r="T142" s="416" t="str">
        <f t="shared" si="8"/>
        <v/>
      </c>
      <c r="U142" s="626" t="str">
        <f t="shared" si="5"/>
        <v/>
      </c>
      <c r="V142" s="631" t="str">
        <f t="shared" si="6"/>
        <v/>
      </c>
      <c r="W142" s="442" t="str">
        <f t="shared" si="7"/>
        <v/>
      </c>
      <c r="X142" s="312"/>
    </row>
    <row r="143" spans="2:24" x14ac:dyDescent="0.2">
      <c r="B143" s="219" t="s">
        <v>827</v>
      </c>
      <c r="D143" s="252" t="s">
        <v>917</v>
      </c>
      <c r="E143" s="251"/>
      <c r="F143" s="694"/>
      <c r="G143" s="404" t="s">
        <v>914</v>
      </c>
      <c r="H143" s="545" t="str">
        <f>IF(AND('Table 5'!I225="",'Table 5'!J225=""),"",IF(OR('Table 5'!I225="c",'Table 5'!J225="c"),"c",SUM('Table 5'!I225,'Table 5'!J225)))</f>
        <v/>
      </c>
      <c r="I143" s="419"/>
      <c r="J143" s="420"/>
      <c r="K143" s="560"/>
      <c r="L143" s="420"/>
      <c r="M143" s="419"/>
      <c r="N143" s="420"/>
      <c r="O143" s="419"/>
      <c r="P143" s="562"/>
      <c r="Q143" s="445"/>
      <c r="R143" s="445"/>
      <c r="S143" s="445"/>
      <c r="T143" s="416" t="str">
        <f t="shared" si="8"/>
        <v/>
      </c>
      <c r="U143" s="626" t="str">
        <f t="shared" si="5"/>
        <v/>
      </c>
      <c r="V143" s="631" t="str">
        <f t="shared" si="6"/>
        <v/>
      </c>
      <c r="W143" s="442" t="str">
        <f t="shared" si="7"/>
        <v/>
      </c>
      <c r="X143" s="312"/>
    </row>
    <row r="144" spans="2:24" x14ac:dyDescent="0.2">
      <c r="B144" s="219" t="s">
        <v>827</v>
      </c>
      <c r="D144" s="252" t="s">
        <v>538</v>
      </c>
      <c r="E144" s="251"/>
      <c r="F144" s="694"/>
      <c r="G144" s="404" t="s">
        <v>915</v>
      </c>
      <c r="H144" s="547" t="str">
        <f>'Table 5'!K225</f>
        <v/>
      </c>
      <c r="I144" s="419"/>
      <c r="J144" s="420"/>
      <c r="K144" s="560"/>
      <c r="L144" s="420"/>
      <c r="M144" s="419"/>
      <c r="N144" s="420"/>
      <c r="O144" s="419"/>
      <c r="P144" s="562"/>
      <c r="Q144" s="445"/>
      <c r="R144" s="445"/>
      <c r="S144" s="445"/>
      <c r="T144" s="416" t="str">
        <f t="shared" si="8"/>
        <v/>
      </c>
      <c r="U144" s="626" t="str">
        <f t="shared" si="5"/>
        <v/>
      </c>
      <c r="V144" s="631" t="str">
        <f t="shared" si="6"/>
        <v/>
      </c>
      <c r="W144" s="442" t="str">
        <f t="shared" si="7"/>
        <v/>
      </c>
      <c r="X144" s="312"/>
    </row>
    <row r="145" spans="2:24" x14ac:dyDescent="0.2">
      <c r="B145" s="219" t="s">
        <v>827</v>
      </c>
      <c r="D145" s="252" t="s">
        <v>540</v>
      </c>
      <c r="E145" s="251"/>
      <c r="F145" s="694"/>
      <c r="G145" s="404" t="s">
        <v>488</v>
      </c>
      <c r="H145" s="547" t="str">
        <f>IF('Table 5'!O225="","",'Table 5'!O225)</f>
        <v/>
      </c>
      <c r="I145" s="419"/>
      <c r="J145" s="420"/>
      <c r="K145" s="560"/>
      <c r="L145" s="420"/>
      <c r="M145" s="419"/>
      <c r="N145" s="420"/>
      <c r="O145" s="419"/>
      <c r="P145" s="562"/>
      <c r="Q145" s="445"/>
      <c r="R145" s="445"/>
      <c r="S145" s="445"/>
      <c r="T145" s="416" t="str">
        <f t="shared" si="8"/>
        <v/>
      </c>
      <c r="U145" s="626" t="str">
        <f t="shared" si="5"/>
        <v/>
      </c>
      <c r="V145" s="631" t="str">
        <f t="shared" si="6"/>
        <v/>
      </c>
      <c r="W145" s="442" t="str">
        <f t="shared" si="7"/>
        <v/>
      </c>
      <c r="X145" s="312"/>
    </row>
    <row r="146" spans="2:24" ht="13.5" thickBot="1" x14ac:dyDescent="0.25">
      <c r="B146" s="219" t="s">
        <v>827</v>
      </c>
      <c r="D146" s="253" t="s">
        <v>541</v>
      </c>
      <c r="E146" s="254"/>
      <c r="F146" s="695"/>
      <c r="G146" s="407" t="s">
        <v>883</v>
      </c>
      <c r="H146" s="548" t="str">
        <f>IF('Table 5'!P225="","",'Table 5'!P225)</f>
        <v/>
      </c>
      <c r="I146" s="419"/>
      <c r="J146" s="420"/>
      <c r="K146" s="560"/>
      <c r="L146" s="420"/>
      <c r="M146" s="419"/>
      <c r="N146" s="420"/>
      <c r="O146" s="419"/>
      <c r="P146" s="562"/>
      <c r="Q146" s="445"/>
      <c r="R146" s="445"/>
      <c r="S146" s="445"/>
      <c r="T146" s="416" t="str">
        <f t="shared" si="8"/>
        <v/>
      </c>
      <c r="U146" s="626" t="str">
        <f t="shared" si="5"/>
        <v/>
      </c>
      <c r="V146" s="631" t="str">
        <f t="shared" si="6"/>
        <v/>
      </c>
      <c r="W146" s="442" t="str">
        <f t="shared" si="7"/>
        <v/>
      </c>
      <c r="X146" s="312"/>
    </row>
    <row r="147" spans="2:24" ht="13.5" thickBot="1" x14ac:dyDescent="0.25">
      <c r="B147" s="219" t="s">
        <v>828</v>
      </c>
      <c r="D147" s="250" t="s">
        <v>535</v>
      </c>
      <c r="E147" s="255">
        <v>22</v>
      </c>
      <c r="F147" s="257"/>
      <c r="G147" s="608" t="s">
        <v>409</v>
      </c>
      <c r="H147" s="449">
        <f>IF('Table 3'!H226="","",'Table 3'!H226)</f>
        <v>4996</v>
      </c>
      <c r="I147" s="449" t="str">
        <f>IF('Table 3'!I226="","",'Table 3'!I226)</f>
        <v/>
      </c>
      <c r="J147" s="449">
        <f>IF('Table 3'!J226="","",'Table 3'!J226)</f>
        <v>19</v>
      </c>
      <c r="K147" s="449">
        <f>IF('Table 3'!K226="","",'Table 3'!K226)</f>
        <v>4977</v>
      </c>
      <c r="L147" s="449">
        <f>IF('Table 3'!L226="","",'Table 3'!L226)</f>
        <v>46</v>
      </c>
      <c r="M147" s="449" t="str">
        <f>IF('Table 3'!M226="","",'Table 3'!M226)</f>
        <v/>
      </c>
      <c r="N147" s="449">
        <f>IF('Table 3'!N226="","",'Table 3'!N226)</f>
        <v>4931</v>
      </c>
      <c r="O147" s="449" t="str">
        <f>IF('Table 3'!O226="","",'Table 3'!O226)</f>
        <v/>
      </c>
      <c r="P147" s="449" t="str">
        <f>IF('Table 3'!P226="","",'Table 3'!P226)</f>
        <v/>
      </c>
      <c r="Q147" s="449" t="str">
        <f>IF('Table 3'!Q226="","",'Table 3'!Q226)</f>
        <v/>
      </c>
      <c r="R147" s="449" t="str">
        <f>IF('Table 3'!R226="","",'Table 3'!R226)</f>
        <v/>
      </c>
      <c r="S147" s="449" t="str">
        <f>IF('Table 3'!S226="","",'Table 3'!S226)</f>
        <v/>
      </c>
      <c r="T147" s="416" t="str">
        <f t="shared" si="8"/>
        <v/>
      </c>
      <c r="U147" s="626" t="str">
        <f t="shared" si="5"/>
        <v/>
      </c>
      <c r="V147" s="631" t="str">
        <f t="shared" si="6"/>
        <v/>
      </c>
      <c r="W147" s="442" t="str">
        <f t="shared" si="7"/>
        <v/>
      </c>
      <c r="X147" s="312"/>
    </row>
    <row r="148" spans="2:24" x14ac:dyDescent="0.2">
      <c r="B148" s="219" t="s">
        <v>828</v>
      </c>
      <c r="D148" s="252" t="s">
        <v>916</v>
      </c>
      <c r="E148" s="251"/>
      <c r="F148" s="693"/>
      <c r="G148" s="405" t="s">
        <v>913</v>
      </c>
      <c r="H148" s="545" t="str">
        <f>IF(AND('Table 5'!I226="",'Table 5'!J226="",'Table 5'!K226=""),"",IF(OR('Table 5'!I226="c",'Table 5'!J226="c",'Table 5'!K226="c"),"c",SUM('Table 5'!I226,'Table 5'!J226,'Table 5'!K226)))</f>
        <v/>
      </c>
      <c r="I148" s="419"/>
      <c r="J148" s="420"/>
      <c r="K148" s="559"/>
      <c r="L148" s="446"/>
      <c r="M148" s="546"/>
      <c r="N148" s="446"/>
      <c r="O148" s="546"/>
      <c r="P148" s="561"/>
      <c r="Q148" s="445"/>
      <c r="R148" s="445"/>
      <c r="S148" s="445"/>
      <c r="T148" s="416" t="str">
        <f t="shared" si="8"/>
        <v/>
      </c>
      <c r="U148" s="626" t="str">
        <f t="shared" si="5"/>
        <v/>
      </c>
      <c r="V148" s="631" t="str">
        <f t="shared" si="6"/>
        <v/>
      </c>
      <c r="W148" s="442" t="str">
        <f t="shared" si="7"/>
        <v/>
      </c>
      <c r="X148" s="312"/>
    </row>
    <row r="149" spans="2:24" x14ac:dyDescent="0.2">
      <c r="B149" s="219" t="s">
        <v>828</v>
      </c>
      <c r="D149" s="252" t="s">
        <v>917</v>
      </c>
      <c r="E149" s="251"/>
      <c r="F149" s="694"/>
      <c r="G149" s="404" t="s">
        <v>914</v>
      </c>
      <c r="H149" s="545" t="str">
        <f>IF(AND('Table 5'!I226="",'Table 5'!J226=""),"",IF(OR('Table 5'!I226="c",'Table 5'!J226="c"),"c",SUM('Table 5'!I226,'Table 5'!J226)))</f>
        <v/>
      </c>
      <c r="I149" s="419"/>
      <c r="J149" s="420"/>
      <c r="K149" s="560"/>
      <c r="L149" s="420"/>
      <c r="M149" s="419"/>
      <c r="N149" s="420"/>
      <c r="O149" s="419"/>
      <c r="P149" s="562"/>
      <c r="Q149" s="445"/>
      <c r="R149" s="445"/>
      <c r="S149" s="445"/>
      <c r="T149" s="416" t="str">
        <f t="shared" si="8"/>
        <v/>
      </c>
      <c r="U149" s="626" t="str">
        <f t="shared" si="5"/>
        <v/>
      </c>
      <c r="V149" s="631" t="str">
        <f t="shared" si="6"/>
        <v/>
      </c>
      <c r="W149" s="442" t="str">
        <f t="shared" si="7"/>
        <v/>
      </c>
      <c r="X149" s="312"/>
    </row>
    <row r="150" spans="2:24" x14ac:dyDescent="0.2">
      <c r="B150" s="219" t="s">
        <v>828</v>
      </c>
      <c r="D150" s="252" t="s">
        <v>538</v>
      </c>
      <c r="E150" s="251"/>
      <c r="F150" s="694"/>
      <c r="G150" s="404" t="s">
        <v>915</v>
      </c>
      <c r="H150" s="547" t="str">
        <f>'Table 5'!K226</f>
        <v/>
      </c>
      <c r="I150" s="419"/>
      <c r="J150" s="420"/>
      <c r="K150" s="560"/>
      <c r="L150" s="420"/>
      <c r="M150" s="419"/>
      <c r="N150" s="420"/>
      <c r="O150" s="419"/>
      <c r="P150" s="562"/>
      <c r="Q150" s="445"/>
      <c r="R150" s="445"/>
      <c r="S150" s="445"/>
      <c r="T150" s="416" t="str">
        <f t="shared" si="8"/>
        <v/>
      </c>
      <c r="U150" s="626" t="str">
        <f t="shared" ref="U150:U172" si="9">IF(T150&lt;&gt;"","",IF(SUM(COUNTIF(I150:K150,"c"),COUNTIF(O150:P150,"c"))&gt;1,"",IF(OR(AND(H150="c",OR(I150="c",J150="c",K150="c",O150="c",P150="c")),AND(H150&lt;&gt;"",I150="c",J150="c",K150="c",O150="c",P150="c"),AND(H150&lt;&gt;"",I150="",J150="",K150="",O150="",P150="")),"",IF(ABS(SUM(I150:K150,O150:P150)-SUM(H150))&gt;0.9,SUM(I150:K150,O150:P150),""))))</f>
        <v/>
      </c>
      <c r="V150" s="631" t="str">
        <f t="shared" ref="V150:V172" si="10">IF(T150&lt;&gt;"","",IF(OR(AND(K150="c",OR(L150="c",N150="c",M150="c")),AND(K150&lt;&gt;"",L150="c",M150="c",N150="c"),AND(K150&lt;&gt;"",L150="",N150="",M150="")),"",IF(COUNTIF(L150:N150,"c")&gt;1,"",IF(ABS(SUM(L150:N150)-SUM(K150))&gt;0.9,SUM(L150:N150),""))))</f>
        <v/>
      </c>
      <c r="W150" s="442" t="str">
        <f t="shared" ref="W150:W172" si="11">IF(T150&lt;&gt;"","",IF(OR(AND(P150="c",OR(Q150="c",S150="c",R150="c")),AND(P150&lt;&gt;"",Q150="c",R150="c",S150="c"),AND(P150&lt;&gt;"",Q150="",S150="",R150="")),"",IF(COUNTIF(Q150:S150,"c")&gt;1,"",IF(ABS(SUM(Q150:S150)-SUM(P150))&gt;0.9,SUM(Q150:S150),""))))</f>
        <v/>
      </c>
      <c r="X150" s="312"/>
    </row>
    <row r="151" spans="2:24" x14ac:dyDescent="0.2">
      <c r="B151" s="219" t="s">
        <v>828</v>
      </c>
      <c r="D151" s="252" t="s">
        <v>540</v>
      </c>
      <c r="E151" s="251"/>
      <c r="F151" s="694"/>
      <c r="G151" s="404" t="s">
        <v>488</v>
      </c>
      <c r="H151" s="547" t="str">
        <f>IF('Table 5'!O226="","",'Table 5'!O226)</f>
        <v/>
      </c>
      <c r="I151" s="419"/>
      <c r="J151" s="420"/>
      <c r="K151" s="560"/>
      <c r="L151" s="420"/>
      <c r="M151" s="419"/>
      <c r="N151" s="420"/>
      <c r="O151" s="419"/>
      <c r="P151" s="562"/>
      <c r="Q151" s="445"/>
      <c r="R151" s="445"/>
      <c r="S151" s="445"/>
      <c r="T151" s="416" t="str">
        <f t="shared" si="8"/>
        <v/>
      </c>
      <c r="U151" s="626" t="str">
        <f t="shared" si="9"/>
        <v/>
      </c>
      <c r="V151" s="631" t="str">
        <f t="shared" si="10"/>
        <v/>
      </c>
      <c r="W151" s="442" t="str">
        <f t="shared" si="11"/>
        <v/>
      </c>
      <c r="X151" s="312"/>
    </row>
    <row r="152" spans="2:24" ht="13.5" thickBot="1" x14ac:dyDescent="0.25">
      <c r="B152" s="219" t="s">
        <v>828</v>
      </c>
      <c r="D152" s="253" t="s">
        <v>541</v>
      </c>
      <c r="E152" s="254"/>
      <c r="F152" s="695"/>
      <c r="G152" s="407" t="s">
        <v>883</v>
      </c>
      <c r="H152" s="548" t="str">
        <f>IF('Table 5'!P226="","",'Table 5'!P226)</f>
        <v/>
      </c>
      <c r="I152" s="419"/>
      <c r="J152" s="420"/>
      <c r="K152" s="560"/>
      <c r="L152" s="420"/>
      <c r="M152" s="419"/>
      <c r="N152" s="420"/>
      <c r="O152" s="419"/>
      <c r="P152" s="562"/>
      <c r="Q152" s="445"/>
      <c r="R152" s="445"/>
      <c r="S152" s="445"/>
      <c r="T152" s="416" t="str">
        <f t="shared" si="8"/>
        <v/>
      </c>
      <c r="U152" s="626" t="str">
        <f t="shared" si="9"/>
        <v/>
      </c>
      <c r="V152" s="631" t="str">
        <f t="shared" si="10"/>
        <v/>
      </c>
      <c r="W152" s="442" t="str">
        <f t="shared" si="11"/>
        <v/>
      </c>
      <c r="X152" s="312"/>
    </row>
    <row r="153" spans="2:24" ht="13.5" thickBot="1" x14ac:dyDescent="0.25">
      <c r="B153" s="219" t="s">
        <v>839</v>
      </c>
      <c r="D153" s="250" t="s">
        <v>535</v>
      </c>
      <c r="E153" s="255">
        <v>23</v>
      </c>
      <c r="F153" s="257"/>
      <c r="G153" s="608" t="s">
        <v>432</v>
      </c>
      <c r="H153" s="449">
        <f>IF('Table 3'!H238="","",'Table 3'!H238)</f>
        <v>1300</v>
      </c>
      <c r="I153" s="449" t="str">
        <f>IF('Table 3'!I238="","",'Table 3'!I238)</f>
        <v/>
      </c>
      <c r="J153" s="449">
        <f>IF('Table 3'!J238="","",'Table 3'!J238)</f>
        <v>12</v>
      </c>
      <c r="K153" s="449">
        <f>IF('Table 3'!K238="","",'Table 3'!K238)</f>
        <v>1288</v>
      </c>
      <c r="L153" s="449">
        <f>IF('Table 3'!L238="","",'Table 3'!L238)</f>
        <v>2</v>
      </c>
      <c r="M153" s="449">
        <f>IF('Table 3'!M238="","",'Table 3'!M238)</f>
        <v>30</v>
      </c>
      <c r="N153" s="449">
        <f>IF('Table 3'!N238="","",'Table 3'!N238)</f>
        <v>1256</v>
      </c>
      <c r="O153" s="449" t="str">
        <f>IF('Table 3'!O238="","",'Table 3'!O238)</f>
        <v/>
      </c>
      <c r="P153" s="449" t="str">
        <f>IF('Table 3'!P238="","",'Table 3'!P238)</f>
        <v/>
      </c>
      <c r="Q153" s="449" t="str">
        <f>IF('Table 3'!Q238="","",'Table 3'!Q238)</f>
        <v/>
      </c>
      <c r="R153" s="449" t="str">
        <f>IF('Table 3'!R238="","",'Table 3'!R238)</f>
        <v/>
      </c>
      <c r="S153" s="449" t="str">
        <f>IF('Table 3'!S238="","",'Table 3'!S238)</f>
        <v/>
      </c>
      <c r="T153" s="416" t="str">
        <f t="shared" si="8"/>
        <v/>
      </c>
      <c r="U153" s="626" t="str">
        <f t="shared" si="9"/>
        <v/>
      </c>
      <c r="V153" s="631" t="str">
        <f t="shared" si="10"/>
        <v/>
      </c>
      <c r="W153" s="442" t="str">
        <f t="shared" si="11"/>
        <v/>
      </c>
      <c r="X153" s="312"/>
    </row>
    <row r="154" spans="2:24" x14ac:dyDescent="0.2">
      <c r="B154" s="219" t="s">
        <v>839</v>
      </c>
      <c r="D154" s="252" t="s">
        <v>916</v>
      </c>
      <c r="E154" s="251"/>
      <c r="F154" s="693"/>
      <c r="G154" s="405" t="s">
        <v>913</v>
      </c>
      <c r="H154" s="545" t="str">
        <f>IF(AND('Table 5'!I238="",'Table 5'!J238="",'Table 5'!K238=""),"",IF(OR('Table 5'!I238="c",'Table 5'!J238="c",'Table 5'!K238="c"),"c",SUM('Table 5'!I238,'Table 5'!J238,'Table 5'!K238)))</f>
        <v/>
      </c>
      <c r="I154" s="419"/>
      <c r="J154" s="420"/>
      <c r="K154" s="559"/>
      <c r="L154" s="446"/>
      <c r="M154" s="546"/>
      <c r="N154" s="446"/>
      <c r="O154" s="546"/>
      <c r="P154" s="561"/>
      <c r="Q154" s="445"/>
      <c r="R154" s="445"/>
      <c r="S154" s="445"/>
      <c r="T154" s="416" t="str">
        <f t="shared" si="8"/>
        <v/>
      </c>
      <c r="U154" s="626" t="str">
        <f t="shared" si="9"/>
        <v/>
      </c>
      <c r="V154" s="631" t="str">
        <f t="shared" si="10"/>
        <v/>
      </c>
      <c r="W154" s="442" t="str">
        <f t="shared" si="11"/>
        <v/>
      </c>
      <c r="X154" s="312"/>
    </row>
    <row r="155" spans="2:24" x14ac:dyDescent="0.2">
      <c r="B155" s="219" t="s">
        <v>839</v>
      </c>
      <c r="D155" s="252" t="s">
        <v>917</v>
      </c>
      <c r="E155" s="251"/>
      <c r="F155" s="694"/>
      <c r="G155" s="404" t="s">
        <v>914</v>
      </c>
      <c r="H155" s="545" t="str">
        <f>IF(AND('Table 5'!I238="",'Table 5'!J238=""),"",IF(OR('Table 5'!I238="c",'Table 5'!J238="c"),"c",SUM('Table 5'!I238,'Table 5'!J238)))</f>
        <v/>
      </c>
      <c r="I155" s="419"/>
      <c r="J155" s="420"/>
      <c r="K155" s="560"/>
      <c r="L155" s="420"/>
      <c r="M155" s="419"/>
      <c r="N155" s="420"/>
      <c r="O155" s="419"/>
      <c r="P155" s="562"/>
      <c r="Q155" s="445"/>
      <c r="R155" s="445"/>
      <c r="S155" s="445"/>
      <c r="T155" s="416" t="str">
        <f t="shared" si="8"/>
        <v/>
      </c>
      <c r="U155" s="626" t="str">
        <f t="shared" si="9"/>
        <v/>
      </c>
      <c r="V155" s="631" t="str">
        <f t="shared" si="10"/>
        <v/>
      </c>
      <c r="W155" s="442" t="str">
        <f t="shared" si="11"/>
        <v/>
      </c>
      <c r="X155" s="312"/>
    </row>
    <row r="156" spans="2:24" x14ac:dyDescent="0.2">
      <c r="B156" s="219" t="s">
        <v>839</v>
      </c>
      <c r="D156" s="252" t="s">
        <v>538</v>
      </c>
      <c r="E156" s="251"/>
      <c r="F156" s="694"/>
      <c r="G156" s="404" t="s">
        <v>915</v>
      </c>
      <c r="H156" s="547" t="str">
        <f>'Table 5'!K238</f>
        <v/>
      </c>
      <c r="I156" s="419"/>
      <c r="J156" s="420"/>
      <c r="K156" s="560"/>
      <c r="L156" s="420"/>
      <c r="M156" s="419"/>
      <c r="N156" s="420"/>
      <c r="O156" s="419"/>
      <c r="P156" s="562"/>
      <c r="Q156" s="445"/>
      <c r="R156" s="445"/>
      <c r="S156" s="445"/>
      <c r="T156" s="416" t="str">
        <f t="shared" si="8"/>
        <v/>
      </c>
      <c r="U156" s="626" t="str">
        <f t="shared" si="9"/>
        <v/>
      </c>
      <c r="V156" s="631" t="str">
        <f t="shared" si="10"/>
        <v/>
      </c>
      <c r="W156" s="442" t="str">
        <f t="shared" si="11"/>
        <v/>
      </c>
      <c r="X156" s="312"/>
    </row>
    <row r="157" spans="2:24" x14ac:dyDescent="0.2">
      <c r="B157" s="219" t="s">
        <v>839</v>
      </c>
      <c r="D157" s="252" t="s">
        <v>540</v>
      </c>
      <c r="E157" s="251"/>
      <c r="F157" s="694"/>
      <c r="G157" s="404" t="s">
        <v>488</v>
      </c>
      <c r="H157" s="547" t="str">
        <f>IF('Table 5'!O238="","",'Table 5'!O238)</f>
        <v/>
      </c>
      <c r="I157" s="419"/>
      <c r="J157" s="420"/>
      <c r="K157" s="560"/>
      <c r="L157" s="420"/>
      <c r="M157" s="419"/>
      <c r="N157" s="420"/>
      <c r="O157" s="419"/>
      <c r="P157" s="562"/>
      <c r="Q157" s="445"/>
      <c r="R157" s="445"/>
      <c r="S157" s="445"/>
      <c r="T157" s="416" t="str">
        <f t="shared" ref="T157:T173" si="12">IF(AND(ISNUMBER(H157),SUM(COUNTIF(I157:K157,"c"),COUNTIF(O157:P157,"c"))=1),"Res Disc",IF(AND(H157="c",ISNUMBER(I157),ISNUMBER(J157),ISNUMBER(K157),ISNUMBER(O157),ISNUMBER(P157)),"Res Disc",IF(AND(COUNTIF(Q157:S157,"c")=1,ISNUMBER(P157)),"Res Disc",IF(AND(P157="c",ISNUMBER(Q157),ISNUMBER(R157),ISNUMBER(S157)),"Res Disc",IF(AND(K157="c",ISNUMBER(L157),ISNUMBER(M157),ISNUMBER(N157)),"Res Disc",IF(AND(ISNUMBER(K157),COUNTIF(L157:N157,"c")=1),"Res Disc",""))))))</f>
        <v/>
      </c>
      <c r="U157" s="626" t="str">
        <f t="shared" si="9"/>
        <v/>
      </c>
      <c r="V157" s="631" t="str">
        <f t="shared" si="10"/>
        <v/>
      </c>
      <c r="W157" s="442" t="str">
        <f t="shared" si="11"/>
        <v/>
      </c>
      <c r="X157" s="312"/>
    </row>
    <row r="158" spans="2:24" ht="13.5" thickBot="1" x14ac:dyDescent="0.25">
      <c r="B158" s="219" t="s">
        <v>839</v>
      </c>
      <c r="D158" s="253" t="s">
        <v>541</v>
      </c>
      <c r="E158" s="254"/>
      <c r="F158" s="695"/>
      <c r="G158" s="407" t="s">
        <v>883</v>
      </c>
      <c r="H158" s="548" t="str">
        <f>IF('Table 5'!P238="","",'Table 5'!P238)</f>
        <v/>
      </c>
      <c r="I158" s="419"/>
      <c r="J158" s="420"/>
      <c r="K158" s="560"/>
      <c r="L158" s="420"/>
      <c r="M158" s="419"/>
      <c r="N158" s="420"/>
      <c r="O158" s="419"/>
      <c r="P158" s="562"/>
      <c r="Q158" s="445"/>
      <c r="R158" s="445"/>
      <c r="S158" s="445"/>
      <c r="T158" s="416" t="str">
        <f t="shared" si="12"/>
        <v/>
      </c>
      <c r="U158" s="626" t="str">
        <f t="shared" si="9"/>
        <v/>
      </c>
      <c r="V158" s="631" t="str">
        <f t="shared" si="10"/>
        <v/>
      </c>
      <c r="W158" s="442" t="str">
        <f t="shared" si="11"/>
        <v/>
      </c>
      <c r="X158" s="312"/>
    </row>
    <row r="159" spans="2:24" ht="13.5" thickBot="1" x14ac:dyDescent="0.25">
      <c r="B159" s="219" t="s">
        <v>846</v>
      </c>
      <c r="D159" s="250" t="s">
        <v>535</v>
      </c>
      <c r="E159" s="255">
        <v>24</v>
      </c>
      <c r="F159" s="257"/>
      <c r="G159" s="608" t="s">
        <v>446</v>
      </c>
      <c r="H159" s="449">
        <f>IF('Table 3'!H245="","",'Table 3'!H245)</f>
        <v>71368</v>
      </c>
      <c r="I159" s="449" t="str">
        <f>IF('Table 3'!I245="","",'Table 3'!I245)</f>
        <v/>
      </c>
      <c r="J159" s="449">
        <f>IF('Table 3'!J245="","",'Table 3'!J245)</f>
        <v>416</v>
      </c>
      <c r="K159" s="449">
        <f>IF('Table 3'!K245="","",'Table 3'!K245)</f>
        <v>70952</v>
      </c>
      <c r="L159" s="449">
        <f>IF('Table 3'!L245="","",'Table 3'!L245)</f>
        <v>224</v>
      </c>
      <c r="M159" s="449" t="str">
        <f>IF('Table 3'!M245="","",'Table 3'!M245)</f>
        <v/>
      </c>
      <c r="N159" s="449">
        <f>IF('Table 3'!N245="","",'Table 3'!N245)</f>
        <v>70728</v>
      </c>
      <c r="O159" s="449" t="str">
        <f>IF('Table 3'!O245="","",'Table 3'!O245)</f>
        <v/>
      </c>
      <c r="P159" s="449" t="str">
        <f>IF('Table 3'!P245="","",'Table 3'!P245)</f>
        <v/>
      </c>
      <c r="Q159" s="449" t="str">
        <f>IF('Table 3'!Q245="","",'Table 3'!Q245)</f>
        <v/>
      </c>
      <c r="R159" s="449" t="str">
        <f>IF('Table 3'!R245="","",'Table 3'!R245)</f>
        <v/>
      </c>
      <c r="S159" s="449" t="str">
        <f>IF('Table 3'!S245="","",'Table 3'!S245)</f>
        <v/>
      </c>
      <c r="T159" s="416" t="str">
        <f t="shared" si="12"/>
        <v/>
      </c>
      <c r="U159" s="626" t="str">
        <f t="shared" si="9"/>
        <v/>
      </c>
      <c r="V159" s="631" t="str">
        <f t="shared" si="10"/>
        <v/>
      </c>
      <c r="W159" s="442" t="str">
        <f t="shared" si="11"/>
        <v/>
      </c>
      <c r="X159" s="312"/>
    </row>
    <row r="160" spans="2:24" x14ac:dyDescent="0.2">
      <c r="B160" s="219" t="s">
        <v>846</v>
      </c>
      <c r="D160" s="252" t="s">
        <v>916</v>
      </c>
      <c r="E160" s="251"/>
      <c r="F160" s="693"/>
      <c r="G160" s="405" t="s">
        <v>913</v>
      </c>
      <c r="H160" s="545" t="str">
        <f>IF(AND('Table 5'!I245="",'Table 5'!J245="",'Table 5'!K245=""),"",IF(OR('Table 5'!I245="c",'Table 5'!J245="c",'Table 5'!K245="c"),"c",SUM('Table 5'!I245,'Table 5'!J245,'Table 5'!K245)))</f>
        <v/>
      </c>
      <c r="I160" s="419"/>
      <c r="J160" s="420"/>
      <c r="K160" s="559"/>
      <c r="L160" s="446"/>
      <c r="M160" s="546"/>
      <c r="N160" s="446"/>
      <c r="O160" s="546"/>
      <c r="P160" s="561"/>
      <c r="Q160" s="445"/>
      <c r="R160" s="445"/>
      <c r="S160" s="445"/>
      <c r="T160" s="416" t="str">
        <f t="shared" si="12"/>
        <v/>
      </c>
      <c r="U160" s="626" t="str">
        <f t="shared" si="9"/>
        <v/>
      </c>
      <c r="V160" s="631" t="str">
        <f t="shared" si="10"/>
        <v/>
      </c>
      <c r="W160" s="442" t="str">
        <f t="shared" si="11"/>
        <v/>
      </c>
      <c r="X160" s="312"/>
    </row>
    <row r="161" spans="1:24" x14ac:dyDescent="0.2">
      <c r="B161" s="219" t="s">
        <v>846</v>
      </c>
      <c r="D161" s="252" t="s">
        <v>917</v>
      </c>
      <c r="E161" s="251"/>
      <c r="F161" s="694"/>
      <c r="G161" s="404" t="s">
        <v>914</v>
      </c>
      <c r="H161" s="545" t="str">
        <f>IF(AND('Table 5'!I245="",'Table 5'!J245=""),"",IF(OR('Table 5'!I245="c",'Table 5'!J245="c"),"c",SUM('Table 5'!I245,'Table 5'!J245)))</f>
        <v/>
      </c>
      <c r="I161" s="419"/>
      <c r="J161" s="420"/>
      <c r="K161" s="560"/>
      <c r="L161" s="420"/>
      <c r="M161" s="419"/>
      <c r="N161" s="420"/>
      <c r="O161" s="419"/>
      <c r="P161" s="562"/>
      <c r="Q161" s="445"/>
      <c r="R161" s="445"/>
      <c r="S161" s="445"/>
      <c r="T161" s="416" t="str">
        <f t="shared" si="12"/>
        <v/>
      </c>
      <c r="U161" s="626" t="str">
        <f t="shared" si="9"/>
        <v/>
      </c>
      <c r="V161" s="631" t="str">
        <f t="shared" si="10"/>
        <v/>
      </c>
      <c r="W161" s="442" t="str">
        <f t="shared" si="11"/>
        <v/>
      </c>
      <c r="X161" s="312"/>
    </row>
    <row r="162" spans="1:24" x14ac:dyDescent="0.2">
      <c r="B162" s="219" t="s">
        <v>846</v>
      </c>
      <c r="D162" s="252" t="s">
        <v>538</v>
      </c>
      <c r="E162" s="251"/>
      <c r="F162" s="694"/>
      <c r="G162" s="404" t="s">
        <v>915</v>
      </c>
      <c r="H162" s="547" t="str">
        <f>'Table 5'!K245</f>
        <v/>
      </c>
      <c r="I162" s="419"/>
      <c r="J162" s="420"/>
      <c r="K162" s="560"/>
      <c r="L162" s="420"/>
      <c r="M162" s="419"/>
      <c r="N162" s="420"/>
      <c r="O162" s="419"/>
      <c r="P162" s="562"/>
      <c r="Q162" s="445"/>
      <c r="R162" s="445"/>
      <c r="S162" s="445"/>
      <c r="T162" s="416" t="str">
        <f t="shared" si="12"/>
        <v/>
      </c>
      <c r="U162" s="626" t="str">
        <f t="shared" si="9"/>
        <v/>
      </c>
      <c r="V162" s="631" t="str">
        <f t="shared" si="10"/>
        <v/>
      </c>
      <c r="W162" s="442" t="str">
        <f t="shared" si="11"/>
        <v/>
      </c>
      <c r="X162" s="312"/>
    </row>
    <row r="163" spans="1:24" x14ac:dyDescent="0.2">
      <c r="B163" s="219" t="s">
        <v>846</v>
      </c>
      <c r="D163" s="252" t="s">
        <v>540</v>
      </c>
      <c r="E163" s="251"/>
      <c r="F163" s="694"/>
      <c r="G163" s="404" t="s">
        <v>488</v>
      </c>
      <c r="H163" s="547" t="str">
        <f>IF('Table 5'!O245="","",'Table 5'!O245)</f>
        <v/>
      </c>
      <c r="I163" s="419"/>
      <c r="J163" s="420"/>
      <c r="K163" s="560"/>
      <c r="L163" s="420"/>
      <c r="M163" s="419"/>
      <c r="N163" s="420"/>
      <c r="O163" s="419"/>
      <c r="P163" s="562"/>
      <c r="Q163" s="445"/>
      <c r="R163" s="445"/>
      <c r="S163" s="445"/>
      <c r="T163" s="416" t="str">
        <f t="shared" si="12"/>
        <v/>
      </c>
      <c r="U163" s="626" t="str">
        <f t="shared" si="9"/>
        <v/>
      </c>
      <c r="V163" s="631" t="str">
        <f t="shared" si="10"/>
        <v/>
      </c>
      <c r="W163" s="442" t="str">
        <f t="shared" si="11"/>
        <v/>
      </c>
      <c r="X163" s="312"/>
    </row>
    <row r="164" spans="1:24" ht="13.5" thickBot="1" x14ac:dyDescent="0.25">
      <c r="B164" s="219" t="s">
        <v>846</v>
      </c>
      <c r="D164" s="253" t="s">
        <v>541</v>
      </c>
      <c r="E164" s="254"/>
      <c r="F164" s="695"/>
      <c r="G164" s="407" t="s">
        <v>883</v>
      </c>
      <c r="H164" s="548" t="str">
        <f>IF('Table 5'!P245="","",'Table 5'!P245)</f>
        <v/>
      </c>
      <c r="I164" s="419"/>
      <c r="J164" s="420"/>
      <c r="K164" s="560"/>
      <c r="L164" s="420"/>
      <c r="M164" s="419"/>
      <c r="N164" s="420"/>
      <c r="O164" s="419"/>
      <c r="P164" s="562"/>
      <c r="Q164" s="445"/>
      <c r="R164" s="445"/>
      <c r="S164" s="445"/>
      <c r="T164" s="416" t="str">
        <f t="shared" si="12"/>
        <v/>
      </c>
      <c r="U164" s="626" t="str">
        <f t="shared" si="9"/>
        <v/>
      </c>
      <c r="V164" s="631" t="str">
        <f t="shared" si="10"/>
        <v/>
      </c>
      <c r="W164" s="442" t="str">
        <f t="shared" si="11"/>
        <v/>
      </c>
      <c r="X164" s="312"/>
    </row>
    <row r="165" spans="1:24" ht="13.5" thickBot="1" x14ac:dyDescent="0.25">
      <c r="B165" s="219" t="s">
        <v>847</v>
      </c>
      <c r="D165" s="250" t="s">
        <v>535</v>
      </c>
      <c r="E165" s="255">
        <v>25</v>
      </c>
      <c r="F165" s="257"/>
      <c r="G165" s="608" t="s">
        <v>448</v>
      </c>
      <c r="H165" s="449">
        <f>IF('Table 3'!H246="","",'Table 3'!H246)</f>
        <v>1400767</v>
      </c>
      <c r="I165" s="449" t="str">
        <f>IF('Table 3'!I246="","",'Table 3'!I246)</f>
        <v/>
      </c>
      <c r="J165" s="449">
        <f>IF('Table 3'!J246="","",'Table 3'!J246)</f>
        <v>15283</v>
      </c>
      <c r="K165" s="449">
        <f>IF('Table 3'!K246="","",'Table 3'!K246)</f>
        <v>1385484</v>
      </c>
      <c r="L165" s="449">
        <f>IF('Table 3'!L246="","",'Table 3'!L246)</f>
        <v>17992</v>
      </c>
      <c r="M165" s="449">
        <f>IF('Table 3'!M246="","",'Table 3'!M246)</f>
        <v>4307</v>
      </c>
      <c r="N165" s="449">
        <f>IF('Table 3'!N246="","",'Table 3'!N246)</f>
        <v>1363185</v>
      </c>
      <c r="O165" s="449" t="str">
        <f>IF('Table 3'!O246="","",'Table 3'!O246)</f>
        <v/>
      </c>
      <c r="P165" s="449" t="str">
        <f>IF('Table 3'!P246="","",'Table 3'!P246)</f>
        <v/>
      </c>
      <c r="Q165" s="449" t="str">
        <f>IF('Table 3'!Q246="","",'Table 3'!Q246)</f>
        <v/>
      </c>
      <c r="R165" s="449" t="str">
        <f>IF('Table 3'!R246="","",'Table 3'!R246)</f>
        <v/>
      </c>
      <c r="S165" s="449" t="str">
        <f>IF('Table 3'!S246="","",'Table 3'!S246)</f>
        <v/>
      </c>
      <c r="T165" s="416" t="str">
        <f t="shared" si="12"/>
        <v/>
      </c>
      <c r="U165" s="626" t="str">
        <f t="shared" si="9"/>
        <v/>
      </c>
      <c r="V165" s="631" t="str">
        <f t="shared" si="10"/>
        <v/>
      </c>
      <c r="W165" s="442" t="str">
        <f t="shared" si="11"/>
        <v/>
      </c>
      <c r="X165" s="312"/>
    </row>
    <row r="166" spans="1:24" x14ac:dyDescent="0.2">
      <c r="B166" s="219" t="s">
        <v>847</v>
      </c>
      <c r="D166" s="252" t="s">
        <v>916</v>
      </c>
      <c r="E166" s="251"/>
      <c r="F166" s="693"/>
      <c r="G166" s="405" t="s">
        <v>913</v>
      </c>
      <c r="H166" s="545" t="str">
        <f>IF(AND('Table 5'!I246="",'Table 5'!J246="",'Table 5'!K246=""),"",IF(OR('Table 5'!I246="c",'Table 5'!J246="c",'Table 5'!K246="c"),"c",SUM('Table 5'!I246,'Table 5'!J246,'Table 5'!K246)))</f>
        <v/>
      </c>
      <c r="I166" s="419"/>
      <c r="J166" s="420"/>
      <c r="K166" s="559"/>
      <c r="L166" s="446"/>
      <c r="M166" s="546"/>
      <c r="N166" s="446"/>
      <c r="O166" s="546"/>
      <c r="P166" s="561"/>
      <c r="Q166" s="445"/>
      <c r="R166" s="445"/>
      <c r="S166" s="445"/>
      <c r="T166" s="416" t="str">
        <f t="shared" si="12"/>
        <v/>
      </c>
      <c r="U166" s="626" t="str">
        <f t="shared" si="9"/>
        <v/>
      </c>
      <c r="V166" s="631" t="str">
        <f t="shared" si="10"/>
        <v/>
      </c>
      <c r="W166" s="442" t="str">
        <f t="shared" si="11"/>
        <v/>
      </c>
      <c r="X166" s="312"/>
    </row>
    <row r="167" spans="1:24" x14ac:dyDescent="0.2">
      <c r="B167" s="219" t="s">
        <v>847</v>
      </c>
      <c r="D167" s="252" t="s">
        <v>917</v>
      </c>
      <c r="E167" s="251"/>
      <c r="F167" s="694"/>
      <c r="G167" s="404" t="s">
        <v>914</v>
      </c>
      <c r="H167" s="545" t="str">
        <f>IF(AND('Table 5'!I246="",'Table 5'!J246=""),"",IF(OR('Table 5'!I246="c",'Table 5'!J246="c"),"c",SUM('Table 5'!I246,'Table 5'!J246)))</f>
        <v/>
      </c>
      <c r="I167" s="419"/>
      <c r="J167" s="420"/>
      <c r="K167" s="560"/>
      <c r="L167" s="420"/>
      <c r="M167" s="419"/>
      <c r="N167" s="420"/>
      <c r="O167" s="419"/>
      <c r="P167" s="562"/>
      <c r="Q167" s="445"/>
      <c r="R167" s="445"/>
      <c r="S167" s="445"/>
      <c r="T167" s="416" t="str">
        <f t="shared" si="12"/>
        <v/>
      </c>
      <c r="U167" s="626" t="str">
        <f t="shared" si="9"/>
        <v/>
      </c>
      <c r="V167" s="631" t="str">
        <f t="shared" si="10"/>
        <v/>
      </c>
      <c r="W167" s="442" t="str">
        <f t="shared" si="11"/>
        <v/>
      </c>
      <c r="X167" s="312"/>
    </row>
    <row r="168" spans="1:24" x14ac:dyDescent="0.2">
      <c r="B168" s="219" t="s">
        <v>847</v>
      </c>
      <c r="D168" s="252" t="s">
        <v>538</v>
      </c>
      <c r="E168" s="251"/>
      <c r="F168" s="694"/>
      <c r="G168" s="404" t="s">
        <v>915</v>
      </c>
      <c r="H168" s="547" t="str">
        <f>'Table 5'!K246</f>
        <v/>
      </c>
      <c r="I168" s="419"/>
      <c r="J168" s="420"/>
      <c r="K168" s="560"/>
      <c r="L168" s="420"/>
      <c r="M168" s="419"/>
      <c r="N168" s="420"/>
      <c r="O168" s="419"/>
      <c r="P168" s="562"/>
      <c r="Q168" s="445"/>
      <c r="R168" s="445"/>
      <c r="S168" s="445"/>
      <c r="T168" s="416" t="str">
        <f t="shared" si="12"/>
        <v/>
      </c>
      <c r="U168" s="626" t="str">
        <f t="shared" si="9"/>
        <v/>
      </c>
      <c r="V168" s="631" t="str">
        <f t="shared" si="10"/>
        <v/>
      </c>
      <c r="W168" s="442" t="str">
        <f t="shared" si="11"/>
        <v/>
      </c>
      <c r="X168" s="312"/>
    </row>
    <row r="169" spans="1:24" x14ac:dyDescent="0.2">
      <c r="B169" s="219" t="s">
        <v>847</v>
      </c>
      <c r="D169" s="252" t="s">
        <v>540</v>
      </c>
      <c r="E169" s="251"/>
      <c r="F169" s="694"/>
      <c r="G169" s="404" t="s">
        <v>488</v>
      </c>
      <c r="H169" s="547" t="str">
        <f>IF('Table 5'!O246="","",'Table 5'!O246)</f>
        <v/>
      </c>
      <c r="I169" s="419"/>
      <c r="J169" s="420"/>
      <c r="K169" s="560"/>
      <c r="L169" s="420"/>
      <c r="M169" s="419"/>
      <c r="N169" s="420"/>
      <c r="O169" s="419"/>
      <c r="P169" s="562"/>
      <c r="Q169" s="445"/>
      <c r="R169" s="445"/>
      <c r="S169" s="445"/>
      <c r="T169" s="416" t="str">
        <f t="shared" si="12"/>
        <v/>
      </c>
      <c r="U169" s="626" t="str">
        <f t="shared" si="9"/>
        <v/>
      </c>
      <c r="V169" s="631" t="str">
        <f t="shared" si="10"/>
        <v/>
      </c>
      <c r="W169" s="442" t="str">
        <f t="shared" si="11"/>
        <v/>
      </c>
      <c r="X169" s="312"/>
    </row>
    <row r="170" spans="1:24" ht="13.5" thickBot="1" x14ac:dyDescent="0.25">
      <c r="B170" s="219" t="s">
        <v>847</v>
      </c>
      <c r="D170" s="253" t="s">
        <v>541</v>
      </c>
      <c r="E170" s="254"/>
      <c r="F170" s="695"/>
      <c r="G170" s="407" t="s">
        <v>883</v>
      </c>
      <c r="H170" s="548" t="str">
        <f>IF('Table 5'!P246="","",'Table 5'!P246)</f>
        <v/>
      </c>
      <c r="I170" s="465"/>
      <c r="J170" s="426"/>
      <c r="K170" s="563"/>
      <c r="L170" s="426"/>
      <c r="M170" s="465"/>
      <c r="N170" s="426"/>
      <c r="O170" s="465"/>
      <c r="P170" s="564"/>
      <c r="Q170" s="549"/>
      <c r="R170" s="549"/>
      <c r="S170" s="549"/>
      <c r="T170" s="416" t="str">
        <f t="shared" si="12"/>
        <v/>
      </c>
      <c r="U170" s="626" t="str">
        <f t="shared" si="9"/>
        <v/>
      </c>
      <c r="V170" s="631" t="str">
        <f t="shared" si="10"/>
        <v/>
      </c>
      <c r="W170" s="442" t="str">
        <f t="shared" si="11"/>
        <v/>
      </c>
      <c r="X170" s="312"/>
    </row>
    <row r="171" spans="1:24" ht="13.5" thickBot="1" x14ac:dyDescent="0.25">
      <c r="B171" s="609" t="s">
        <v>936</v>
      </c>
      <c r="C171" s="256"/>
      <c r="D171" s="250" t="s">
        <v>535</v>
      </c>
      <c r="E171" s="565"/>
      <c r="F171" s="257"/>
      <c r="G171" s="408" t="s">
        <v>550</v>
      </c>
      <c r="H171" s="615">
        <v>127642</v>
      </c>
      <c r="I171" s="616"/>
      <c r="J171" s="617">
        <v>4996</v>
      </c>
      <c r="K171" s="616">
        <v>122584</v>
      </c>
      <c r="L171" s="617">
        <v>774</v>
      </c>
      <c r="M171" s="616">
        <v>107</v>
      </c>
      <c r="N171" s="617">
        <f>121810-107</f>
        <v>121703</v>
      </c>
      <c r="O171" s="616"/>
      <c r="P171" s="617"/>
      <c r="Q171" s="618"/>
      <c r="R171" s="618"/>
      <c r="S171" s="617"/>
      <c r="T171" s="484" t="str">
        <f t="shared" si="12"/>
        <v/>
      </c>
      <c r="U171" s="627">
        <f t="shared" si="9"/>
        <v>127580</v>
      </c>
      <c r="V171" s="632" t="str">
        <f t="shared" si="10"/>
        <v/>
      </c>
      <c r="W171" s="443" t="str">
        <f t="shared" si="11"/>
        <v/>
      </c>
      <c r="X171" s="312"/>
    </row>
    <row r="172" spans="1:24" s="553" customFormat="1" ht="18" customHeight="1" x14ac:dyDescent="0.2">
      <c r="A172" s="566"/>
      <c r="B172" s="567" t="s">
        <v>864</v>
      </c>
      <c r="C172" s="566"/>
      <c r="D172" s="568" t="s">
        <v>535</v>
      </c>
      <c r="E172" s="569"/>
      <c r="F172" s="570"/>
      <c r="G172" s="571" t="s">
        <v>480</v>
      </c>
      <c r="H172" s="554">
        <f>IF('Table 3'!H264="","",'Table 3'!H264)</f>
        <v>1963188</v>
      </c>
      <c r="I172" s="554" t="str">
        <f>IF('Table 3'!I264="","",'Table 3'!I264)</f>
        <v/>
      </c>
      <c r="J172" s="554">
        <f>IF('Table 3'!J264="","",'Table 3'!J264)</f>
        <v>54630</v>
      </c>
      <c r="K172" s="554">
        <f>IF('Table 3'!K264="","",'Table 3'!K264)</f>
        <v>1908496</v>
      </c>
      <c r="L172" s="554">
        <f>IF('Table 3'!L264="","",'Table 3'!L264)</f>
        <v>22840</v>
      </c>
      <c r="M172" s="554">
        <f>IF('Table 3'!M264="","",'Table 3'!M264)</f>
        <v>4487</v>
      </c>
      <c r="N172" s="554">
        <f>IF('Table 3'!N264="","",'Table 3'!N264)</f>
        <v>1881169</v>
      </c>
      <c r="O172" s="554" t="str">
        <f>IF('Table 3'!O264="","",'Table 3'!O264)</f>
        <v/>
      </c>
      <c r="P172" s="554" t="str">
        <f>IF('Table 3'!P264="","",'Table 3'!P264)</f>
        <v/>
      </c>
      <c r="Q172" s="554" t="str">
        <f>IF('Table 3'!Q264="","",'Table 3'!Q264)</f>
        <v/>
      </c>
      <c r="R172" s="554" t="str">
        <f>IF('Table 3'!R264="","",'Table 3'!R264)</f>
        <v/>
      </c>
      <c r="S172" s="554" t="str">
        <f>IF('Table 3'!S264="","",'Table 3'!S264)</f>
        <v/>
      </c>
      <c r="T172" s="557" t="str">
        <f t="shared" si="12"/>
        <v/>
      </c>
      <c r="U172" s="633">
        <f t="shared" si="9"/>
        <v>1963126</v>
      </c>
      <c r="V172" s="634" t="str">
        <f t="shared" si="10"/>
        <v/>
      </c>
      <c r="W172" s="558" t="str">
        <f t="shared" si="11"/>
        <v/>
      </c>
      <c r="X172" s="482"/>
    </row>
    <row r="173" spans="1:24" s="293" customFormat="1" x14ac:dyDescent="0.2">
      <c r="B173" s="211"/>
      <c r="D173" s="258"/>
      <c r="E173" s="294"/>
      <c r="F173" s="294"/>
      <c r="G173" s="294" t="s">
        <v>874</v>
      </c>
      <c r="H173" s="417">
        <f>(SUM(H21,H27,H33,H39,H45,H57,H51,H63,H69,H75,H81,H87,H93,H105,H111,H117,H123,H129,H99,H135,H141,H147,H153,H159,H165,H171,))</f>
        <v>1963188</v>
      </c>
      <c r="I173" s="417">
        <f t="shared" ref="I173:S173" si="13">(SUM(I21,I27,I33,I39,I45,I57,I51,I63,I69,I75,I81,I87,I93,I105,I111,I117,I123,I129,I99,I135,I141,I147,I153,I159,I165,I171,))</f>
        <v>0</v>
      </c>
      <c r="J173" s="417">
        <f t="shared" si="13"/>
        <v>54630</v>
      </c>
      <c r="K173" s="417">
        <f t="shared" si="13"/>
        <v>1908496</v>
      </c>
      <c r="L173" s="417">
        <f t="shared" si="13"/>
        <v>22840</v>
      </c>
      <c r="M173" s="417">
        <f t="shared" si="13"/>
        <v>4487</v>
      </c>
      <c r="N173" s="417">
        <f t="shared" si="13"/>
        <v>1881169</v>
      </c>
      <c r="O173" s="417">
        <f t="shared" si="13"/>
        <v>0</v>
      </c>
      <c r="P173" s="417">
        <f t="shared" si="13"/>
        <v>0</v>
      </c>
      <c r="Q173" s="417">
        <f t="shared" si="13"/>
        <v>0</v>
      </c>
      <c r="R173" s="417">
        <f t="shared" si="13"/>
        <v>0</v>
      </c>
      <c r="S173" s="417">
        <f t="shared" si="13"/>
        <v>0</v>
      </c>
      <c r="T173" s="555" t="str">
        <f t="shared" si="12"/>
        <v/>
      </c>
      <c r="U173" s="626">
        <f t="shared" ref="U173" si="14">IF(T173&lt;&gt;"","",IF(SUM(COUNTIF(I173:K173,"c"),COUNTIF(O173:P173,"c"))&gt;1,"",IF(OR(AND(H173="c",OR(I173="c",J173="c",K173="c",O173="c",P173="c")),AND(H173&lt;&gt;"",I173="c",J173="c",K173="c",O173="c",P173="c"),AND(H173&lt;&gt;"",I173="",J173="",K173="",O173="",P173="")),"",IF(ABS(SUM(I173:K173,O173:P173)-SUM(H173))&gt;0.9,SUM(I173:K173,O173:P173),""))))</f>
        <v>1963126</v>
      </c>
      <c r="V173" s="631" t="str">
        <f t="shared" ref="V173" si="15">IF(T173&lt;&gt;"","",IF(OR(AND(K173="c",OR(L173="c",N173="c",M173="c")),AND(K173&lt;&gt;"",L173="c",M173="c",N173="c"),AND(K173&lt;&gt;"",L173="",N173="",M173="")),"",IF(COUNTIF(L173:N173,"c")&gt;1,"",IF(ABS(SUM(L173:N173)-SUM(K173))&gt;0.9,SUM(L173:N173),""))))</f>
        <v/>
      </c>
      <c r="W173" s="556" t="str">
        <f t="shared" ref="W173" si="16">IF(T173&lt;&gt;"","",IF(OR(AND(P173="c",OR(Q173="c",S173="c",R173="c")),AND(P173&lt;&gt;"",Q173="c",R173="c",S173="c"),AND(P173&lt;&gt;"",Q173="",S173="",R173="")),"",IF(COUNTIF(Q173:S173,"c")&gt;1,"",IF(ABS(SUM(Q173:S173)-SUM(P173))&gt;0.9,SUM(Q173:S173),""))))</f>
        <v/>
      </c>
      <c r="X173" s="312"/>
    </row>
    <row r="174" spans="1:24" ht="24.95" customHeight="1" x14ac:dyDescent="0.2">
      <c r="D174" s="259"/>
      <c r="E174" s="259"/>
      <c r="F174" s="69"/>
      <c r="G174" s="543" t="s">
        <v>598</v>
      </c>
      <c r="H174" s="432">
        <f>IF(COUNTIF(H27:H171,"c")=1,"Res Disc",SUM(H172)-SUM(H173))</f>
        <v>0</v>
      </c>
      <c r="I174" s="432">
        <f t="shared" ref="I174:S174" si="17">IF(COUNTIF(I27:I171,"c")=1,"Res Disc",SUM(I172)-SUM(I173))</f>
        <v>0</v>
      </c>
      <c r="J174" s="432">
        <f t="shared" si="17"/>
        <v>0</v>
      </c>
      <c r="K174" s="432">
        <f t="shared" si="17"/>
        <v>0</v>
      </c>
      <c r="L174" s="432">
        <f t="shared" si="17"/>
        <v>0</v>
      </c>
      <c r="M174" s="432">
        <f t="shared" si="17"/>
        <v>0</v>
      </c>
      <c r="N174" s="432">
        <f t="shared" si="17"/>
        <v>0</v>
      </c>
      <c r="O174" s="432">
        <f t="shared" si="17"/>
        <v>0</v>
      </c>
      <c r="P174" s="432">
        <f t="shared" si="17"/>
        <v>0</v>
      </c>
      <c r="Q174" s="432">
        <f t="shared" si="17"/>
        <v>0</v>
      </c>
      <c r="R174" s="432">
        <f t="shared" si="17"/>
        <v>0</v>
      </c>
      <c r="S174" s="432">
        <f t="shared" si="17"/>
        <v>0</v>
      </c>
      <c r="T174" s="551"/>
      <c r="U174" s="454"/>
      <c r="V174" s="454"/>
      <c r="W174" s="552"/>
      <c r="X174" s="312"/>
    </row>
    <row r="175" spans="1:24" x14ac:dyDescent="0.2">
      <c r="E175" s="312"/>
      <c r="F175" s="312"/>
      <c r="G175" s="312"/>
      <c r="H175" s="312"/>
      <c r="I175" s="312"/>
      <c r="J175" s="312"/>
      <c r="K175" s="312"/>
      <c r="L175" s="312"/>
      <c r="M175" s="312"/>
      <c r="N175" s="312"/>
      <c r="O175" s="312"/>
      <c r="P175" s="312"/>
      <c r="Q175" s="312"/>
      <c r="R175" s="312"/>
      <c r="S175" s="312"/>
      <c r="T175" s="312"/>
      <c r="U175" s="312"/>
      <c r="V175" s="312"/>
      <c r="W175" s="312"/>
      <c r="X175" s="312"/>
    </row>
    <row r="176" spans="1:24" ht="15" customHeight="1" x14ac:dyDescent="0.2">
      <c r="E176" s="312"/>
      <c r="F176" s="397" t="s">
        <v>551</v>
      </c>
      <c r="G176" s="696" t="s">
        <v>552</v>
      </c>
      <c r="H176" s="696"/>
      <c r="I176" s="696"/>
      <c r="J176" s="696"/>
      <c r="K176" s="696"/>
      <c r="L176" s="696"/>
      <c r="M176" s="696"/>
      <c r="N176" s="696"/>
      <c r="O176" s="696"/>
      <c r="P176" s="696"/>
      <c r="Q176" s="696"/>
      <c r="R176" s="325"/>
      <c r="S176" s="325"/>
      <c r="T176" s="312"/>
      <c r="U176" s="312"/>
      <c r="V176" s="312"/>
      <c r="W176" s="312"/>
      <c r="X176" s="312"/>
    </row>
    <row r="177" spans="5:24" ht="15" customHeight="1" x14ac:dyDescent="0.2">
      <c r="E177" s="312"/>
      <c r="G177" s="399" t="s">
        <v>553</v>
      </c>
      <c r="H177" s="399"/>
      <c r="I177" s="399"/>
      <c r="J177" s="399"/>
      <c r="K177" s="399"/>
      <c r="L177" s="399"/>
      <c r="M177" s="399"/>
      <c r="N177" s="399"/>
      <c r="O177" s="399"/>
      <c r="P177" s="399"/>
      <c r="Q177" s="399"/>
      <c r="R177" s="325"/>
      <c r="S177" s="325"/>
      <c r="T177" s="312"/>
      <c r="U177" s="312"/>
      <c r="V177" s="312"/>
      <c r="W177" s="312"/>
      <c r="X177" s="312"/>
    </row>
    <row r="178" spans="5:24" ht="15" customHeight="1" x14ac:dyDescent="0.2">
      <c r="E178" s="312"/>
      <c r="G178" s="687" t="s">
        <v>554</v>
      </c>
      <c r="H178" s="692"/>
      <c r="I178" s="692"/>
      <c r="J178" s="692"/>
      <c r="K178" s="692"/>
      <c r="L178" s="692"/>
      <c r="M178" s="692"/>
      <c r="N178" s="692"/>
      <c r="O178" s="692"/>
      <c r="P178" s="692"/>
      <c r="Q178" s="692"/>
      <c r="R178" s="325"/>
      <c r="S178" s="325"/>
      <c r="T178" s="312"/>
      <c r="U178" s="312"/>
      <c r="V178" s="312"/>
      <c r="W178" s="312"/>
      <c r="X178" s="312"/>
    </row>
    <row r="179" spans="5:24" ht="15" customHeight="1" x14ac:dyDescent="0.2">
      <c r="E179" s="312"/>
      <c r="G179" s="687" t="s">
        <v>885</v>
      </c>
      <c r="H179" s="692"/>
      <c r="I179" s="692"/>
      <c r="J179" s="692"/>
      <c r="K179" s="692"/>
      <c r="L179" s="692"/>
      <c r="M179" s="692"/>
      <c r="N179" s="692"/>
      <c r="O179" s="692"/>
      <c r="P179" s="692"/>
      <c r="Q179" s="692"/>
      <c r="R179" s="325"/>
      <c r="S179" s="325"/>
      <c r="T179" s="312"/>
      <c r="U179" s="312"/>
      <c r="V179" s="312"/>
      <c r="W179" s="312"/>
      <c r="X179" s="312"/>
    </row>
    <row r="180" spans="5:24" x14ac:dyDescent="0.2">
      <c r="E180" s="312"/>
      <c r="F180" s="687"/>
      <c r="G180" s="692"/>
      <c r="H180" s="692"/>
      <c r="I180" s="692"/>
      <c r="J180" s="692"/>
      <c r="K180" s="692"/>
      <c r="L180" s="692"/>
      <c r="M180" s="692"/>
      <c r="N180" s="692"/>
      <c r="O180" s="692"/>
      <c r="P180" s="692"/>
      <c r="Q180" s="325"/>
      <c r="R180" s="325"/>
      <c r="S180" s="325"/>
      <c r="T180" s="312"/>
      <c r="U180" s="312"/>
      <c r="V180" s="312"/>
      <c r="W180" s="312"/>
      <c r="X180" s="312"/>
    </row>
    <row r="181" spans="5:24" x14ac:dyDescent="0.2"/>
    <row r="182" spans="5:24" x14ac:dyDescent="0.2"/>
    <row r="183" spans="5:24" x14ac:dyDescent="0.2"/>
    <row r="184" spans="5:24" x14ac:dyDescent="0.2"/>
    <row r="185" spans="5:24" x14ac:dyDescent="0.2"/>
    <row r="186" spans="5:24" x14ac:dyDescent="0.2"/>
    <row r="187" spans="5:24" x14ac:dyDescent="0.2"/>
    <row r="188" spans="5:24" x14ac:dyDescent="0.2"/>
    <row r="189" spans="5:24" x14ac:dyDescent="0.2"/>
    <row r="190" spans="5:24" x14ac:dyDescent="0.2"/>
    <row r="191" spans="5:24" x14ac:dyDescent="0.2"/>
    <row r="192" spans="5:24" x14ac:dyDescent="0.2"/>
  </sheetData>
  <sheetProtection password="8F7D" sheet="1" objects="1" scenarios="1" formatCells="0" formatColumns="0" formatRows="0"/>
  <mergeCells count="43">
    <mergeCell ref="T14:T16"/>
    <mergeCell ref="U14:U16"/>
    <mergeCell ref="V14:V16"/>
    <mergeCell ref="W14:W16"/>
    <mergeCell ref="C4:D4"/>
    <mergeCell ref="C7:D7"/>
    <mergeCell ref="E4:F4"/>
    <mergeCell ref="E7:F7"/>
    <mergeCell ref="Q15:S15"/>
    <mergeCell ref="I15:I16"/>
    <mergeCell ref="J15:J16"/>
    <mergeCell ref="O15:O16"/>
    <mergeCell ref="P15:P16"/>
    <mergeCell ref="F58:F62"/>
    <mergeCell ref="F52:F56"/>
    <mergeCell ref="F64:F68"/>
    <mergeCell ref="F106:F110"/>
    <mergeCell ref="F70:F74"/>
    <mergeCell ref="F76:F80"/>
    <mergeCell ref="F82:F86"/>
    <mergeCell ref="F88:F92"/>
    <mergeCell ref="F94:F98"/>
    <mergeCell ref="F100:F104"/>
    <mergeCell ref="F28:F32"/>
    <mergeCell ref="F34:F38"/>
    <mergeCell ref="F40:F44"/>
    <mergeCell ref="F46:F50"/>
    <mergeCell ref="G14:G15"/>
    <mergeCell ref="F22:F26"/>
    <mergeCell ref="F112:F116"/>
    <mergeCell ref="F118:F122"/>
    <mergeCell ref="F124:F128"/>
    <mergeCell ref="F130:F134"/>
    <mergeCell ref="F180:P180"/>
    <mergeCell ref="G178:Q178"/>
    <mergeCell ref="F166:F170"/>
    <mergeCell ref="G176:Q176"/>
    <mergeCell ref="G179:Q179"/>
    <mergeCell ref="F160:F164"/>
    <mergeCell ref="F142:F146"/>
    <mergeCell ref="F148:F152"/>
    <mergeCell ref="F154:F158"/>
    <mergeCell ref="F136:F140"/>
  </mergeCells>
  <conditionalFormatting sqref="T26:W173">
    <cfRule type="notContainsBlanks" dxfId="34" priority="4">
      <formula>LEN(TRIM(T26))&gt;0</formula>
    </cfRule>
  </conditionalFormatting>
  <conditionalFormatting sqref="H174:S174">
    <cfRule type="cellIs" dxfId="33" priority="2" operator="notBetween">
      <formula>-1</formula>
      <formula>1</formula>
    </cfRule>
  </conditionalFormatting>
  <conditionalFormatting sqref="T21:W26">
    <cfRule type="notContainsBlanks" dxfId="32" priority="1">
      <formula>LEN(TRIM(T21))&gt;0</formula>
    </cfRule>
  </conditionalFormatting>
  <pageMargins left="0.7" right="0.7" top="0.75" bottom="0.75" header="0.3" footer="0.3"/>
  <pageSetup scale="2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sheetPr>
  <dimension ref="A1:X180"/>
  <sheetViews>
    <sheetView zoomScale="90" zoomScaleNormal="90" workbookViewId="0">
      <pane xSplit="7" ySplit="20" topLeftCell="N146" activePane="bottomRight" state="frozen"/>
      <selection activeCell="G100" sqref="G100"/>
      <selection pane="topRight" activeCell="G100" sqref="G100"/>
      <selection pane="bottomLeft" activeCell="G100" sqref="G100"/>
      <selection pane="bottomRight" activeCell="G176" sqref="G176:O176"/>
    </sheetView>
  </sheetViews>
  <sheetFormatPr defaultColWidth="0" defaultRowHeight="12.75" zeroHeight="1" x14ac:dyDescent="0.2"/>
  <cols>
    <col min="1" max="1" width="8.6640625" style="219" hidden="1" customWidth="1"/>
    <col min="2" max="2" width="9.83203125" style="219" hidden="1" customWidth="1"/>
    <col min="3" max="3" width="14" style="219" hidden="1" customWidth="1"/>
    <col min="4" max="4" width="8.33203125" style="219" hidden="1" customWidth="1"/>
    <col min="5" max="5" width="4.6640625" style="219" bestFit="1" customWidth="1"/>
    <col min="6" max="6" width="6.5" style="219" customWidth="1"/>
    <col min="7" max="7" width="45.5" style="219" customWidth="1"/>
    <col min="8" max="19" width="17.33203125" style="219" customWidth="1"/>
    <col min="20" max="20" width="18.5" style="219" customWidth="1"/>
    <col min="21" max="23" width="15.5" style="219" customWidth="1"/>
    <col min="24" max="24" width="2.1640625" style="219" customWidth="1"/>
    <col min="25" max="16384" width="9.33203125" style="219" hidden="1"/>
  </cols>
  <sheetData>
    <row r="1" spans="1:24" s="381" customFormat="1" ht="24.95" customHeight="1" x14ac:dyDescent="0.2">
      <c r="E1" s="373"/>
      <c r="G1" s="389"/>
      <c r="H1" s="576" t="s">
        <v>920</v>
      </c>
      <c r="I1" s="389"/>
      <c r="J1" s="389"/>
      <c r="K1" s="389"/>
      <c r="L1" s="389"/>
      <c r="M1" s="389"/>
      <c r="N1" s="373"/>
      <c r="O1" s="373"/>
      <c r="P1" s="373"/>
      <c r="Q1" s="382"/>
      <c r="R1" s="382"/>
      <c r="S1" s="382"/>
      <c r="T1" s="382"/>
      <c r="U1" s="382"/>
      <c r="V1" s="382"/>
      <c r="W1" s="382"/>
      <c r="X1" s="382"/>
    </row>
    <row r="2" spans="1:24" ht="42" hidden="1" customHeight="1" x14ac:dyDescent="0.2">
      <c r="E2" s="336"/>
      <c r="F2" s="222"/>
      <c r="G2" s="222"/>
      <c r="H2" s="222"/>
      <c r="I2" s="222"/>
      <c r="J2" s="222"/>
      <c r="K2" s="222"/>
      <c r="L2" s="222"/>
      <c r="M2" s="222"/>
      <c r="N2" s="222"/>
      <c r="O2" s="222"/>
      <c r="P2" s="222"/>
      <c r="X2" s="312"/>
    </row>
    <row r="3" spans="1:24" ht="42" hidden="1" customHeight="1" x14ac:dyDescent="0.2">
      <c r="E3" s="336"/>
      <c r="F3" s="222"/>
      <c r="G3" s="222"/>
      <c r="H3" s="222"/>
      <c r="I3" s="222"/>
      <c r="J3" s="222"/>
      <c r="K3" s="222"/>
      <c r="L3" s="222"/>
      <c r="M3" s="222"/>
      <c r="N3" s="222"/>
      <c r="O3" s="222"/>
      <c r="P3" s="222"/>
      <c r="X3" s="312"/>
    </row>
    <row r="4" spans="1:24" ht="15.75" customHeight="1" x14ac:dyDescent="0.2">
      <c r="E4" s="659"/>
      <c r="F4" s="659"/>
      <c r="G4" s="78" t="s">
        <v>526</v>
      </c>
      <c r="H4" s="65" t="str">
        <f>Reporting_Country_Name</f>
        <v>Cayman Islands</v>
      </c>
      <c r="I4" s="79"/>
      <c r="J4" s="80" t="s">
        <v>530</v>
      </c>
      <c r="K4" s="141" t="str">
        <f>Reporting_Country_Code</f>
        <v>377</v>
      </c>
      <c r="L4" s="44" t="s">
        <v>622</v>
      </c>
      <c r="M4" s="170" t="str">
        <f>Reporting_Period_Code</f>
        <v>2018S1</v>
      </c>
      <c r="N4" s="195"/>
      <c r="O4" s="195"/>
      <c r="P4" s="195"/>
      <c r="Q4" s="195"/>
      <c r="R4" s="195"/>
      <c r="S4" s="195"/>
      <c r="T4" s="195"/>
      <c r="U4" s="195"/>
      <c r="V4" s="195"/>
      <c r="W4" s="195"/>
      <c r="X4" s="312"/>
    </row>
    <row r="5" spans="1:24" ht="42" hidden="1" customHeight="1" x14ac:dyDescent="0.2">
      <c r="E5" s="338"/>
      <c r="F5" s="81"/>
      <c r="G5" s="81"/>
      <c r="H5" s="68"/>
      <c r="I5" s="82"/>
      <c r="J5" s="80"/>
      <c r="K5" s="82"/>
      <c r="L5" s="77"/>
      <c r="M5" s="68"/>
      <c r="N5" s="81"/>
      <c r="O5" s="81"/>
      <c r="P5" s="81"/>
      <c r="Q5" s="81"/>
      <c r="R5" s="81"/>
      <c r="S5" s="81"/>
      <c r="T5" s="81"/>
      <c r="U5" s="81"/>
      <c r="V5" s="81"/>
      <c r="W5" s="81"/>
      <c r="X5" s="312"/>
    </row>
    <row r="6" spans="1:24" ht="42" hidden="1" customHeight="1" x14ac:dyDescent="0.2">
      <c r="E6" s="339"/>
      <c r="F6" s="83"/>
      <c r="G6" s="83"/>
      <c r="H6" s="68"/>
      <c r="I6" s="80"/>
      <c r="J6" s="80"/>
      <c r="K6" s="80"/>
      <c r="L6" s="45"/>
      <c r="M6" s="68"/>
      <c r="N6" s="83"/>
      <c r="O6" s="83"/>
      <c r="P6" s="83"/>
      <c r="Q6" s="83"/>
      <c r="R6" s="83"/>
      <c r="S6" s="83"/>
      <c r="T6" s="83"/>
      <c r="U6" s="83"/>
      <c r="V6" s="83"/>
      <c r="W6" s="83"/>
      <c r="X6" s="312"/>
    </row>
    <row r="7" spans="1:24" ht="17.25" customHeight="1" x14ac:dyDescent="0.2">
      <c r="E7" s="685"/>
      <c r="F7" s="685"/>
      <c r="G7" s="185" t="s">
        <v>527</v>
      </c>
      <c r="H7" s="190" t="str">
        <f>Reporting_Currency_Name</f>
        <v>US Dollars</v>
      </c>
      <c r="I7" s="191"/>
      <c r="J7" s="192" t="s">
        <v>531</v>
      </c>
      <c r="K7" s="270">
        <f>Reporting_Currency_Code</f>
        <v>1</v>
      </c>
      <c r="L7" s="193" t="s">
        <v>8</v>
      </c>
      <c r="M7" s="194" t="str">
        <f>Reporting_Scale_Name</f>
        <v>Million</v>
      </c>
      <c r="N7" s="185"/>
      <c r="O7" s="185"/>
      <c r="P7" s="185"/>
      <c r="Q7" s="185"/>
      <c r="R7" s="185"/>
      <c r="S7" s="185"/>
      <c r="T7" s="185"/>
      <c r="U7" s="185"/>
      <c r="V7" s="185"/>
      <c r="W7" s="185"/>
      <c r="X7" s="312"/>
    </row>
    <row r="8" spans="1:24" ht="42" hidden="1" customHeight="1" x14ac:dyDescent="0.2">
      <c r="E8" s="223"/>
      <c r="F8" s="221"/>
      <c r="G8" s="224"/>
      <c r="H8" s="223"/>
      <c r="I8" s="223"/>
      <c r="J8" s="223"/>
      <c r="K8" s="225"/>
      <c r="L8" s="225"/>
      <c r="M8" s="225"/>
      <c r="N8" s="225"/>
      <c r="O8" s="225"/>
      <c r="P8" s="225"/>
      <c r="X8" s="312"/>
    </row>
    <row r="9" spans="1:24" ht="42" hidden="1" customHeight="1" x14ac:dyDescent="0.2">
      <c r="E9" s="223"/>
      <c r="F9" s="221"/>
      <c r="G9" s="224"/>
      <c r="H9" s="223"/>
      <c r="I9" s="223"/>
      <c r="J9" s="223"/>
      <c r="K9" s="225"/>
      <c r="L9" s="225"/>
      <c r="M9" s="225"/>
      <c r="N9" s="225"/>
      <c r="O9" s="225"/>
      <c r="P9" s="225"/>
      <c r="X9" s="312"/>
    </row>
    <row r="10" spans="1:24" ht="42" hidden="1" customHeight="1" x14ac:dyDescent="0.2">
      <c r="E10" s="223"/>
      <c r="F10" s="221"/>
      <c r="G10" s="224"/>
      <c r="H10" s="223"/>
      <c r="I10" s="223"/>
      <c r="J10" s="223"/>
      <c r="K10" s="225"/>
      <c r="L10" s="225"/>
      <c r="M10" s="225"/>
      <c r="N10" s="225"/>
      <c r="O10" s="225"/>
      <c r="P10" s="225"/>
      <c r="X10" s="312"/>
    </row>
    <row r="11" spans="1:24" ht="42" hidden="1" customHeight="1" x14ac:dyDescent="0.2">
      <c r="E11" s="223"/>
      <c r="F11" s="221"/>
      <c r="G11" s="224"/>
      <c r="H11" s="223"/>
      <c r="I11" s="223"/>
      <c r="J11" s="223"/>
      <c r="K11" s="225"/>
      <c r="L11" s="225"/>
      <c r="M11" s="225"/>
      <c r="N11" s="225"/>
      <c r="O11" s="225"/>
      <c r="P11" s="225"/>
      <c r="X11" s="312"/>
    </row>
    <row r="12" spans="1:24" s="312" customFormat="1" ht="19.5" customHeight="1" thickBot="1" x14ac:dyDescent="0.25">
      <c r="A12" s="293"/>
      <c r="B12" s="293"/>
      <c r="C12" s="293"/>
      <c r="D12" s="223"/>
      <c r="G12" s="584" t="s">
        <v>487</v>
      </c>
      <c r="H12" s="329"/>
      <c r="I12" s="329"/>
      <c r="J12" s="329"/>
      <c r="K12" s="329"/>
      <c r="L12" s="328"/>
      <c r="M12" s="328"/>
      <c r="N12" s="604" t="s">
        <v>934</v>
      </c>
      <c r="O12" s="328"/>
      <c r="P12" s="328"/>
    </row>
    <row r="13" spans="1:24" s="312" customFormat="1" ht="19.5" hidden="1" customHeight="1" thickBot="1" x14ac:dyDescent="0.25">
      <c r="A13" s="219"/>
      <c r="B13" s="219"/>
      <c r="C13" s="219"/>
      <c r="D13" s="219"/>
      <c r="E13" s="327"/>
      <c r="F13" s="332"/>
      <c r="G13" s="329"/>
      <c r="H13" s="329"/>
      <c r="I13" s="329"/>
      <c r="J13" s="329"/>
      <c r="K13" s="329"/>
      <c r="L13" s="328"/>
      <c r="M13" s="328"/>
      <c r="N13" s="328"/>
      <c r="O13" s="328"/>
      <c r="P13" s="328"/>
    </row>
    <row r="14" spans="1:24" s="312" customFormat="1" ht="13.5" thickBot="1" x14ac:dyDescent="0.25">
      <c r="A14" s="219"/>
      <c r="B14" s="219"/>
      <c r="C14" s="219"/>
      <c r="D14" s="243"/>
      <c r="E14" s="333"/>
      <c r="F14" s="330"/>
      <c r="G14" s="697"/>
      <c r="H14" s="228"/>
      <c r="I14" s="229"/>
      <c r="J14" s="229"/>
      <c r="K14" s="229"/>
      <c r="L14" s="229"/>
      <c r="M14" s="229" t="s">
        <v>523</v>
      </c>
      <c r="N14" s="592"/>
      <c r="O14" s="230"/>
      <c r="P14" s="229"/>
      <c r="Q14" s="229"/>
      <c r="R14" s="229"/>
      <c r="S14" s="244"/>
      <c r="T14" s="699" t="s">
        <v>895</v>
      </c>
      <c r="U14" s="677" t="s">
        <v>904</v>
      </c>
      <c r="V14" s="677" t="s">
        <v>899</v>
      </c>
      <c r="W14" s="672" t="s">
        <v>900</v>
      </c>
    </row>
    <row r="15" spans="1:24" s="312" customFormat="1" ht="18.75" customHeight="1" thickBot="1" x14ac:dyDescent="0.25">
      <c r="A15" s="219"/>
      <c r="B15" s="219"/>
      <c r="C15" s="219"/>
      <c r="D15" s="231"/>
      <c r="E15" s="334"/>
      <c r="F15" s="331"/>
      <c r="G15" s="698"/>
      <c r="H15" s="233"/>
      <c r="I15" s="703" t="s">
        <v>565</v>
      </c>
      <c r="J15" s="703" t="s">
        <v>525</v>
      </c>
      <c r="K15" s="229"/>
      <c r="L15" s="591"/>
      <c r="M15" s="586"/>
      <c r="N15" s="586"/>
      <c r="O15" s="703" t="s">
        <v>488</v>
      </c>
      <c r="P15" s="705" t="s">
        <v>937</v>
      </c>
      <c r="Q15" s="701"/>
      <c r="R15" s="701"/>
      <c r="S15" s="702"/>
      <c r="T15" s="700"/>
      <c r="U15" s="678"/>
      <c r="V15" s="678"/>
      <c r="W15" s="673"/>
    </row>
    <row r="16" spans="1:24" ht="46.5" customHeight="1" thickBot="1" x14ac:dyDescent="0.25">
      <c r="D16" s="236" t="s">
        <v>529</v>
      </c>
      <c r="E16" s="231" t="s">
        <v>10</v>
      </c>
      <c r="F16" s="293"/>
      <c r="G16" s="406" t="s">
        <v>884</v>
      </c>
      <c r="H16" s="245" t="s">
        <v>569</v>
      </c>
      <c r="I16" s="704"/>
      <c r="J16" s="704"/>
      <c r="K16" s="246" t="s">
        <v>517</v>
      </c>
      <c r="L16" s="245" t="s">
        <v>518</v>
      </c>
      <c r="M16" s="245" t="s">
        <v>519</v>
      </c>
      <c r="N16" s="245" t="s">
        <v>486</v>
      </c>
      <c r="O16" s="704"/>
      <c r="P16" s="706"/>
      <c r="Q16" s="578" t="s">
        <v>520</v>
      </c>
      <c r="R16" s="245" t="s">
        <v>521</v>
      </c>
      <c r="S16" s="247" t="s">
        <v>522</v>
      </c>
      <c r="T16" s="700"/>
      <c r="U16" s="678"/>
      <c r="V16" s="678"/>
      <c r="W16" s="673"/>
      <c r="X16" s="312"/>
    </row>
    <row r="17" spans="2:24" ht="25.5" hidden="1" customHeight="1" x14ac:dyDescent="0.2">
      <c r="B17" s="217"/>
      <c r="C17" s="217"/>
      <c r="D17" s="241"/>
      <c r="E17" s="240"/>
      <c r="F17" s="248"/>
      <c r="G17" s="145" t="s">
        <v>594</v>
      </c>
      <c r="H17" s="176" t="s">
        <v>601</v>
      </c>
      <c r="I17" s="176" t="s">
        <v>601</v>
      </c>
      <c r="J17" s="176" t="s">
        <v>601</v>
      </c>
      <c r="K17" s="176" t="s">
        <v>601</v>
      </c>
      <c r="L17" s="176" t="s">
        <v>601</v>
      </c>
      <c r="M17" s="176" t="s">
        <v>601</v>
      </c>
      <c r="N17" s="176" t="s">
        <v>601</v>
      </c>
      <c r="O17" s="176" t="s">
        <v>601</v>
      </c>
      <c r="P17" s="176" t="s">
        <v>601</v>
      </c>
      <c r="Q17" s="176" t="s">
        <v>601</v>
      </c>
      <c r="R17" s="176" t="s">
        <v>601</v>
      </c>
      <c r="S17" s="176" t="s">
        <v>601</v>
      </c>
      <c r="T17" s="242"/>
      <c r="U17" s="152"/>
      <c r="V17" s="152"/>
      <c r="W17" s="152"/>
      <c r="X17" s="312"/>
    </row>
    <row r="18" spans="2:24" ht="25.5" hidden="1" customHeight="1" x14ac:dyDescent="0.2">
      <c r="B18" s="217"/>
      <c r="C18" s="217"/>
      <c r="D18" s="241"/>
      <c r="E18" s="240"/>
      <c r="F18" s="248"/>
      <c r="G18" s="145" t="s">
        <v>595</v>
      </c>
      <c r="H18" s="176" t="s">
        <v>535</v>
      </c>
      <c r="I18" s="176" t="s">
        <v>536</v>
      </c>
      <c r="J18" s="176" t="s">
        <v>537</v>
      </c>
      <c r="K18" s="176" t="s">
        <v>538</v>
      </c>
      <c r="L18" s="176" t="s">
        <v>542</v>
      </c>
      <c r="M18" s="176" t="s">
        <v>599</v>
      </c>
      <c r="N18" s="176" t="s">
        <v>539</v>
      </c>
      <c r="O18" s="176" t="s">
        <v>540</v>
      </c>
      <c r="P18" s="176" t="s">
        <v>541</v>
      </c>
      <c r="Q18" s="176" t="s">
        <v>613</v>
      </c>
      <c r="R18" s="176" t="s">
        <v>614</v>
      </c>
      <c r="S18" s="176" t="s">
        <v>615</v>
      </c>
      <c r="T18" s="242"/>
      <c r="U18" s="152"/>
      <c r="V18" s="152"/>
      <c r="W18" s="152"/>
      <c r="X18" s="312"/>
    </row>
    <row r="19" spans="2:24" ht="25.5" hidden="1" customHeight="1" x14ac:dyDescent="0.2">
      <c r="B19" s="217"/>
      <c r="C19" s="217"/>
      <c r="D19" s="241"/>
      <c r="E19" s="240"/>
      <c r="F19" s="248"/>
      <c r="G19" s="145" t="s">
        <v>600</v>
      </c>
      <c r="H19" s="176" t="s">
        <v>604</v>
      </c>
      <c r="I19" s="176" t="s">
        <v>604</v>
      </c>
      <c r="J19" s="176" t="s">
        <v>604</v>
      </c>
      <c r="K19" s="176" t="s">
        <v>604</v>
      </c>
      <c r="L19" s="176" t="s">
        <v>604</v>
      </c>
      <c r="M19" s="176" t="s">
        <v>604</v>
      </c>
      <c r="N19" s="176" t="s">
        <v>604</v>
      </c>
      <c r="O19" s="176" t="s">
        <v>604</v>
      </c>
      <c r="P19" s="176" t="s">
        <v>604</v>
      </c>
      <c r="Q19" s="176" t="s">
        <v>604</v>
      </c>
      <c r="R19" s="176" t="s">
        <v>604</v>
      </c>
      <c r="S19" s="176" t="s">
        <v>604</v>
      </c>
      <c r="T19" s="242"/>
      <c r="U19" s="152"/>
      <c r="V19" s="152"/>
      <c r="W19" s="152"/>
      <c r="X19" s="312"/>
    </row>
    <row r="20" spans="2:24" ht="25.5" hidden="1" customHeight="1" thickBot="1" x14ac:dyDescent="0.25">
      <c r="B20" s="140" t="s">
        <v>533</v>
      </c>
      <c r="C20" s="140" t="s">
        <v>597</v>
      </c>
      <c r="D20" s="140" t="s">
        <v>596</v>
      </c>
      <c r="E20" s="240"/>
      <c r="F20" s="248"/>
      <c r="G20" s="403" t="s">
        <v>596</v>
      </c>
      <c r="H20" s="242"/>
      <c r="I20" s="242"/>
      <c r="J20" s="242"/>
      <c r="K20" s="242"/>
      <c r="L20" s="242"/>
      <c r="M20" s="242"/>
      <c r="N20" s="242"/>
      <c r="O20" s="242"/>
      <c r="P20" s="242"/>
      <c r="Q20" s="242"/>
      <c r="R20" s="242"/>
      <c r="S20" s="242"/>
      <c r="T20" s="242"/>
      <c r="U20" s="152"/>
      <c r="V20" s="152"/>
      <c r="W20" s="152"/>
      <c r="X20" s="312"/>
    </row>
    <row r="21" spans="2:24" s="293" customFormat="1" ht="13.5" thickBot="1" x14ac:dyDescent="0.25">
      <c r="B21" s="611" t="s">
        <v>634</v>
      </c>
      <c r="C21" s="249"/>
      <c r="D21" s="250" t="s">
        <v>535</v>
      </c>
      <c r="E21" s="251">
        <v>1</v>
      </c>
      <c r="F21" s="402"/>
      <c r="G21" s="608" t="s">
        <v>37</v>
      </c>
      <c r="H21" s="449">
        <f>IF('Table 3.1'!H32="","",'Table 3.1'!H32)</f>
        <v>6606</v>
      </c>
      <c r="I21" s="449" t="str">
        <f>IF('Table 3.1'!I32="","",'Table 3.1'!I32)</f>
        <v/>
      </c>
      <c r="J21" s="449" t="str">
        <f>IF('Table 3.1'!J32="","",'Table 3.1'!J32)</f>
        <v/>
      </c>
      <c r="K21" s="449">
        <f>IF('Table 3.1'!K32="","",'Table 3.1'!K32)</f>
        <v>6606</v>
      </c>
      <c r="L21" s="449">
        <f>IF('Table 3.1'!L32="","",'Table 3.1'!L32)</f>
        <v>1</v>
      </c>
      <c r="M21" s="449" t="str">
        <f>IF('Table 3.1'!M32="","",'Table 3.1'!M32)</f>
        <v/>
      </c>
      <c r="N21" s="449">
        <f>IF('Table 3.1'!N32="","",'Table 3.1'!N32)</f>
        <v>6605</v>
      </c>
      <c r="O21" s="449" t="str">
        <f>IF('Table 3.1'!O32="","",'Table 3.1'!O32)</f>
        <v/>
      </c>
      <c r="P21" s="449" t="str">
        <f>IF('Table 3.1'!P32="","",'Table 3.1'!P32)</f>
        <v/>
      </c>
      <c r="Q21" s="449" t="str">
        <f>IF('Table 3.1'!Q32="","",'Table 3.1'!Q32)</f>
        <v/>
      </c>
      <c r="R21" s="449" t="str">
        <f>IF('Table 3.1'!R32="","",'Table 3.1'!R32)</f>
        <v/>
      </c>
      <c r="S21" s="449" t="str">
        <f>IF('Table 3.1'!S32="","",'Table 3.1'!S32)</f>
        <v/>
      </c>
      <c r="T21" s="488" t="str">
        <f>IF(AND(ISNUMBER(H21),SUM(COUNTIF(I21:K21,"c"),COUNTIF(O21:P21,"c"))=1),"Res Disc",IF(AND(H21="c",ISNUMBER(I21),ISNUMBER(J21),ISNUMBER(K21),ISNUMBER(O21),ISNUMBER(P21)),"Res Disc",IF(AND(COUNTIF(Q21:S21,"c")=1,ISNUMBER(P21)),"Res Disc",IF(AND(P21="c",ISNUMBER(Q21),ISNUMBER(R21),ISNUMBER(S21)),"Res Disc",IF(AND(K21="c",ISNUMBER(L21),ISNUMBER(M21),ISNUMBER(N21)),"Res Disc",IF(AND(ISNUMBER(K21),COUNTIF(L21:N21,"c")=1),"Res Disc",""))))))</f>
        <v/>
      </c>
      <c r="U21" s="629" t="str">
        <f>IF(T21&lt;&gt;"","",IF(SUM(COUNTIF(I21:K21,"c"),COUNTIF(O21:P21,"c"))&gt;1,"",IF(OR(AND(H21="c",OR(I21="c",J21="c",K21="c",O21="c",P21="c")),AND(H21&lt;&gt;"",I21="c",J21="c",K21="c",O21="c",P21="c"),AND(H21&lt;&gt;"",I21="",J21="",K21="",O21="",P21="")),"",IF(ABS(SUM(I21:K21,O21:P21)-SUM(H21))&gt;0.9,SUM(I21:K21,O21:P21),""))))</f>
        <v/>
      </c>
      <c r="V21" s="630" t="str">
        <f>IF(T21&lt;&gt;"","",IF(OR(AND(K21="c",OR(L21="c",N21="c",M21="c")),AND(K21&lt;&gt;"",L21="c",M21="c",N21="c"),AND(K21&lt;&gt;"",L21="",N21="",M21="")),"",IF(COUNTIF(L21:N21,"c")&gt;1,"",IF(ABS(SUM(L21:N21)-SUM(K21))&gt;0.9,SUM(L21:N21),""))))</f>
        <v/>
      </c>
      <c r="W21" s="490" t="str">
        <f>IF(T21&lt;&gt;"","",IF(OR(AND(P21="c",OR(Q21="c",S21="c",R21="c")),AND(P21&lt;&gt;"",Q21="c",R21="c",S21="c"),AND(P21&lt;&gt;"",Q21="",S21="",R21="")),"",IF(COUNTIF(Q21:S21,"c")&gt;1,"",IF(ABS(SUM(Q21:S21)-SUM(P21))&gt;0.9,SUM(Q21:S21),""))))</f>
        <v/>
      </c>
      <c r="X21" s="312"/>
    </row>
    <row r="22" spans="2:24" s="293" customFormat="1" x14ac:dyDescent="0.2">
      <c r="B22" s="611" t="s">
        <v>634</v>
      </c>
      <c r="C22" s="249"/>
      <c r="D22" s="252" t="s">
        <v>916</v>
      </c>
      <c r="E22" s="251"/>
      <c r="F22" s="693"/>
      <c r="G22" s="405" t="s">
        <v>913</v>
      </c>
      <c r="H22" s="545" t="str">
        <f>IF(AND('Table 5.1'!I32="",'Table 5.1'!J32="",'Table 5.1'!K32=""),"",IF(OR('Table 5.1'!I32="c",'Table 5.1'!J32="c",'Table 5.1'!K32="c"),"c",SUM('Table 5.1'!I32,'Table 5.1'!J32,'Table 5.1'!K32)))</f>
        <v/>
      </c>
      <c r="I22" s="546"/>
      <c r="J22" s="446"/>
      <c r="K22" s="559"/>
      <c r="L22" s="446"/>
      <c r="M22" s="546"/>
      <c r="N22" s="446"/>
      <c r="O22" s="546"/>
      <c r="P22" s="561"/>
      <c r="Q22" s="445"/>
      <c r="R22" s="445"/>
      <c r="S22" s="445"/>
      <c r="T22" s="416" t="str">
        <f>IF(AND(ISNUMBER(H22),SUM(COUNTIF(I22:K22,"c"),COUNTIF(O22:P22,"c"))=1),"Res Disc",IF(AND(H22="c",ISNUMBER(I22),ISNUMBER(J22),ISNUMBER(K22),ISNUMBER(O22),ISNUMBER(P22)),"Res Disc",IF(AND(COUNTIF(Q22:S22,"c")=1,ISNUMBER(P22)),"Res Disc",IF(AND(P22="c",ISNUMBER(Q22),ISNUMBER(R22),ISNUMBER(S22)),"Res Disc",IF(AND(K22="c",ISNUMBER(L22),ISNUMBER(M22),ISNUMBER(N22)),"Res Disc",IF(AND(ISNUMBER(K22),COUNTIF(L22:N22,"c")=1),"Res Disc",""))))))</f>
        <v/>
      </c>
      <c r="U22" s="626" t="str">
        <f t="shared" ref="U22:U85" si="0">IF(T22&lt;&gt;"","",IF(SUM(COUNTIF(I22:K22,"c"),COUNTIF(O22:P22,"c"))&gt;1,"",IF(OR(AND(H22="c",OR(I22="c",J22="c",K22="c",O22="c",P22="c")),AND(H22&lt;&gt;"",I22="c",J22="c",K22="c",O22="c",P22="c"),AND(H22&lt;&gt;"",I22="",J22="",K22="",O22="",P22="")),"",IF(ABS(SUM(I22:K22,O22:P22)-SUM(H22))&gt;0.9,SUM(I22:K22,O22:P22),""))))</f>
        <v/>
      </c>
      <c r="V22" s="631" t="str">
        <f t="shared" ref="V22:V85" si="1">IF(T22&lt;&gt;"","",IF(OR(AND(K22="c",OR(L22="c",N22="c",M22="c")),AND(K22&lt;&gt;"",L22="c",M22="c",N22="c"),AND(K22&lt;&gt;"",L22="",N22="",M22="")),"",IF(COUNTIF(L22:N22,"c")&gt;1,"",IF(ABS(SUM(L22:N22)-SUM(K22))&gt;0.9,SUM(L22:N22),""))))</f>
        <v/>
      </c>
      <c r="W22" s="442" t="str">
        <f t="shared" ref="W22:W85" si="2">IF(T22&lt;&gt;"","",IF(OR(AND(P22="c",OR(Q22="c",S22="c",R22="c")),AND(P22&lt;&gt;"",Q22="c",R22="c",S22="c"),AND(P22&lt;&gt;"",Q22="",S22="",R22="")),"",IF(COUNTIF(Q22:S22,"c")&gt;1,"",IF(ABS(SUM(Q22:S22)-SUM(P22))&gt;0.9,SUM(Q22:S22),""))))</f>
        <v/>
      </c>
      <c r="X22" s="312"/>
    </row>
    <row r="23" spans="2:24" s="293" customFormat="1" x14ac:dyDescent="0.2">
      <c r="B23" s="611" t="s">
        <v>634</v>
      </c>
      <c r="C23" s="249"/>
      <c r="D23" s="252" t="s">
        <v>917</v>
      </c>
      <c r="E23" s="251"/>
      <c r="F23" s="694"/>
      <c r="G23" s="404" t="s">
        <v>914</v>
      </c>
      <c r="H23" s="545" t="str">
        <f>IF(AND('Table 5.1'!I32="",'Table 5.1'!J32=""),"",IF(OR('Table 5.1'!I32="c",'Table 5.1'!J32="c"),"c",SUM('Table 5.1'!I32,'Table 5.1'!J32)))</f>
        <v/>
      </c>
      <c r="I23" s="419"/>
      <c r="J23" s="420"/>
      <c r="K23" s="560"/>
      <c r="L23" s="420"/>
      <c r="M23" s="419"/>
      <c r="N23" s="420"/>
      <c r="O23" s="419"/>
      <c r="P23" s="562"/>
      <c r="Q23" s="445"/>
      <c r="R23" s="445"/>
      <c r="S23" s="445"/>
      <c r="T23" s="416" t="str">
        <f t="shared" ref="T23:T26" si="3">IF(AND(ISNUMBER(H23),SUM(COUNTIF(I23:K23,"c"),COUNTIF(O23:P23,"c"))=1),"Res Disc",IF(AND(H23="c",ISNUMBER(I23),ISNUMBER(J23),ISNUMBER(K23),ISNUMBER(O23),ISNUMBER(P23)),"Res Disc",IF(AND(COUNTIF(Q23:S23,"c")=1,ISNUMBER(P23)),"Res Disc",IF(AND(P23="c",ISNUMBER(Q23),ISNUMBER(R23),ISNUMBER(S23)),"Res Disc",IF(AND(K23="c",ISNUMBER(L23),ISNUMBER(M23),ISNUMBER(N23)),"Res Disc",IF(AND(ISNUMBER(K23),COUNTIF(L23:N23,"c")=1),"Res Disc",""))))))</f>
        <v/>
      </c>
      <c r="U23" s="626" t="str">
        <f t="shared" si="0"/>
        <v/>
      </c>
      <c r="V23" s="631" t="str">
        <f t="shared" si="1"/>
        <v/>
      </c>
      <c r="W23" s="442" t="str">
        <f t="shared" si="2"/>
        <v/>
      </c>
      <c r="X23" s="312"/>
    </row>
    <row r="24" spans="2:24" s="293" customFormat="1" x14ac:dyDescent="0.2">
      <c r="B24" s="611" t="s">
        <v>634</v>
      </c>
      <c r="C24" s="249"/>
      <c r="D24" s="252" t="s">
        <v>538</v>
      </c>
      <c r="E24" s="251"/>
      <c r="F24" s="694"/>
      <c r="G24" s="404" t="s">
        <v>915</v>
      </c>
      <c r="H24" s="547" t="str">
        <f>'Table 5.1'!K32</f>
        <v/>
      </c>
      <c r="I24" s="419"/>
      <c r="J24" s="420"/>
      <c r="K24" s="560"/>
      <c r="L24" s="420"/>
      <c r="M24" s="419"/>
      <c r="N24" s="420"/>
      <c r="O24" s="419"/>
      <c r="P24" s="562"/>
      <c r="Q24" s="445"/>
      <c r="R24" s="445"/>
      <c r="S24" s="445"/>
      <c r="T24" s="416" t="str">
        <f t="shared" si="3"/>
        <v/>
      </c>
      <c r="U24" s="626" t="str">
        <f t="shared" si="0"/>
        <v/>
      </c>
      <c r="V24" s="631" t="str">
        <f t="shared" si="1"/>
        <v/>
      </c>
      <c r="W24" s="442" t="str">
        <f t="shared" si="2"/>
        <v/>
      </c>
      <c r="X24" s="312"/>
    </row>
    <row r="25" spans="2:24" s="293" customFormat="1" x14ac:dyDescent="0.2">
      <c r="B25" s="611" t="s">
        <v>634</v>
      </c>
      <c r="C25" s="249"/>
      <c r="D25" s="252" t="s">
        <v>540</v>
      </c>
      <c r="E25" s="251"/>
      <c r="F25" s="694"/>
      <c r="G25" s="404" t="s">
        <v>488</v>
      </c>
      <c r="H25" s="547" t="str">
        <f>IF('Table 5.1'!O32="","",'Table 5.1'!O32)</f>
        <v/>
      </c>
      <c r="I25" s="419"/>
      <c r="J25" s="420"/>
      <c r="K25" s="560"/>
      <c r="L25" s="420"/>
      <c r="M25" s="419"/>
      <c r="N25" s="420"/>
      <c r="O25" s="419"/>
      <c r="P25" s="562"/>
      <c r="Q25" s="445"/>
      <c r="R25" s="445"/>
      <c r="S25" s="445"/>
      <c r="T25" s="416" t="str">
        <f t="shared" si="3"/>
        <v/>
      </c>
      <c r="U25" s="626" t="str">
        <f t="shared" si="0"/>
        <v/>
      </c>
      <c r="V25" s="631" t="str">
        <f t="shared" si="1"/>
        <v/>
      </c>
      <c r="W25" s="442" t="str">
        <f t="shared" si="2"/>
        <v/>
      </c>
      <c r="X25" s="312"/>
    </row>
    <row r="26" spans="2:24" s="293" customFormat="1" ht="13.5" thickBot="1" x14ac:dyDescent="0.25">
      <c r="B26" s="611" t="s">
        <v>634</v>
      </c>
      <c r="C26" s="249"/>
      <c r="D26" s="253" t="s">
        <v>541</v>
      </c>
      <c r="E26" s="254"/>
      <c r="F26" s="695"/>
      <c r="G26" s="407" t="s">
        <v>883</v>
      </c>
      <c r="H26" s="548" t="str">
        <f>IF('Table 5.1'!P32="","",'Table 5.1'!P32)</f>
        <v/>
      </c>
      <c r="I26" s="419"/>
      <c r="J26" s="420"/>
      <c r="K26" s="560"/>
      <c r="L26" s="420"/>
      <c r="M26" s="419"/>
      <c r="N26" s="420"/>
      <c r="O26" s="419"/>
      <c r="P26" s="562"/>
      <c r="Q26" s="445"/>
      <c r="R26" s="445"/>
      <c r="S26" s="445"/>
      <c r="T26" s="416" t="str">
        <f t="shared" si="3"/>
        <v/>
      </c>
      <c r="U26" s="626" t="str">
        <f t="shared" si="0"/>
        <v/>
      </c>
      <c r="V26" s="631" t="str">
        <f t="shared" si="1"/>
        <v/>
      </c>
      <c r="W26" s="442" t="str">
        <f t="shared" si="2"/>
        <v/>
      </c>
      <c r="X26" s="312"/>
    </row>
    <row r="27" spans="2:24" ht="13.5" thickBot="1" x14ac:dyDescent="0.25">
      <c r="B27" s="249" t="s">
        <v>635</v>
      </c>
      <c r="C27" s="249"/>
      <c r="D27" s="250" t="s">
        <v>535</v>
      </c>
      <c r="E27" s="251">
        <v>2</v>
      </c>
      <c r="F27" s="402"/>
      <c r="G27" s="608" t="s">
        <v>39</v>
      </c>
      <c r="H27" s="449">
        <f>IF('Table 3.1'!H33="","",'Table 3.1'!H33)</f>
        <v>1214</v>
      </c>
      <c r="I27" s="449" t="str">
        <f>IF('Table 3.1'!I33="","",'Table 3.1'!I33)</f>
        <v/>
      </c>
      <c r="J27" s="449" t="str">
        <f>IF('Table 3.1'!J33="","",'Table 3.1'!J33)</f>
        <v/>
      </c>
      <c r="K27" s="449">
        <f>IF('Table 3.1'!K33="","",'Table 3.1'!K33)</f>
        <v>1214</v>
      </c>
      <c r="L27" s="449" t="str">
        <f>IF('Table 3.1'!L33="","",'Table 3.1'!L33)</f>
        <v/>
      </c>
      <c r="M27" s="449" t="str">
        <f>IF('Table 3.1'!M33="","",'Table 3.1'!M33)</f>
        <v/>
      </c>
      <c r="N27" s="449">
        <f>IF('Table 3.1'!N33="","",'Table 3.1'!N33)</f>
        <v>1214</v>
      </c>
      <c r="O27" s="449" t="str">
        <f>IF('Table 3.1'!O33="","",'Table 3.1'!O33)</f>
        <v/>
      </c>
      <c r="P27" s="449" t="str">
        <f>IF('Table 3.1'!P33="","",'Table 3.1'!P33)</f>
        <v/>
      </c>
      <c r="Q27" s="449" t="str">
        <f>IF('Table 3.1'!Q33="","",'Table 3.1'!Q33)</f>
        <v/>
      </c>
      <c r="R27" s="449" t="str">
        <f>IF('Table 3.1'!R33="","",'Table 3.1'!R33)</f>
        <v/>
      </c>
      <c r="S27" s="449" t="str">
        <f>IF('Table 3.1'!S33="","",'Table 3.1'!S33)</f>
        <v/>
      </c>
      <c r="T27" s="416" t="str">
        <f>IF(AND(ISNUMBER(H27),SUM(COUNTIF(I27:K27,"c"),COUNTIF(O27:P27,"c"))=1),"Res Disc",IF(AND(H27="c",ISNUMBER(I27),ISNUMBER(J27),ISNUMBER(K27),ISNUMBER(O27),ISNUMBER(P27)),"Res Disc",IF(AND(COUNTIF(Q27:S27,"c")=1,ISNUMBER(P27)),"Res Disc",IF(AND(P27="c",ISNUMBER(Q27),ISNUMBER(R27),ISNUMBER(S27)),"Res Disc",IF(AND(K27="c",ISNUMBER(L27),ISNUMBER(M27),ISNUMBER(N27)),"Res Disc",IF(AND(ISNUMBER(K27),COUNTIF(L27:N27,"c")=1),"Res Disc",""))))))</f>
        <v/>
      </c>
      <c r="U27" s="626" t="str">
        <f t="shared" si="0"/>
        <v/>
      </c>
      <c r="V27" s="631" t="str">
        <f t="shared" si="1"/>
        <v/>
      </c>
      <c r="W27" s="442" t="str">
        <f t="shared" si="2"/>
        <v/>
      </c>
      <c r="X27" s="312"/>
    </row>
    <row r="28" spans="2:24" x14ac:dyDescent="0.2">
      <c r="B28" s="249" t="s">
        <v>635</v>
      </c>
      <c r="C28" s="249"/>
      <c r="D28" s="252" t="s">
        <v>916</v>
      </c>
      <c r="E28" s="251"/>
      <c r="F28" s="693"/>
      <c r="G28" s="405" t="s">
        <v>913</v>
      </c>
      <c r="H28" s="545" t="str">
        <f>IF(AND('Table 5.1'!I33="",'Table 5.1'!J33="",'Table 5.1'!K33=""),"",IF(OR('Table 5.1'!I33="c",'Table 5.1'!J33="c",'Table 5.1'!K33="c"),"c",SUM('Table 5.1'!I33,'Table 5.1'!J33,'Table 5.1'!K33)))</f>
        <v/>
      </c>
      <c r="I28" s="546"/>
      <c r="J28" s="446"/>
      <c r="K28" s="559"/>
      <c r="L28" s="446"/>
      <c r="M28" s="546"/>
      <c r="N28" s="446"/>
      <c r="O28" s="546"/>
      <c r="P28" s="561"/>
      <c r="Q28" s="445"/>
      <c r="R28" s="445"/>
      <c r="S28" s="445"/>
      <c r="T28" s="416" t="str">
        <f>IF(AND(ISNUMBER(H28),SUM(COUNTIF(I28:K28,"c"),COUNTIF(O28:P28,"c"))=1),"Res Disc",IF(AND(H28="c",ISNUMBER(I28),ISNUMBER(J28),ISNUMBER(K28),ISNUMBER(O28),ISNUMBER(P28)),"Res Disc",IF(AND(COUNTIF(Q28:S28,"c")=1,ISNUMBER(P28)),"Res Disc",IF(AND(P28="c",ISNUMBER(Q28),ISNUMBER(R28),ISNUMBER(S28)),"Res Disc",IF(AND(K28="c",ISNUMBER(L28),ISNUMBER(M28),ISNUMBER(N28)),"Res Disc",IF(AND(ISNUMBER(K28),COUNTIF(L28:N28,"c")=1),"Res Disc",""))))))</f>
        <v/>
      </c>
      <c r="U28" s="626" t="str">
        <f t="shared" si="0"/>
        <v/>
      </c>
      <c r="V28" s="631" t="str">
        <f t="shared" si="1"/>
        <v/>
      </c>
      <c r="W28" s="442" t="str">
        <f t="shared" si="2"/>
        <v/>
      </c>
      <c r="X28" s="312"/>
    </row>
    <row r="29" spans="2:24" x14ac:dyDescent="0.2">
      <c r="B29" s="249" t="s">
        <v>635</v>
      </c>
      <c r="C29" s="249"/>
      <c r="D29" s="252" t="s">
        <v>917</v>
      </c>
      <c r="E29" s="251"/>
      <c r="F29" s="694"/>
      <c r="G29" s="404" t="s">
        <v>914</v>
      </c>
      <c r="H29" s="545" t="str">
        <f>IF(AND('Table 5.1'!I33="",'Table 5.1'!J33=""),"",IF(OR('Table 5.1'!I33="c",'Table 5.1'!J33="c"),"c",SUM('Table 5.1'!I33,'Table 5.1'!J33)))</f>
        <v/>
      </c>
      <c r="I29" s="419"/>
      <c r="J29" s="420"/>
      <c r="K29" s="560"/>
      <c r="L29" s="420"/>
      <c r="M29" s="419"/>
      <c r="N29" s="420"/>
      <c r="O29" s="419"/>
      <c r="P29" s="562"/>
      <c r="Q29" s="445"/>
      <c r="R29" s="445"/>
      <c r="S29" s="445"/>
      <c r="T29" s="416" t="str">
        <f t="shared" ref="T29:T92" si="4">IF(AND(ISNUMBER(H29),SUM(COUNTIF(I29:K29,"c"),COUNTIF(O29:P29,"c"))=1),"Res Disc",IF(AND(H29="c",ISNUMBER(I29),ISNUMBER(J29),ISNUMBER(K29),ISNUMBER(O29),ISNUMBER(P29)),"Res Disc",IF(AND(COUNTIF(Q29:S29,"c")=1,ISNUMBER(P29)),"Res Disc",IF(AND(P29="c",ISNUMBER(Q29),ISNUMBER(R29),ISNUMBER(S29)),"Res Disc",IF(AND(K29="c",ISNUMBER(L29),ISNUMBER(M29),ISNUMBER(N29)),"Res Disc",IF(AND(ISNUMBER(K29),COUNTIF(L29:N29,"c")=1),"Res Disc",""))))))</f>
        <v/>
      </c>
      <c r="U29" s="626" t="str">
        <f t="shared" si="0"/>
        <v/>
      </c>
      <c r="V29" s="631" t="str">
        <f t="shared" si="1"/>
        <v/>
      </c>
      <c r="W29" s="442" t="str">
        <f t="shared" si="2"/>
        <v/>
      </c>
      <c r="X29" s="312"/>
    </row>
    <row r="30" spans="2:24" x14ac:dyDescent="0.2">
      <c r="B30" s="249" t="s">
        <v>635</v>
      </c>
      <c r="C30" s="249"/>
      <c r="D30" s="252" t="s">
        <v>538</v>
      </c>
      <c r="E30" s="251"/>
      <c r="F30" s="694"/>
      <c r="G30" s="404" t="s">
        <v>915</v>
      </c>
      <c r="H30" s="547" t="str">
        <f>'Table 5.1'!K33</f>
        <v/>
      </c>
      <c r="I30" s="419"/>
      <c r="J30" s="420"/>
      <c r="K30" s="560"/>
      <c r="L30" s="420"/>
      <c r="M30" s="419"/>
      <c r="N30" s="420"/>
      <c r="O30" s="419"/>
      <c r="P30" s="562"/>
      <c r="Q30" s="445"/>
      <c r="R30" s="445"/>
      <c r="S30" s="445"/>
      <c r="T30" s="416" t="str">
        <f t="shared" si="4"/>
        <v/>
      </c>
      <c r="U30" s="626" t="str">
        <f t="shared" si="0"/>
        <v/>
      </c>
      <c r="V30" s="631" t="str">
        <f t="shared" si="1"/>
        <v/>
      </c>
      <c r="W30" s="442" t="str">
        <f t="shared" si="2"/>
        <v/>
      </c>
      <c r="X30" s="312"/>
    </row>
    <row r="31" spans="2:24" x14ac:dyDescent="0.2">
      <c r="B31" s="249" t="s">
        <v>635</v>
      </c>
      <c r="C31" s="249"/>
      <c r="D31" s="252" t="s">
        <v>540</v>
      </c>
      <c r="E31" s="251"/>
      <c r="F31" s="694"/>
      <c r="G31" s="404" t="s">
        <v>488</v>
      </c>
      <c r="H31" s="547" t="str">
        <f>IF('Table 5.1'!O33="","",'Table 5.1'!O33)</f>
        <v/>
      </c>
      <c r="I31" s="419"/>
      <c r="J31" s="420"/>
      <c r="K31" s="560"/>
      <c r="L31" s="420"/>
      <c r="M31" s="419"/>
      <c r="N31" s="420"/>
      <c r="O31" s="419"/>
      <c r="P31" s="562"/>
      <c r="Q31" s="445"/>
      <c r="R31" s="445"/>
      <c r="S31" s="445"/>
      <c r="T31" s="416" t="str">
        <f t="shared" si="4"/>
        <v/>
      </c>
      <c r="U31" s="626" t="str">
        <f t="shared" si="0"/>
        <v/>
      </c>
      <c r="V31" s="631" t="str">
        <f t="shared" si="1"/>
        <v/>
      </c>
      <c r="W31" s="442" t="str">
        <f t="shared" si="2"/>
        <v/>
      </c>
      <c r="X31" s="312"/>
    </row>
    <row r="32" spans="2:24" ht="13.5" thickBot="1" x14ac:dyDescent="0.25">
      <c r="B32" s="249" t="s">
        <v>635</v>
      </c>
      <c r="C32" s="249"/>
      <c r="D32" s="253" t="s">
        <v>541</v>
      </c>
      <c r="E32" s="254"/>
      <c r="F32" s="695"/>
      <c r="G32" s="407" t="s">
        <v>883</v>
      </c>
      <c r="H32" s="548" t="str">
        <f>IF('Table 5.1'!P33="","",'Table 5.1'!P33)</f>
        <v/>
      </c>
      <c r="I32" s="419"/>
      <c r="J32" s="420"/>
      <c r="K32" s="560"/>
      <c r="L32" s="420"/>
      <c r="M32" s="419"/>
      <c r="N32" s="420"/>
      <c r="O32" s="419"/>
      <c r="P32" s="562"/>
      <c r="Q32" s="445"/>
      <c r="R32" s="445"/>
      <c r="S32" s="445"/>
      <c r="T32" s="416" t="str">
        <f t="shared" si="4"/>
        <v/>
      </c>
      <c r="U32" s="626" t="str">
        <f t="shared" si="0"/>
        <v/>
      </c>
      <c r="V32" s="631" t="str">
        <f t="shared" si="1"/>
        <v/>
      </c>
      <c r="W32" s="442" t="str">
        <f t="shared" si="2"/>
        <v/>
      </c>
      <c r="X32" s="312"/>
    </row>
    <row r="33" spans="2:24" ht="13.5" thickBot="1" x14ac:dyDescent="0.25">
      <c r="B33" s="293" t="s">
        <v>642</v>
      </c>
      <c r="D33" s="250" t="s">
        <v>535</v>
      </c>
      <c r="E33" s="255">
        <v>3</v>
      </c>
      <c r="F33" s="257"/>
      <c r="G33" s="608" t="s">
        <v>53</v>
      </c>
      <c r="H33" s="449">
        <f>IF('Table 3.1'!H40="","",'Table 3.1'!H40)</f>
        <v>874</v>
      </c>
      <c r="I33" s="449" t="str">
        <f>IF('Table 3.1'!I40="","",'Table 3.1'!I40)</f>
        <v/>
      </c>
      <c r="J33" s="449">
        <f>IF('Table 3.1'!J40="","",'Table 3.1'!J40)</f>
        <v>11</v>
      </c>
      <c r="K33" s="449">
        <f>IF('Table 3.1'!K40="","",'Table 3.1'!K40)</f>
        <v>863</v>
      </c>
      <c r="L33" s="449">
        <f>IF('Table 3.1'!L40="","",'Table 3.1'!L40)</f>
        <v>21</v>
      </c>
      <c r="M33" s="449" t="str">
        <f>IF('Table 3.1'!M40="","",'Table 3.1'!M40)</f>
        <v/>
      </c>
      <c r="N33" s="449">
        <f>IF('Table 3.1'!N40="","",'Table 3.1'!N40)</f>
        <v>842</v>
      </c>
      <c r="O33" s="449" t="str">
        <f>IF('Table 3.1'!O40="","",'Table 3.1'!O40)</f>
        <v/>
      </c>
      <c r="P33" s="449" t="str">
        <f>IF('Table 3.1'!P40="","",'Table 3.1'!P40)</f>
        <v/>
      </c>
      <c r="Q33" s="449" t="str">
        <f>IF('Table 3.1'!Q40="","",'Table 3.1'!Q40)</f>
        <v/>
      </c>
      <c r="R33" s="449" t="str">
        <f>IF('Table 3.1'!R40="","",'Table 3.1'!R40)</f>
        <v/>
      </c>
      <c r="S33" s="449" t="str">
        <f>IF('Table 3.1'!S40="","",'Table 3.1'!S40)</f>
        <v/>
      </c>
      <c r="T33" s="416" t="str">
        <f t="shared" si="4"/>
        <v/>
      </c>
      <c r="U33" s="626" t="str">
        <f t="shared" si="0"/>
        <v/>
      </c>
      <c r="V33" s="631" t="str">
        <f t="shared" si="1"/>
        <v/>
      </c>
      <c r="W33" s="442" t="str">
        <f t="shared" si="2"/>
        <v/>
      </c>
      <c r="X33" s="312"/>
    </row>
    <row r="34" spans="2:24" x14ac:dyDescent="0.2">
      <c r="B34" s="293" t="s">
        <v>642</v>
      </c>
      <c r="D34" s="252" t="s">
        <v>916</v>
      </c>
      <c r="E34" s="251"/>
      <c r="F34" s="693"/>
      <c r="G34" s="405" t="s">
        <v>913</v>
      </c>
      <c r="H34" s="545" t="str">
        <f>IF(AND('Table 5.1'!I40="",'Table 5.1'!J40="",'Table 5.1'!K40=""),"",IF(OR('Table 5.1'!I40="c",'Table 5.1'!J40="c",'Table 5.1'!K40="c"),"c",SUM('Table 5.1'!I40,'Table 5.1'!J40,'Table 5.1'!K40)))</f>
        <v/>
      </c>
      <c r="I34" s="419"/>
      <c r="J34" s="420"/>
      <c r="K34" s="559"/>
      <c r="L34" s="446"/>
      <c r="M34" s="546"/>
      <c r="N34" s="446"/>
      <c r="O34" s="546"/>
      <c r="P34" s="561"/>
      <c r="Q34" s="445"/>
      <c r="R34" s="445"/>
      <c r="S34" s="445"/>
      <c r="T34" s="416" t="str">
        <f t="shared" si="4"/>
        <v/>
      </c>
      <c r="U34" s="626" t="str">
        <f t="shared" si="0"/>
        <v/>
      </c>
      <c r="V34" s="631" t="str">
        <f t="shared" si="1"/>
        <v/>
      </c>
      <c r="W34" s="442" t="str">
        <f t="shared" si="2"/>
        <v/>
      </c>
      <c r="X34" s="312"/>
    </row>
    <row r="35" spans="2:24" x14ac:dyDescent="0.2">
      <c r="B35" s="293" t="s">
        <v>642</v>
      </c>
      <c r="D35" s="252" t="s">
        <v>917</v>
      </c>
      <c r="E35" s="251"/>
      <c r="F35" s="694"/>
      <c r="G35" s="404" t="s">
        <v>914</v>
      </c>
      <c r="H35" s="545" t="str">
        <f>IF(AND('Table 5.1'!I40="",'Table 5.1'!J40=""),"",IF(OR('Table 5.1'!I40="c",'Table 5.1'!J40="c"),"c",SUM('Table 5.1'!I40,'Table 5.1'!J40)))</f>
        <v/>
      </c>
      <c r="I35" s="419"/>
      <c r="J35" s="420"/>
      <c r="K35" s="560"/>
      <c r="L35" s="420"/>
      <c r="M35" s="419"/>
      <c r="N35" s="420"/>
      <c r="O35" s="419"/>
      <c r="P35" s="562"/>
      <c r="Q35" s="445"/>
      <c r="R35" s="445"/>
      <c r="S35" s="445"/>
      <c r="T35" s="416" t="str">
        <f t="shared" si="4"/>
        <v/>
      </c>
      <c r="U35" s="626" t="str">
        <f t="shared" si="0"/>
        <v/>
      </c>
      <c r="V35" s="631" t="str">
        <f t="shared" si="1"/>
        <v/>
      </c>
      <c r="W35" s="442" t="str">
        <f t="shared" si="2"/>
        <v/>
      </c>
      <c r="X35" s="312"/>
    </row>
    <row r="36" spans="2:24" x14ac:dyDescent="0.2">
      <c r="B36" s="293" t="s">
        <v>642</v>
      </c>
      <c r="D36" s="252" t="s">
        <v>538</v>
      </c>
      <c r="E36" s="251"/>
      <c r="F36" s="694"/>
      <c r="G36" s="404" t="s">
        <v>915</v>
      </c>
      <c r="H36" s="547" t="str">
        <f>'Table 5.1'!K40</f>
        <v/>
      </c>
      <c r="I36" s="419"/>
      <c r="J36" s="420"/>
      <c r="K36" s="560"/>
      <c r="L36" s="420"/>
      <c r="M36" s="419"/>
      <c r="N36" s="420"/>
      <c r="O36" s="419"/>
      <c r="P36" s="562"/>
      <c r="Q36" s="445"/>
      <c r="R36" s="445"/>
      <c r="S36" s="445"/>
      <c r="T36" s="416" t="str">
        <f t="shared" si="4"/>
        <v/>
      </c>
      <c r="U36" s="626" t="str">
        <f t="shared" si="0"/>
        <v/>
      </c>
      <c r="V36" s="631" t="str">
        <f t="shared" si="1"/>
        <v/>
      </c>
      <c r="W36" s="442" t="str">
        <f t="shared" si="2"/>
        <v/>
      </c>
      <c r="X36" s="312"/>
    </row>
    <row r="37" spans="2:24" x14ac:dyDescent="0.2">
      <c r="B37" s="293" t="s">
        <v>642</v>
      </c>
      <c r="D37" s="252" t="s">
        <v>540</v>
      </c>
      <c r="E37" s="251"/>
      <c r="F37" s="694"/>
      <c r="G37" s="404" t="s">
        <v>488</v>
      </c>
      <c r="H37" s="547" t="str">
        <f>IF('Table 5.1'!O40="","",'Table 5.1'!O40)</f>
        <v/>
      </c>
      <c r="I37" s="419"/>
      <c r="J37" s="420"/>
      <c r="K37" s="560"/>
      <c r="L37" s="420"/>
      <c r="M37" s="419"/>
      <c r="N37" s="420"/>
      <c r="O37" s="419"/>
      <c r="P37" s="562"/>
      <c r="Q37" s="445"/>
      <c r="R37" s="445"/>
      <c r="S37" s="445"/>
      <c r="T37" s="416" t="str">
        <f t="shared" si="4"/>
        <v/>
      </c>
      <c r="U37" s="626" t="str">
        <f t="shared" si="0"/>
        <v/>
      </c>
      <c r="V37" s="631" t="str">
        <f t="shared" si="1"/>
        <v/>
      </c>
      <c r="W37" s="442" t="str">
        <f t="shared" si="2"/>
        <v/>
      </c>
      <c r="X37" s="312"/>
    </row>
    <row r="38" spans="2:24" ht="13.5" thickBot="1" x14ac:dyDescent="0.25">
      <c r="B38" s="293" t="s">
        <v>642</v>
      </c>
      <c r="D38" s="253" t="s">
        <v>541</v>
      </c>
      <c r="E38" s="254"/>
      <c r="F38" s="695"/>
      <c r="G38" s="407" t="s">
        <v>883</v>
      </c>
      <c r="H38" s="548" t="str">
        <f>IF('Table 5.1'!P40="","",'Table 5.1'!P40)</f>
        <v/>
      </c>
      <c r="I38" s="419"/>
      <c r="J38" s="420"/>
      <c r="K38" s="560"/>
      <c r="L38" s="420"/>
      <c r="M38" s="419"/>
      <c r="N38" s="420"/>
      <c r="O38" s="419"/>
      <c r="P38" s="562"/>
      <c r="Q38" s="445"/>
      <c r="R38" s="445"/>
      <c r="S38" s="445"/>
      <c r="T38" s="416" t="str">
        <f t="shared" si="4"/>
        <v/>
      </c>
      <c r="U38" s="626" t="str">
        <f t="shared" si="0"/>
        <v/>
      </c>
      <c r="V38" s="631" t="str">
        <f t="shared" si="1"/>
        <v/>
      </c>
      <c r="W38" s="442" t="str">
        <f t="shared" si="2"/>
        <v/>
      </c>
      <c r="X38" s="312"/>
    </row>
    <row r="39" spans="2:24" ht="13.5" thickBot="1" x14ac:dyDescent="0.25">
      <c r="B39" s="293" t="s">
        <v>651</v>
      </c>
      <c r="D39" s="250" t="s">
        <v>535</v>
      </c>
      <c r="E39" s="255">
        <v>4</v>
      </c>
      <c r="F39" s="257"/>
      <c r="G39" s="608" t="s">
        <v>69</v>
      </c>
      <c r="H39" s="449">
        <f>IF('Table 3.1'!H49="","",'Table 3.1'!H49)</f>
        <v>2739</v>
      </c>
      <c r="I39" s="449" t="str">
        <f>IF('Table 3.1'!I49="","",'Table 3.1'!I49)</f>
        <v/>
      </c>
      <c r="J39" s="449">
        <f>IF('Table 3.1'!J49="","",'Table 3.1'!J49)</f>
        <v>1</v>
      </c>
      <c r="K39" s="449">
        <f>IF('Table 3.1'!K49="","",'Table 3.1'!K49)</f>
        <v>2738</v>
      </c>
      <c r="L39" s="449">
        <f>IF('Table 3.1'!L49="","",'Table 3.1'!L49)</f>
        <v>4</v>
      </c>
      <c r="M39" s="449" t="str">
        <f>IF('Table 3.1'!M49="","",'Table 3.1'!M49)</f>
        <v/>
      </c>
      <c r="N39" s="449">
        <f>IF('Table 3.1'!N49="","",'Table 3.1'!N49)</f>
        <v>2734</v>
      </c>
      <c r="O39" s="449" t="str">
        <f>IF('Table 3.1'!O49="","",'Table 3.1'!O49)</f>
        <v/>
      </c>
      <c r="P39" s="449" t="str">
        <f>IF('Table 3.1'!P49="","",'Table 3.1'!P49)</f>
        <v/>
      </c>
      <c r="Q39" s="449" t="str">
        <f>IF('Table 3.1'!Q49="","",'Table 3.1'!Q49)</f>
        <v/>
      </c>
      <c r="R39" s="449" t="str">
        <f>IF('Table 3.1'!R49="","",'Table 3.1'!R49)</f>
        <v/>
      </c>
      <c r="S39" s="449" t="str">
        <f>IF('Table 3.1'!S49="","",'Table 3.1'!S49)</f>
        <v/>
      </c>
      <c r="T39" s="416" t="str">
        <f t="shared" si="4"/>
        <v/>
      </c>
      <c r="U39" s="626" t="str">
        <f t="shared" si="0"/>
        <v/>
      </c>
      <c r="V39" s="631" t="str">
        <f t="shared" si="1"/>
        <v/>
      </c>
      <c r="W39" s="442" t="str">
        <f t="shared" si="2"/>
        <v/>
      </c>
      <c r="X39" s="312"/>
    </row>
    <row r="40" spans="2:24" x14ac:dyDescent="0.2">
      <c r="B40" s="293" t="s">
        <v>651</v>
      </c>
      <c r="D40" s="252" t="s">
        <v>916</v>
      </c>
      <c r="E40" s="251"/>
      <c r="F40" s="693"/>
      <c r="G40" s="405" t="s">
        <v>913</v>
      </c>
      <c r="H40" s="545" t="str">
        <f>IF(AND('Table 5.1'!I49="",'Table 5.1'!J49="",'Table 5.1'!K49=""),"",IF(OR('Table 5.1'!I49="c",'Table 5.1'!J49="c",'Table 5.1'!K49="c"),"c",SUM('Table 5.1'!I49,'Table 5.1'!J49,'Table 5.1'!K49)))</f>
        <v/>
      </c>
      <c r="I40" s="419"/>
      <c r="J40" s="420"/>
      <c r="K40" s="559"/>
      <c r="L40" s="446"/>
      <c r="M40" s="546"/>
      <c r="N40" s="446"/>
      <c r="O40" s="546"/>
      <c r="P40" s="561"/>
      <c r="Q40" s="445"/>
      <c r="R40" s="445"/>
      <c r="S40" s="445"/>
      <c r="T40" s="416" t="str">
        <f t="shared" si="4"/>
        <v/>
      </c>
      <c r="U40" s="626" t="str">
        <f t="shared" si="0"/>
        <v/>
      </c>
      <c r="V40" s="631" t="str">
        <f t="shared" si="1"/>
        <v/>
      </c>
      <c r="W40" s="442" t="str">
        <f t="shared" si="2"/>
        <v/>
      </c>
      <c r="X40" s="312"/>
    </row>
    <row r="41" spans="2:24" x14ac:dyDescent="0.2">
      <c r="B41" s="293" t="s">
        <v>651</v>
      </c>
      <c r="D41" s="252" t="s">
        <v>917</v>
      </c>
      <c r="E41" s="251"/>
      <c r="F41" s="694"/>
      <c r="G41" s="404" t="s">
        <v>914</v>
      </c>
      <c r="H41" s="545" t="str">
        <f>IF(AND('Table 5.1'!I49="",'Table 5.1'!J49=""),"",IF(OR('Table 5.1'!I49="c",'Table 5.1'!J49="c"),"c",SUM('Table 5.1'!I49,'Table 5.1'!J49)))</f>
        <v/>
      </c>
      <c r="I41" s="419"/>
      <c r="J41" s="420"/>
      <c r="K41" s="560"/>
      <c r="L41" s="420"/>
      <c r="M41" s="419"/>
      <c r="N41" s="420"/>
      <c r="O41" s="419"/>
      <c r="P41" s="562"/>
      <c r="Q41" s="445"/>
      <c r="R41" s="445"/>
      <c r="S41" s="445"/>
      <c r="T41" s="416" t="str">
        <f t="shared" si="4"/>
        <v/>
      </c>
      <c r="U41" s="626" t="str">
        <f t="shared" si="0"/>
        <v/>
      </c>
      <c r="V41" s="631" t="str">
        <f t="shared" si="1"/>
        <v/>
      </c>
      <c r="W41" s="442" t="str">
        <f t="shared" si="2"/>
        <v/>
      </c>
      <c r="X41" s="312"/>
    </row>
    <row r="42" spans="2:24" x14ac:dyDescent="0.2">
      <c r="B42" s="293" t="s">
        <v>651</v>
      </c>
      <c r="D42" s="252" t="s">
        <v>538</v>
      </c>
      <c r="E42" s="251"/>
      <c r="F42" s="694"/>
      <c r="G42" s="404" t="s">
        <v>915</v>
      </c>
      <c r="H42" s="547" t="str">
        <f>'Table 5.1'!K49</f>
        <v/>
      </c>
      <c r="I42" s="419"/>
      <c r="J42" s="420"/>
      <c r="K42" s="560"/>
      <c r="L42" s="420"/>
      <c r="M42" s="419"/>
      <c r="N42" s="420"/>
      <c r="O42" s="419"/>
      <c r="P42" s="562"/>
      <c r="Q42" s="445"/>
      <c r="R42" s="445"/>
      <c r="S42" s="445"/>
      <c r="T42" s="416" t="str">
        <f t="shared" si="4"/>
        <v/>
      </c>
      <c r="U42" s="626" t="str">
        <f t="shared" si="0"/>
        <v/>
      </c>
      <c r="V42" s="631" t="str">
        <f t="shared" si="1"/>
        <v/>
      </c>
      <c r="W42" s="442" t="str">
        <f t="shared" si="2"/>
        <v/>
      </c>
      <c r="X42" s="312"/>
    </row>
    <row r="43" spans="2:24" x14ac:dyDescent="0.2">
      <c r="B43" s="293" t="s">
        <v>651</v>
      </c>
      <c r="D43" s="252" t="s">
        <v>540</v>
      </c>
      <c r="E43" s="251"/>
      <c r="F43" s="694"/>
      <c r="G43" s="404" t="s">
        <v>488</v>
      </c>
      <c r="H43" s="547" t="str">
        <f>IF('Table 5.1'!O49="","",'Table 5.1'!O49)</f>
        <v/>
      </c>
      <c r="I43" s="419"/>
      <c r="J43" s="420"/>
      <c r="K43" s="560"/>
      <c r="L43" s="420"/>
      <c r="M43" s="419"/>
      <c r="N43" s="420"/>
      <c r="O43" s="419"/>
      <c r="P43" s="562"/>
      <c r="Q43" s="445"/>
      <c r="R43" s="445"/>
      <c r="S43" s="445"/>
      <c r="T43" s="416" t="str">
        <f t="shared" si="4"/>
        <v/>
      </c>
      <c r="U43" s="626" t="str">
        <f t="shared" si="0"/>
        <v/>
      </c>
      <c r="V43" s="631" t="str">
        <f t="shared" si="1"/>
        <v/>
      </c>
      <c r="W43" s="442" t="str">
        <f t="shared" si="2"/>
        <v/>
      </c>
      <c r="X43" s="312"/>
    </row>
    <row r="44" spans="2:24" ht="13.5" thickBot="1" x14ac:dyDescent="0.25">
      <c r="B44" s="293" t="s">
        <v>651</v>
      </c>
      <c r="D44" s="253" t="s">
        <v>541</v>
      </c>
      <c r="E44" s="254"/>
      <c r="F44" s="695"/>
      <c r="G44" s="407" t="s">
        <v>883</v>
      </c>
      <c r="H44" s="548" t="str">
        <f>IF('Table 5.1'!P49="","",'Table 5.1'!P49)</f>
        <v/>
      </c>
      <c r="I44" s="419"/>
      <c r="J44" s="420"/>
      <c r="K44" s="560"/>
      <c r="L44" s="420"/>
      <c r="M44" s="419"/>
      <c r="N44" s="420"/>
      <c r="O44" s="419"/>
      <c r="P44" s="562"/>
      <c r="Q44" s="445"/>
      <c r="R44" s="445"/>
      <c r="S44" s="445"/>
      <c r="T44" s="416" t="str">
        <f t="shared" si="4"/>
        <v/>
      </c>
      <c r="U44" s="626" t="str">
        <f t="shared" si="0"/>
        <v/>
      </c>
      <c r="V44" s="631" t="str">
        <f t="shared" si="1"/>
        <v/>
      </c>
      <c r="W44" s="442" t="str">
        <f t="shared" si="2"/>
        <v/>
      </c>
      <c r="X44" s="312"/>
    </row>
    <row r="45" spans="2:24" ht="13.5" thickBot="1" x14ac:dyDescent="0.25">
      <c r="B45" s="293" t="s">
        <v>659</v>
      </c>
      <c r="D45" s="250" t="s">
        <v>535</v>
      </c>
      <c r="E45" s="255">
        <v>5</v>
      </c>
      <c r="F45" s="257"/>
      <c r="G45" s="608" t="s">
        <v>85</v>
      </c>
      <c r="H45" s="449">
        <f>IF('Table 3.1'!H58="","",'Table 3.1'!H58)</f>
        <v>6411</v>
      </c>
      <c r="I45" s="449" t="str">
        <f>IF('Table 3.1'!I58="","",'Table 3.1'!I58)</f>
        <v/>
      </c>
      <c r="J45" s="449">
        <f>IF('Table 3.1'!J58="","",'Table 3.1'!J58)</f>
        <v>20</v>
      </c>
      <c r="K45" s="449">
        <f>IF('Table 3.1'!K58="","",'Table 3.1'!K58)</f>
        <v>6391</v>
      </c>
      <c r="L45" s="449">
        <f>IF('Table 3.1'!L58="","",'Table 3.1'!L58)</f>
        <v>8</v>
      </c>
      <c r="M45" s="449" t="str">
        <f>IF('Table 3.1'!M58="","",'Table 3.1'!M58)</f>
        <v/>
      </c>
      <c r="N45" s="449">
        <f>IF('Table 3.1'!N58="","",'Table 3.1'!N58)</f>
        <v>6383</v>
      </c>
      <c r="O45" s="449" t="str">
        <f>IF('Table 3.1'!O58="","",'Table 3.1'!O58)</f>
        <v/>
      </c>
      <c r="P45" s="449" t="str">
        <f>IF('Table 3.1'!P58="","",'Table 3.1'!P58)</f>
        <v/>
      </c>
      <c r="Q45" s="449" t="str">
        <f>IF('Table 3.1'!Q58="","",'Table 3.1'!Q58)</f>
        <v/>
      </c>
      <c r="R45" s="449" t="str">
        <f>IF('Table 3.1'!R58="","",'Table 3.1'!R58)</f>
        <v/>
      </c>
      <c r="S45" s="449" t="str">
        <f>IF('Table 3.1'!S58="","",'Table 3.1'!S58)</f>
        <v/>
      </c>
      <c r="T45" s="416" t="str">
        <f t="shared" si="4"/>
        <v/>
      </c>
      <c r="U45" s="626" t="str">
        <f t="shared" si="0"/>
        <v/>
      </c>
      <c r="V45" s="631" t="str">
        <f t="shared" si="1"/>
        <v/>
      </c>
      <c r="W45" s="442" t="str">
        <f t="shared" si="2"/>
        <v/>
      </c>
      <c r="X45" s="312"/>
    </row>
    <row r="46" spans="2:24" x14ac:dyDescent="0.2">
      <c r="B46" s="293" t="s">
        <v>659</v>
      </c>
      <c r="D46" s="252" t="s">
        <v>916</v>
      </c>
      <c r="E46" s="251"/>
      <c r="F46" s="693"/>
      <c r="G46" s="405" t="s">
        <v>913</v>
      </c>
      <c r="H46" s="545" t="str">
        <f>IF(AND('Table 5.1'!I58="",'Table 5.1'!J58="",'Table 5.1'!K58=""),"",IF(OR('Table 5.1'!I58="c",'Table 5.1'!J58="c",'Table 5.1'!K58="c"),"c",SUM('Table 5.1'!I58,'Table 5.1'!J58,'Table 5.1'!K58)))</f>
        <v/>
      </c>
      <c r="I46" s="419"/>
      <c r="J46" s="420"/>
      <c r="K46" s="559"/>
      <c r="L46" s="446"/>
      <c r="M46" s="546"/>
      <c r="N46" s="446"/>
      <c r="O46" s="546"/>
      <c r="P46" s="561"/>
      <c r="Q46" s="445"/>
      <c r="R46" s="445"/>
      <c r="S46" s="445"/>
      <c r="T46" s="416" t="str">
        <f t="shared" si="4"/>
        <v/>
      </c>
      <c r="U46" s="626" t="str">
        <f t="shared" si="0"/>
        <v/>
      </c>
      <c r="V46" s="631" t="str">
        <f t="shared" si="1"/>
        <v/>
      </c>
      <c r="W46" s="442" t="str">
        <f t="shared" si="2"/>
        <v/>
      </c>
      <c r="X46" s="312"/>
    </row>
    <row r="47" spans="2:24" x14ac:dyDescent="0.2">
      <c r="B47" s="293" t="s">
        <v>659</v>
      </c>
      <c r="D47" s="252" t="s">
        <v>917</v>
      </c>
      <c r="E47" s="251"/>
      <c r="F47" s="694"/>
      <c r="G47" s="404" t="s">
        <v>914</v>
      </c>
      <c r="H47" s="545" t="str">
        <f>IF(AND('Table 5.1'!I58="",'Table 5.1'!J58=""),"",IF(OR('Table 5.1'!I58="c",'Table 5.1'!J58="c"),"c",SUM('Table 5.1'!I58,'Table 5.1'!J58)))</f>
        <v/>
      </c>
      <c r="I47" s="419"/>
      <c r="J47" s="420"/>
      <c r="K47" s="560"/>
      <c r="L47" s="420"/>
      <c r="M47" s="419"/>
      <c r="N47" s="420"/>
      <c r="O47" s="419"/>
      <c r="P47" s="562"/>
      <c r="Q47" s="445"/>
      <c r="R47" s="445"/>
      <c r="S47" s="445"/>
      <c r="T47" s="416" t="str">
        <f t="shared" si="4"/>
        <v/>
      </c>
      <c r="U47" s="626" t="str">
        <f t="shared" si="0"/>
        <v/>
      </c>
      <c r="V47" s="631" t="str">
        <f t="shared" si="1"/>
        <v/>
      </c>
      <c r="W47" s="442" t="str">
        <f t="shared" si="2"/>
        <v/>
      </c>
      <c r="X47" s="312"/>
    </row>
    <row r="48" spans="2:24" x14ac:dyDescent="0.2">
      <c r="B48" s="293" t="s">
        <v>659</v>
      </c>
      <c r="D48" s="252" t="s">
        <v>538</v>
      </c>
      <c r="E48" s="251"/>
      <c r="F48" s="694"/>
      <c r="G48" s="404" t="s">
        <v>915</v>
      </c>
      <c r="H48" s="547" t="str">
        <f>'Table 5.1'!K58</f>
        <v/>
      </c>
      <c r="I48" s="419"/>
      <c r="J48" s="420"/>
      <c r="K48" s="560"/>
      <c r="L48" s="420"/>
      <c r="M48" s="419"/>
      <c r="N48" s="420"/>
      <c r="O48" s="419"/>
      <c r="P48" s="562"/>
      <c r="Q48" s="445"/>
      <c r="R48" s="445"/>
      <c r="S48" s="445"/>
      <c r="T48" s="416" t="str">
        <f t="shared" si="4"/>
        <v/>
      </c>
      <c r="U48" s="626" t="str">
        <f t="shared" si="0"/>
        <v/>
      </c>
      <c r="V48" s="631" t="str">
        <f t="shared" si="1"/>
        <v/>
      </c>
      <c r="W48" s="442" t="str">
        <f t="shared" si="2"/>
        <v/>
      </c>
      <c r="X48" s="312"/>
    </row>
    <row r="49" spans="2:24" x14ac:dyDescent="0.2">
      <c r="B49" s="293" t="s">
        <v>659</v>
      </c>
      <c r="D49" s="252" t="s">
        <v>540</v>
      </c>
      <c r="E49" s="251"/>
      <c r="F49" s="694"/>
      <c r="G49" s="404" t="s">
        <v>488</v>
      </c>
      <c r="H49" s="547" t="str">
        <f>IF('Table 5.1'!O58="","",'Table 5.1'!O58)</f>
        <v/>
      </c>
      <c r="I49" s="419"/>
      <c r="J49" s="420"/>
      <c r="K49" s="560"/>
      <c r="L49" s="420"/>
      <c r="M49" s="419"/>
      <c r="N49" s="420"/>
      <c r="O49" s="419"/>
      <c r="P49" s="562"/>
      <c r="Q49" s="445"/>
      <c r="R49" s="445"/>
      <c r="S49" s="445"/>
      <c r="T49" s="416" t="str">
        <f t="shared" si="4"/>
        <v/>
      </c>
      <c r="U49" s="626" t="str">
        <f t="shared" si="0"/>
        <v/>
      </c>
      <c r="V49" s="631" t="str">
        <f t="shared" si="1"/>
        <v/>
      </c>
      <c r="W49" s="442" t="str">
        <f t="shared" si="2"/>
        <v/>
      </c>
      <c r="X49" s="312"/>
    </row>
    <row r="50" spans="2:24" ht="13.5" thickBot="1" x14ac:dyDescent="0.25">
      <c r="B50" s="293" t="s">
        <v>659</v>
      </c>
      <c r="D50" s="253" t="s">
        <v>541</v>
      </c>
      <c r="E50" s="254"/>
      <c r="F50" s="695"/>
      <c r="G50" s="407" t="s">
        <v>883</v>
      </c>
      <c r="H50" s="548" t="str">
        <f>IF('Table 5.1'!P58="","",'Table 5.1'!P58)</f>
        <v/>
      </c>
      <c r="I50" s="419"/>
      <c r="J50" s="420"/>
      <c r="K50" s="560"/>
      <c r="L50" s="420"/>
      <c r="M50" s="419"/>
      <c r="N50" s="420"/>
      <c r="O50" s="419"/>
      <c r="P50" s="562"/>
      <c r="Q50" s="445"/>
      <c r="R50" s="445"/>
      <c r="S50" s="445"/>
      <c r="T50" s="416" t="str">
        <f t="shared" si="4"/>
        <v/>
      </c>
      <c r="U50" s="626" t="str">
        <f t="shared" si="0"/>
        <v/>
      </c>
      <c r="V50" s="631" t="str">
        <f t="shared" si="1"/>
        <v/>
      </c>
      <c r="W50" s="442" t="str">
        <f t="shared" si="2"/>
        <v/>
      </c>
      <c r="X50" s="312"/>
    </row>
    <row r="51" spans="2:24" ht="13.5" thickBot="1" x14ac:dyDescent="0.25">
      <c r="B51" s="293" t="s">
        <v>717</v>
      </c>
      <c r="D51" s="250" t="s">
        <v>535</v>
      </c>
      <c r="E51" s="255">
        <v>6</v>
      </c>
      <c r="F51" s="257"/>
      <c r="G51" s="608" t="s">
        <v>549</v>
      </c>
      <c r="H51" s="449">
        <f>IF('Table 3.1'!H63="","",'Table 3.1'!H63)</f>
        <v>19239</v>
      </c>
      <c r="I51" s="449" t="str">
        <f>IF('Table 3.1'!I63="","",'Table 3.1'!I63)</f>
        <v/>
      </c>
      <c r="J51" s="449" t="str">
        <f>IF('Table 3.1'!J63="","",'Table 3.1'!J63)</f>
        <v/>
      </c>
      <c r="K51" s="449">
        <f>IF('Table 3.1'!K63="","",'Table 3.1'!K63)</f>
        <v>19239</v>
      </c>
      <c r="L51" s="449">
        <f>IF('Table 3.1'!L63="","",'Table 3.1'!L63)</f>
        <v>2</v>
      </c>
      <c r="M51" s="449" t="str">
        <f>IF('Table 3.1'!M63="","",'Table 3.1'!M63)</f>
        <v/>
      </c>
      <c r="N51" s="449">
        <f>IF('Table 3.1'!N63="","",'Table 3.1'!N63)</f>
        <v>19237</v>
      </c>
      <c r="O51" s="449" t="str">
        <f>IF('Table 3.1'!O63="","",'Table 3.1'!O63)</f>
        <v/>
      </c>
      <c r="P51" s="449" t="str">
        <f>IF('Table 3.1'!P63="","",'Table 3.1'!P63)</f>
        <v/>
      </c>
      <c r="Q51" s="449" t="str">
        <f>IF('Table 3.1'!Q63="","",'Table 3.1'!Q63)</f>
        <v/>
      </c>
      <c r="R51" s="449" t="str">
        <f>IF('Table 3.1'!R63="","",'Table 3.1'!R63)</f>
        <v/>
      </c>
      <c r="S51" s="449" t="str">
        <f>IF('Table 3.1'!S63="","",'Table 3.1'!S63)</f>
        <v/>
      </c>
      <c r="T51" s="416" t="str">
        <f t="shared" si="4"/>
        <v/>
      </c>
      <c r="U51" s="626" t="str">
        <f t="shared" si="0"/>
        <v/>
      </c>
      <c r="V51" s="631" t="str">
        <f t="shared" si="1"/>
        <v/>
      </c>
      <c r="W51" s="442" t="str">
        <f t="shared" si="2"/>
        <v/>
      </c>
      <c r="X51" s="312"/>
    </row>
    <row r="52" spans="2:24" x14ac:dyDescent="0.2">
      <c r="B52" s="293" t="s">
        <v>717</v>
      </c>
      <c r="D52" s="252" t="s">
        <v>916</v>
      </c>
      <c r="E52" s="251"/>
      <c r="F52" s="693"/>
      <c r="G52" s="405" t="s">
        <v>913</v>
      </c>
      <c r="H52" s="545" t="str">
        <f>IF(AND('Table 5.1'!I63="",'Table 5.1'!J63="",'Table 5.1'!K63=""),"",IF(OR('Table 5.1'!I63="c",'Table 5.1'!J63="c",'Table 5.1'!K63="c"),"c",SUM('Table 5.1'!I63,'Table 5.1'!J63,'Table 5.1'!K63)))</f>
        <v/>
      </c>
      <c r="I52" s="419"/>
      <c r="J52" s="420"/>
      <c r="K52" s="559"/>
      <c r="L52" s="446"/>
      <c r="M52" s="546"/>
      <c r="N52" s="446"/>
      <c r="O52" s="546"/>
      <c r="P52" s="561"/>
      <c r="Q52" s="445"/>
      <c r="R52" s="445"/>
      <c r="S52" s="445"/>
      <c r="T52" s="416" t="str">
        <f t="shared" si="4"/>
        <v/>
      </c>
      <c r="U52" s="626" t="str">
        <f t="shared" si="0"/>
        <v/>
      </c>
      <c r="V52" s="631" t="str">
        <f t="shared" si="1"/>
        <v/>
      </c>
      <c r="W52" s="442" t="str">
        <f t="shared" si="2"/>
        <v/>
      </c>
      <c r="X52" s="312"/>
    </row>
    <row r="53" spans="2:24" x14ac:dyDescent="0.2">
      <c r="B53" s="293" t="s">
        <v>717</v>
      </c>
      <c r="D53" s="252" t="s">
        <v>917</v>
      </c>
      <c r="E53" s="251"/>
      <c r="F53" s="694"/>
      <c r="G53" s="404" t="s">
        <v>914</v>
      </c>
      <c r="H53" s="545" t="str">
        <f>IF(AND('Table 5.1'!I63="",'Table 5.1'!J63=""),"",IF(OR('Table 5.1'!I63="c",'Table 5.1'!J63="c"),"c",SUM('Table 5.1'!I63,'Table 5.1'!J63)))</f>
        <v/>
      </c>
      <c r="I53" s="419"/>
      <c r="J53" s="420"/>
      <c r="K53" s="560"/>
      <c r="L53" s="420"/>
      <c r="M53" s="419"/>
      <c r="N53" s="420"/>
      <c r="O53" s="419"/>
      <c r="P53" s="562"/>
      <c r="Q53" s="445"/>
      <c r="R53" s="445"/>
      <c r="S53" s="445"/>
      <c r="T53" s="416" t="str">
        <f t="shared" si="4"/>
        <v/>
      </c>
      <c r="U53" s="626" t="str">
        <f t="shared" si="0"/>
        <v/>
      </c>
      <c r="V53" s="631" t="str">
        <f t="shared" si="1"/>
        <v/>
      </c>
      <c r="W53" s="442" t="str">
        <f t="shared" si="2"/>
        <v/>
      </c>
      <c r="X53" s="312"/>
    </row>
    <row r="54" spans="2:24" x14ac:dyDescent="0.2">
      <c r="B54" s="293" t="s">
        <v>717</v>
      </c>
      <c r="D54" s="252" t="s">
        <v>538</v>
      </c>
      <c r="E54" s="251"/>
      <c r="F54" s="694"/>
      <c r="G54" s="404" t="s">
        <v>915</v>
      </c>
      <c r="H54" s="547" t="str">
        <f>'Table 5.1'!K63</f>
        <v/>
      </c>
      <c r="I54" s="419"/>
      <c r="J54" s="420"/>
      <c r="K54" s="560"/>
      <c r="L54" s="420"/>
      <c r="M54" s="419"/>
      <c r="N54" s="420"/>
      <c r="O54" s="419"/>
      <c r="P54" s="562"/>
      <c r="Q54" s="445"/>
      <c r="R54" s="445"/>
      <c r="S54" s="445"/>
      <c r="T54" s="416" t="str">
        <f t="shared" si="4"/>
        <v/>
      </c>
      <c r="U54" s="626" t="str">
        <f t="shared" si="0"/>
        <v/>
      </c>
      <c r="V54" s="631" t="str">
        <f t="shared" si="1"/>
        <v/>
      </c>
      <c r="W54" s="442" t="str">
        <f t="shared" si="2"/>
        <v/>
      </c>
      <c r="X54" s="312"/>
    </row>
    <row r="55" spans="2:24" x14ac:dyDescent="0.2">
      <c r="B55" s="293" t="s">
        <v>717</v>
      </c>
      <c r="D55" s="252" t="s">
        <v>540</v>
      </c>
      <c r="E55" s="251"/>
      <c r="F55" s="694"/>
      <c r="G55" s="404" t="s">
        <v>488</v>
      </c>
      <c r="H55" s="547" t="str">
        <f>IF('Table 5.1'!O63="","",'Table 5.1'!O63)</f>
        <v/>
      </c>
      <c r="I55" s="419"/>
      <c r="J55" s="420"/>
      <c r="K55" s="560"/>
      <c r="L55" s="420"/>
      <c r="M55" s="419"/>
      <c r="N55" s="420"/>
      <c r="O55" s="419"/>
      <c r="P55" s="562"/>
      <c r="Q55" s="445"/>
      <c r="R55" s="445"/>
      <c r="S55" s="445"/>
      <c r="T55" s="416" t="str">
        <f t="shared" si="4"/>
        <v/>
      </c>
      <c r="U55" s="626" t="str">
        <f t="shared" si="0"/>
        <v/>
      </c>
      <c r="V55" s="631" t="str">
        <f t="shared" si="1"/>
        <v/>
      </c>
      <c r="W55" s="442" t="str">
        <f t="shared" si="2"/>
        <v/>
      </c>
      <c r="X55" s="312"/>
    </row>
    <row r="56" spans="2:24" ht="13.5" thickBot="1" x14ac:dyDescent="0.25">
      <c r="B56" s="293" t="s">
        <v>717</v>
      </c>
      <c r="D56" s="253" t="s">
        <v>541</v>
      </c>
      <c r="E56" s="254"/>
      <c r="F56" s="695"/>
      <c r="G56" s="407" t="s">
        <v>883</v>
      </c>
      <c r="H56" s="548" t="str">
        <f>IF('Table 5.1'!P63="","",'Table 5.1'!P63)</f>
        <v/>
      </c>
      <c r="I56" s="419"/>
      <c r="J56" s="420"/>
      <c r="K56" s="560"/>
      <c r="L56" s="420"/>
      <c r="M56" s="419"/>
      <c r="N56" s="420"/>
      <c r="O56" s="419"/>
      <c r="P56" s="562"/>
      <c r="Q56" s="445"/>
      <c r="R56" s="445"/>
      <c r="S56" s="445"/>
      <c r="T56" s="416" t="str">
        <f t="shared" si="4"/>
        <v/>
      </c>
      <c r="U56" s="626" t="str">
        <f t="shared" si="0"/>
        <v/>
      </c>
      <c r="V56" s="631" t="str">
        <f t="shared" si="1"/>
        <v/>
      </c>
      <c r="W56" s="442" t="str">
        <f t="shared" si="2"/>
        <v/>
      </c>
      <c r="X56" s="312"/>
    </row>
    <row r="57" spans="2:24" ht="13.5" thickBot="1" x14ac:dyDescent="0.25">
      <c r="B57" s="293" t="s">
        <v>665</v>
      </c>
      <c r="D57" s="250" t="s">
        <v>535</v>
      </c>
      <c r="E57" s="255">
        <v>7</v>
      </c>
      <c r="F57" s="257"/>
      <c r="G57" s="608" t="s">
        <v>548</v>
      </c>
      <c r="H57" s="449">
        <f>IF('Table 3.1'!H65="","",'Table 3.1'!H65)</f>
        <v>118</v>
      </c>
      <c r="I57" s="449" t="str">
        <f>IF('Table 3.1'!I65="","",'Table 3.1'!I65)</f>
        <v/>
      </c>
      <c r="J57" s="449">
        <f>IF('Table 3.1'!J65="","",'Table 3.1'!J65)</f>
        <v>3</v>
      </c>
      <c r="K57" s="449">
        <f>IF('Table 3.1'!K65="","",'Table 3.1'!K65)</f>
        <v>115</v>
      </c>
      <c r="L57" s="449">
        <f>IF('Table 3.1'!L65="","",'Table 3.1'!L65)</f>
        <v>115</v>
      </c>
      <c r="M57" s="449" t="str">
        <f>IF('Table 3.1'!M65="","",'Table 3.1'!M65)</f>
        <v/>
      </c>
      <c r="N57" s="449" t="str">
        <f>IF('Table 3.1'!N65="","",'Table 3.1'!N65)</f>
        <v/>
      </c>
      <c r="O57" s="449" t="str">
        <f>IF('Table 3.1'!O65="","",'Table 3.1'!O65)</f>
        <v/>
      </c>
      <c r="P57" s="449" t="str">
        <f>IF('Table 3.1'!P65="","",'Table 3.1'!P65)</f>
        <v/>
      </c>
      <c r="Q57" s="449" t="str">
        <f>IF('Table 3.1'!Q65="","",'Table 3.1'!Q65)</f>
        <v/>
      </c>
      <c r="R57" s="449" t="str">
        <f>IF('Table 3.1'!R65="","",'Table 3.1'!R65)</f>
        <v/>
      </c>
      <c r="S57" s="449" t="str">
        <f>IF('Table 3.1'!S65="","",'Table 3.1'!S65)</f>
        <v/>
      </c>
      <c r="T57" s="416" t="str">
        <f t="shared" si="4"/>
        <v/>
      </c>
      <c r="U57" s="626" t="str">
        <f t="shared" si="0"/>
        <v/>
      </c>
      <c r="V57" s="631" t="str">
        <f t="shared" si="1"/>
        <v/>
      </c>
      <c r="W57" s="442" t="str">
        <f t="shared" si="2"/>
        <v/>
      </c>
      <c r="X57" s="312"/>
    </row>
    <row r="58" spans="2:24" x14ac:dyDescent="0.2">
      <c r="B58" s="293" t="s">
        <v>665</v>
      </c>
      <c r="D58" s="252" t="s">
        <v>916</v>
      </c>
      <c r="E58" s="251"/>
      <c r="F58" s="693"/>
      <c r="G58" s="405" t="s">
        <v>913</v>
      </c>
      <c r="H58" s="545" t="str">
        <f>IF(AND('Table 5.1'!I65="",'Table 5.1'!J65="",'Table 5.1'!K65=""),"",IF(OR('Table 5.1'!I65="c",'Table 5.1'!J65="c",'Table 5.1'!K65="c"),"c",SUM('Table 5.1'!I65,'Table 5.1'!J65,'Table 5.1'!K65)))</f>
        <v/>
      </c>
      <c r="I58" s="419"/>
      <c r="J58" s="420"/>
      <c r="K58" s="559"/>
      <c r="L58" s="446"/>
      <c r="M58" s="546"/>
      <c r="N58" s="446"/>
      <c r="O58" s="546"/>
      <c r="P58" s="561"/>
      <c r="Q58" s="445"/>
      <c r="R58" s="445"/>
      <c r="S58" s="445"/>
      <c r="T58" s="416" t="str">
        <f t="shared" si="4"/>
        <v/>
      </c>
      <c r="U58" s="626" t="str">
        <f t="shared" si="0"/>
        <v/>
      </c>
      <c r="V58" s="631" t="str">
        <f t="shared" si="1"/>
        <v/>
      </c>
      <c r="W58" s="442" t="str">
        <f t="shared" si="2"/>
        <v/>
      </c>
      <c r="X58" s="312"/>
    </row>
    <row r="59" spans="2:24" x14ac:dyDescent="0.2">
      <c r="B59" s="293" t="s">
        <v>665</v>
      </c>
      <c r="D59" s="252" t="s">
        <v>917</v>
      </c>
      <c r="E59" s="251"/>
      <c r="F59" s="694"/>
      <c r="G59" s="404" t="s">
        <v>914</v>
      </c>
      <c r="H59" s="545" t="str">
        <f>IF(AND('Table 5.1'!I65="",'Table 5.1'!J65=""),"",IF(OR('Table 5.1'!I65="c",'Table 5.1'!J65="c"),"c",SUM('Table 5.1'!I65,'Table 5.1'!J65)))</f>
        <v/>
      </c>
      <c r="I59" s="419"/>
      <c r="J59" s="420"/>
      <c r="K59" s="560"/>
      <c r="L59" s="420"/>
      <c r="M59" s="419"/>
      <c r="N59" s="420"/>
      <c r="O59" s="419"/>
      <c r="P59" s="562"/>
      <c r="Q59" s="445"/>
      <c r="R59" s="445"/>
      <c r="S59" s="445"/>
      <c r="T59" s="416" t="str">
        <f t="shared" si="4"/>
        <v/>
      </c>
      <c r="U59" s="626" t="str">
        <f t="shared" si="0"/>
        <v/>
      </c>
      <c r="V59" s="631" t="str">
        <f t="shared" si="1"/>
        <v/>
      </c>
      <c r="W59" s="442" t="str">
        <f t="shared" si="2"/>
        <v/>
      </c>
      <c r="X59" s="312"/>
    </row>
    <row r="60" spans="2:24" x14ac:dyDescent="0.2">
      <c r="B60" s="293" t="s">
        <v>665</v>
      </c>
      <c r="D60" s="252" t="s">
        <v>538</v>
      </c>
      <c r="E60" s="251"/>
      <c r="F60" s="694"/>
      <c r="G60" s="404" t="s">
        <v>915</v>
      </c>
      <c r="H60" s="547" t="str">
        <f>'Table 5.1'!K65</f>
        <v/>
      </c>
      <c r="I60" s="419"/>
      <c r="J60" s="420"/>
      <c r="K60" s="560"/>
      <c r="L60" s="420"/>
      <c r="M60" s="419"/>
      <c r="N60" s="420"/>
      <c r="O60" s="419"/>
      <c r="P60" s="562"/>
      <c r="Q60" s="445"/>
      <c r="R60" s="445"/>
      <c r="S60" s="445"/>
      <c r="T60" s="416" t="str">
        <f t="shared" si="4"/>
        <v/>
      </c>
      <c r="U60" s="626" t="str">
        <f t="shared" si="0"/>
        <v/>
      </c>
      <c r="V60" s="631" t="str">
        <f t="shared" si="1"/>
        <v/>
      </c>
      <c r="W60" s="442" t="str">
        <f t="shared" si="2"/>
        <v/>
      </c>
      <c r="X60" s="312"/>
    </row>
    <row r="61" spans="2:24" x14ac:dyDescent="0.2">
      <c r="B61" s="293" t="s">
        <v>665</v>
      </c>
      <c r="D61" s="252" t="s">
        <v>540</v>
      </c>
      <c r="E61" s="251"/>
      <c r="F61" s="694"/>
      <c r="G61" s="404" t="s">
        <v>488</v>
      </c>
      <c r="H61" s="547" t="str">
        <f>IF('Table 5.1'!O65="","",'Table 5.1'!O65)</f>
        <v/>
      </c>
      <c r="I61" s="419"/>
      <c r="J61" s="420"/>
      <c r="K61" s="560"/>
      <c r="L61" s="420"/>
      <c r="M61" s="419"/>
      <c r="N61" s="420"/>
      <c r="O61" s="419"/>
      <c r="P61" s="562"/>
      <c r="Q61" s="445"/>
      <c r="R61" s="445"/>
      <c r="S61" s="445"/>
      <c r="T61" s="416" t="str">
        <f t="shared" si="4"/>
        <v/>
      </c>
      <c r="U61" s="626" t="str">
        <f t="shared" si="0"/>
        <v/>
      </c>
      <c r="V61" s="631" t="str">
        <f t="shared" si="1"/>
        <v/>
      </c>
      <c r="W61" s="442" t="str">
        <f t="shared" si="2"/>
        <v/>
      </c>
      <c r="X61" s="312"/>
    </row>
    <row r="62" spans="2:24" ht="13.5" thickBot="1" x14ac:dyDescent="0.25">
      <c r="B62" s="293" t="s">
        <v>665</v>
      </c>
      <c r="D62" s="253" t="s">
        <v>541</v>
      </c>
      <c r="E62" s="254"/>
      <c r="F62" s="695"/>
      <c r="G62" s="407" t="s">
        <v>883</v>
      </c>
      <c r="H62" s="548" t="str">
        <f>IF('Table 5.1'!P65="","",'Table 5.1'!P65)</f>
        <v/>
      </c>
      <c r="I62" s="419"/>
      <c r="J62" s="420"/>
      <c r="K62" s="560"/>
      <c r="L62" s="420"/>
      <c r="M62" s="419"/>
      <c r="N62" s="420"/>
      <c r="O62" s="419"/>
      <c r="P62" s="562"/>
      <c r="Q62" s="445"/>
      <c r="R62" s="445"/>
      <c r="S62" s="445"/>
      <c r="T62" s="416" t="str">
        <f t="shared" si="4"/>
        <v/>
      </c>
      <c r="U62" s="626" t="str">
        <f t="shared" si="0"/>
        <v/>
      </c>
      <c r="V62" s="631" t="str">
        <f t="shared" si="1"/>
        <v/>
      </c>
      <c r="W62" s="442" t="str">
        <f t="shared" si="2"/>
        <v/>
      </c>
      <c r="X62" s="312"/>
    </row>
    <row r="63" spans="2:24" ht="13.5" thickBot="1" x14ac:dyDescent="0.25">
      <c r="B63" s="293" t="s">
        <v>695</v>
      </c>
      <c r="D63" s="250" t="s">
        <v>535</v>
      </c>
      <c r="E63" s="255">
        <v>8</v>
      </c>
      <c r="F63" s="257"/>
      <c r="G63" s="608" t="s">
        <v>153</v>
      </c>
      <c r="H63" s="449">
        <f>IF('Table 3.1'!H95="","",'Table 3.1'!H95)</f>
        <v>7842</v>
      </c>
      <c r="I63" s="449" t="str">
        <f>IF('Table 3.1'!I95="","",'Table 3.1'!I95)</f>
        <v/>
      </c>
      <c r="J63" s="449">
        <f>IF('Table 3.1'!J95="","",'Table 3.1'!J95)</f>
        <v>1</v>
      </c>
      <c r="K63" s="449">
        <f>IF('Table 3.1'!K95="","",'Table 3.1'!K95)</f>
        <v>7841</v>
      </c>
      <c r="L63" s="449">
        <f>IF('Table 3.1'!L95="","",'Table 3.1'!L95)</f>
        <v>9</v>
      </c>
      <c r="M63" s="449" t="str">
        <f>IF('Table 3.1'!M95="","",'Table 3.1'!M95)</f>
        <v/>
      </c>
      <c r="N63" s="449">
        <f>IF('Table 3.1'!N95="","",'Table 3.1'!N95)</f>
        <v>7832</v>
      </c>
      <c r="O63" s="449" t="str">
        <f>IF('Table 3.1'!O95="","",'Table 3.1'!O95)</f>
        <v/>
      </c>
      <c r="P63" s="449" t="str">
        <f>IF('Table 3.1'!P95="","",'Table 3.1'!P95)</f>
        <v/>
      </c>
      <c r="Q63" s="449" t="str">
        <f>IF('Table 3.1'!Q95="","",'Table 3.1'!Q95)</f>
        <v/>
      </c>
      <c r="R63" s="449" t="str">
        <f>IF('Table 3.1'!R95="","",'Table 3.1'!R95)</f>
        <v/>
      </c>
      <c r="S63" s="449" t="str">
        <f>IF('Table 3.1'!S95="","",'Table 3.1'!S95)</f>
        <v/>
      </c>
      <c r="T63" s="416" t="str">
        <f t="shared" si="4"/>
        <v/>
      </c>
      <c r="U63" s="626" t="str">
        <f t="shared" si="0"/>
        <v/>
      </c>
      <c r="V63" s="631" t="str">
        <f t="shared" si="1"/>
        <v/>
      </c>
      <c r="W63" s="442" t="str">
        <f t="shared" si="2"/>
        <v/>
      </c>
      <c r="X63" s="312"/>
    </row>
    <row r="64" spans="2:24" x14ac:dyDescent="0.2">
      <c r="B64" s="293" t="s">
        <v>695</v>
      </c>
      <c r="D64" s="252" t="s">
        <v>916</v>
      </c>
      <c r="E64" s="251"/>
      <c r="F64" s="693"/>
      <c r="G64" s="405" t="s">
        <v>913</v>
      </c>
      <c r="H64" s="545" t="str">
        <f>IF(AND('Table 5.1'!I95="",'Table 5.1'!J95="",'Table 5.1'!K95=""),"",IF(OR('Table 5.1'!I95="c",'Table 5.1'!J95="c",'Table 5.1'!K95="c"),"c",SUM('Table 5.1'!I95,'Table 5.1'!J95,'Table 5.1'!K95)))</f>
        <v/>
      </c>
      <c r="I64" s="419"/>
      <c r="J64" s="420"/>
      <c r="K64" s="559"/>
      <c r="L64" s="446"/>
      <c r="M64" s="546"/>
      <c r="N64" s="446"/>
      <c r="O64" s="546"/>
      <c r="P64" s="561"/>
      <c r="Q64" s="445"/>
      <c r="R64" s="445"/>
      <c r="S64" s="445"/>
      <c r="T64" s="416" t="str">
        <f t="shared" si="4"/>
        <v/>
      </c>
      <c r="U64" s="626" t="str">
        <f t="shared" si="0"/>
        <v/>
      </c>
      <c r="V64" s="631" t="str">
        <f t="shared" si="1"/>
        <v/>
      </c>
      <c r="W64" s="442" t="str">
        <f t="shared" si="2"/>
        <v/>
      </c>
      <c r="X64" s="312"/>
    </row>
    <row r="65" spans="2:24" x14ac:dyDescent="0.2">
      <c r="B65" s="293" t="s">
        <v>695</v>
      </c>
      <c r="D65" s="252" t="s">
        <v>917</v>
      </c>
      <c r="E65" s="251"/>
      <c r="F65" s="694"/>
      <c r="G65" s="404" t="s">
        <v>914</v>
      </c>
      <c r="H65" s="545" t="str">
        <f>IF(AND('Table 5.1'!I95="",'Table 5.1'!J95=""),"",IF(OR('Table 5.1'!I95="c",'Table 5.1'!J95="c"),"c",SUM('Table 5.1'!I95,'Table 5.1'!J95)))</f>
        <v/>
      </c>
      <c r="I65" s="419"/>
      <c r="J65" s="420"/>
      <c r="K65" s="560"/>
      <c r="L65" s="420"/>
      <c r="M65" s="419"/>
      <c r="N65" s="420"/>
      <c r="O65" s="419"/>
      <c r="P65" s="562"/>
      <c r="Q65" s="445"/>
      <c r="R65" s="445"/>
      <c r="S65" s="445"/>
      <c r="T65" s="416" t="str">
        <f t="shared" si="4"/>
        <v/>
      </c>
      <c r="U65" s="626" t="str">
        <f t="shared" si="0"/>
        <v/>
      </c>
      <c r="V65" s="631" t="str">
        <f t="shared" si="1"/>
        <v/>
      </c>
      <c r="W65" s="442" t="str">
        <f t="shared" si="2"/>
        <v/>
      </c>
      <c r="X65" s="312"/>
    </row>
    <row r="66" spans="2:24" x14ac:dyDescent="0.2">
      <c r="B66" s="293" t="s">
        <v>695</v>
      </c>
      <c r="D66" s="252" t="s">
        <v>538</v>
      </c>
      <c r="E66" s="251"/>
      <c r="F66" s="694"/>
      <c r="G66" s="404" t="s">
        <v>915</v>
      </c>
      <c r="H66" s="547" t="str">
        <f>'Table 5.1'!K95</f>
        <v/>
      </c>
      <c r="I66" s="419"/>
      <c r="J66" s="420"/>
      <c r="K66" s="560"/>
      <c r="L66" s="420"/>
      <c r="M66" s="419"/>
      <c r="N66" s="420"/>
      <c r="O66" s="419"/>
      <c r="P66" s="562"/>
      <c r="Q66" s="445"/>
      <c r="R66" s="445"/>
      <c r="S66" s="445"/>
      <c r="T66" s="416" t="str">
        <f t="shared" si="4"/>
        <v/>
      </c>
      <c r="U66" s="626" t="str">
        <f t="shared" si="0"/>
        <v/>
      </c>
      <c r="V66" s="631" t="str">
        <f t="shared" si="1"/>
        <v/>
      </c>
      <c r="W66" s="442" t="str">
        <f t="shared" si="2"/>
        <v/>
      </c>
      <c r="X66" s="312"/>
    </row>
    <row r="67" spans="2:24" x14ac:dyDescent="0.2">
      <c r="B67" s="293" t="s">
        <v>695</v>
      </c>
      <c r="D67" s="252" t="s">
        <v>540</v>
      </c>
      <c r="E67" s="251"/>
      <c r="F67" s="694"/>
      <c r="G67" s="404" t="s">
        <v>488</v>
      </c>
      <c r="H67" s="547" t="str">
        <f>IF('Table 5.1'!O95="","",'Table 5.1'!O95)</f>
        <v/>
      </c>
      <c r="I67" s="419"/>
      <c r="J67" s="420"/>
      <c r="K67" s="560"/>
      <c r="L67" s="420"/>
      <c r="M67" s="419"/>
      <c r="N67" s="420"/>
      <c r="O67" s="419"/>
      <c r="P67" s="562"/>
      <c r="Q67" s="445"/>
      <c r="R67" s="445"/>
      <c r="S67" s="445"/>
      <c r="T67" s="416" t="str">
        <f t="shared" si="4"/>
        <v/>
      </c>
      <c r="U67" s="626" t="str">
        <f t="shared" si="0"/>
        <v/>
      </c>
      <c r="V67" s="631" t="str">
        <f t="shared" si="1"/>
        <v/>
      </c>
      <c r="W67" s="442" t="str">
        <f t="shared" si="2"/>
        <v/>
      </c>
      <c r="X67" s="312"/>
    </row>
    <row r="68" spans="2:24" ht="13.5" thickBot="1" x14ac:dyDescent="0.25">
      <c r="B68" s="293" t="s">
        <v>695</v>
      </c>
      <c r="D68" s="253" t="s">
        <v>541</v>
      </c>
      <c r="E68" s="254"/>
      <c r="F68" s="695"/>
      <c r="G68" s="407" t="s">
        <v>883</v>
      </c>
      <c r="H68" s="548" t="str">
        <f>IF('Table 5.1'!P95="","",'Table 5.1'!P95)</f>
        <v/>
      </c>
      <c r="I68" s="419"/>
      <c r="J68" s="420"/>
      <c r="K68" s="560"/>
      <c r="L68" s="420"/>
      <c r="M68" s="419"/>
      <c r="N68" s="420"/>
      <c r="O68" s="419"/>
      <c r="P68" s="562"/>
      <c r="Q68" s="445"/>
      <c r="R68" s="445"/>
      <c r="S68" s="445"/>
      <c r="T68" s="416" t="str">
        <f t="shared" si="4"/>
        <v/>
      </c>
      <c r="U68" s="626" t="str">
        <f t="shared" si="0"/>
        <v/>
      </c>
      <c r="V68" s="631" t="str">
        <f t="shared" si="1"/>
        <v/>
      </c>
      <c r="W68" s="442" t="str">
        <f t="shared" si="2"/>
        <v/>
      </c>
      <c r="X68" s="312"/>
    </row>
    <row r="69" spans="2:24" ht="13.5" thickBot="1" x14ac:dyDescent="0.25">
      <c r="B69" s="293" t="s">
        <v>702</v>
      </c>
      <c r="D69" s="250" t="s">
        <v>535</v>
      </c>
      <c r="E69" s="255">
        <v>9</v>
      </c>
      <c r="F69" s="257"/>
      <c r="G69" s="608" t="s">
        <v>167</v>
      </c>
      <c r="H69" s="449">
        <f>IF('Table 3.1'!H$102="","",'Table 3.1'!H$102)</f>
        <v>9139</v>
      </c>
      <c r="I69" s="449" t="str">
        <f>IF('Table 3.1'!I$102="","",'Table 3.1'!I$102)</f>
        <v/>
      </c>
      <c r="J69" s="449">
        <f>IF('Table 3.1'!J$102="","",'Table 3.1'!J$102)</f>
        <v>7</v>
      </c>
      <c r="K69" s="449">
        <f>IF('Table 3.1'!K$102="","",'Table 3.1'!K$102)</f>
        <v>9132</v>
      </c>
      <c r="L69" s="449">
        <f>IF('Table 3.1'!L$102="","",'Table 3.1'!L$102)</f>
        <v>42</v>
      </c>
      <c r="M69" s="449" t="str">
        <f>IF('Table 3.1'!M$102="","",'Table 3.1'!M$102)</f>
        <v/>
      </c>
      <c r="N69" s="449">
        <f>IF('Table 3.1'!N$102="","",'Table 3.1'!N$102)</f>
        <v>9090</v>
      </c>
      <c r="O69" s="449" t="str">
        <f>IF('Table 3.1'!O$102="","",'Table 3.1'!O$102)</f>
        <v/>
      </c>
      <c r="P69" s="449" t="str">
        <f>IF('Table 3.1'!P$102="","",'Table 3.1'!P$102)</f>
        <v/>
      </c>
      <c r="Q69" s="449" t="str">
        <f>IF('Table 3.1'!Q$102="","",'Table 3.1'!Q$102)</f>
        <v/>
      </c>
      <c r="R69" s="449" t="str">
        <f>IF('Table 3.1'!R$102="","",'Table 3.1'!R$102)</f>
        <v/>
      </c>
      <c r="S69" s="449" t="str">
        <f>IF('Table 3.1'!S$102="","",'Table 3.1'!S$102)</f>
        <v/>
      </c>
      <c r="T69" s="416" t="str">
        <f t="shared" si="4"/>
        <v/>
      </c>
      <c r="U69" s="626" t="str">
        <f t="shared" si="0"/>
        <v/>
      </c>
      <c r="V69" s="631" t="str">
        <f t="shared" si="1"/>
        <v/>
      </c>
      <c r="W69" s="442" t="str">
        <f t="shared" si="2"/>
        <v/>
      </c>
      <c r="X69" s="312"/>
    </row>
    <row r="70" spans="2:24" x14ac:dyDescent="0.2">
      <c r="B70" s="293" t="s">
        <v>702</v>
      </c>
      <c r="D70" s="252" t="s">
        <v>916</v>
      </c>
      <c r="E70" s="251"/>
      <c r="F70" s="693"/>
      <c r="G70" s="405" t="s">
        <v>913</v>
      </c>
      <c r="H70" s="545" t="str">
        <f>IF(AND('Table 5.1'!I102="",'Table 5.1'!J102="",'Table 5.1'!K102=""),"",IF(OR('Table 5.1'!I102="c",'Table 5.1'!J102="c",'Table 5.1'!K102="c"),"c",SUM('Table 5.1'!I102,'Table 5.1'!J102,'Table 5.1'!K102)))</f>
        <v/>
      </c>
      <c r="I70" s="419"/>
      <c r="J70" s="420"/>
      <c r="K70" s="559"/>
      <c r="L70" s="446"/>
      <c r="M70" s="546"/>
      <c r="N70" s="446"/>
      <c r="O70" s="546"/>
      <c r="P70" s="561"/>
      <c r="Q70" s="445"/>
      <c r="R70" s="445"/>
      <c r="S70" s="445"/>
      <c r="T70" s="416" t="str">
        <f t="shared" si="4"/>
        <v/>
      </c>
      <c r="U70" s="626" t="str">
        <f t="shared" si="0"/>
        <v/>
      </c>
      <c r="V70" s="631" t="str">
        <f t="shared" si="1"/>
        <v/>
      </c>
      <c r="W70" s="442" t="str">
        <f t="shared" si="2"/>
        <v/>
      </c>
      <c r="X70" s="312"/>
    </row>
    <row r="71" spans="2:24" x14ac:dyDescent="0.2">
      <c r="B71" s="293" t="s">
        <v>702</v>
      </c>
      <c r="D71" s="252" t="s">
        <v>917</v>
      </c>
      <c r="E71" s="251"/>
      <c r="F71" s="694"/>
      <c r="G71" s="404" t="s">
        <v>914</v>
      </c>
      <c r="H71" s="545" t="str">
        <f>IF(AND('Table 5.1'!I102="",'Table 5.1'!J102=""),"",IF(OR('Table 5.1'!I102="c",'Table 5.1'!J102="c"),"c",SUM('Table 5.1'!I102,'Table 5.1'!J102)))</f>
        <v/>
      </c>
      <c r="I71" s="419"/>
      <c r="J71" s="420"/>
      <c r="K71" s="560"/>
      <c r="L71" s="420"/>
      <c r="M71" s="419"/>
      <c r="N71" s="420"/>
      <c r="O71" s="419"/>
      <c r="P71" s="562"/>
      <c r="Q71" s="445"/>
      <c r="R71" s="445"/>
      <c r="S71" s="445"/>
      <c r="T71" s="416" t="str">
        <f t="shared" si="4"/>
        <v/>
      </c>
      <c r="U71" s="626" t="str">
        <f t="shared" si="0"/>
        <v/>
      </c>
      <c r="V71" s="631" t="str">
        <f t="shared" si="1"/>
        <v/>
      </c>
      <c r="W71" s="442" t="str">
        <f t="shared" si="2"/>
        <v/>
      </c>
      <c r="X71" s="312"/>
    </row>
    <row r="72" spans="2:24" x14ac:dyDescent="0.2">
      <c r="B72" s="293" t="s">
        <v>702</v>
      </c>
      <c r="D72" s="252" t="s">
        <v>538</v>
      </c>
      <c r="E72" s="251"/>
      <c r="F72" s="694"/>
      <c r="G72" s="404" t="s">
        <v>915</v>
      </c>
      <c r="H72" s="547" t="str">
        <f>'Table 5.1'!K102</f>
        <v/>
      </c>
      <c r="I72" s="419"/>
      <c r="J72" s="420"/>
      <c r="K72" s="560"/>
      <c r="L72" s="420"/>
      <c r="M72" s="419"/>
      <c r="N72" s="420"/>
      <c r="O72" s="419"/>
      <c r="P72" s="562"/>
      <c r="Q72" s="445"/>
      <c r="R72" s="445"/>
      <c r="S72" s="445"/>
      <c r="T72" s="416" t="str">
        <f t="shared" si="4"/>
        <v/>
      </c>
      <c r="U72" s="626" t="str">
        <f t="shared" si="0"/>
        <v/>
      </c>
      <c r="V72" s="631" t="str">
        <f t="shared" si="1"/>
        <v/>
      </c>
      <c r="W72" s="442" t="str">
        <f t="shared" si="2"/>
        <v/>
      </c>
      <c r="X72" s="312"/>
    </row>
    <row r="73" spans="2:24" x14ac:dyDescent="0.2">
      <c r="B73" s="293" t="s">
        <v>702</v>
      </c>
      <c r="D73" s="252" t="s">
        <v>540</v>
      </c>
      <c r="E73" s="251"/>
      <c r="F73" s="694"/>
      <c r="G73" s="404" t="s">
        <v>488</v>
      </c>
      <c r="H73" s="547" t="str">
        <f>IF('Table 5.1'!O102="","",'Table 5.1'!O102)</f>
        <v/>
      </c>
      <c r="I73" s="419"/>
      <c r="J73" s="420"/>
      <c r="K73" s="560"/>
      <c r="L73" s="420"/>
      <c r="M73" s="419"/>
      <c r="N73" s="420"/>
      <c r="O73" s="419"/>
      <c r="P73" s="562"/>
      <c r="Q73" s="445"/>
      <c r="R73" s="445"/>
      <c r="S73" s="445"/>
      <c r="T73" s="416" t="str">
        <f t="shared" si="4"/>
        <v/>
      </c>
      <c r="U73" s="626" t="str">
        <f t="shared" si="0"/>
        <v/>
      </c>
      <c r="V73" s="631" t="str">
        <f t="shared" si="1"/>
        <v/>
      </c>
      <c r="W73" s="442" t="str">
        <f t="shared" si="2"/>
        <v/>
      </c>
      <c r="X73" s="312"/>
    </row>
    <row r="74" spans="2:24" ht="13.5" thickBot="1" x14ac:dyDescent="0.25">
      <c r="B74" s="293" t="s">
        <v>702</v>
      </c>
      <c r="D74" s="253" t="s">
        <v>541</v>
      </c>
      <c r="E74" s="254"/>
      <c r="F74" s="695"/>
      <c r="G74" s="407" t="s">
        <v>883</v>
      </c>
      <c r="H74" s="548" t="str">
        <f>IF('Table 5.1'!P102="","",'Table 5.1'!P102)</f>
        <v/>
      </c>
      <c r="I74" s="419"/>
      <c r="J74" s="420"/>
      <c r="K74" s="560"/>
      <c r="L74" s="420"/>
      <c r="M74" s="419"/>
      <c r="N74" s="420"/>
      <c r="O74" s="419"/>
      <c r="P74" s="562"/>
      <c r="Q74" s="445"/>
      <c r="R74" s="445"/>
      <c r="S74" s="445"/>
      <c r="T74" s="416" t="str">
        <f t="shared" si="4"/>
        <v/>
      </c>
      <c r="U74" s="626" t="str">
        <f t="shared" si="0"/>
        <v/>
      </c>
      <c r="V74" s="631" t="str">
        <f t="shared" si="1"/>
        <v/>
      </c>
      <c r="W74" s="442" t="str">
        <f t="shared" si="2"/>
        <v/>
      </c>
      <c r="X74" s="312"/>
    </row>
    <row r="75" spans="2:24" ht="13.5" thickBot="1" x14ac:dyDescent="0.25">
      <c r="B75" s="293" t="s">
        <v>720</v>
      </c>
      <c r="D75" s="250" t="s">
        <v>535</v>
      </c>
      <c r="E75" s="255">
        <v>10</v>
      </c>
      <c r="F75" s="257"/>
      <c r="G75" s="608" t="s">
        <v>202</v>
      </c>
      <c r="H75" s="449">
        <f>IF('Table 3.1'!H$119="","",'Table 3.1'!H$119)</f>
        <v>7233</v>
      </c>
      <c r="I75" s="449" t="str">
        <f>IF('Table 3.1'!I$119="","",'Table 3.1'!I$119)</f>
        <v/>
      </c>
      <c r="J75" s="449" t="str">
        <f>IF('Table 3.1'!J$119="","",'Table 3.1'!J$119)</f>
        <v/>
      </c>
      <c r="K75" s="449">
        <f>IF('Table 3.1'!K$119="","",'Table 3.1'!K$119)</f>
        <v>7233</v>
      </c>
      <c r="L75" s="449">
        <f>IF('Table 3.1'!L$119="","",'Table 3.1'!L$119)</f>
        <v>1</v>
      </c>
      <c r="M75" s="449" t="str">
        <f>IF('Table 3.1'!M$119="","",'Table 3.1'!M$119)</f>
        <v/>
      </c>
      <c r="N75" s="449">
        <f>IF('Table 3.1'!N$119="","",'Table 3.1'!N$119)</f>
        <v>7232</v>
      </c>
      <c r="O75" s="449" t="str">
        <f>IF('Table 3.1'!O$119="","",'Table 3.1'!O$119)</f>
        <v/>
      </c>
      <c r="P75" s="449" t="str">
        <f>IF('Table 3.1'!P$119="","",'Table 3.1'!P$119)</f>
        <v/>
      </c>
      <c r="Q75" s="449" t="str">
        <f>IF('Table 3.1'!Q$119="","",'Table 3.1'!Q$119)</f>
        <v/>
      </c>
      <c r="R75" s="449" t="str">
        <f>IF('Table 3.1'!R$119="","",'Table 3.1'!R$119)</f>
        <v/>
      </c>
      <c r="S75" s="449" t="str">
        <f>IF('Table 3.1'!S$119="","",'Table 3.1'!S$119)</f>
        <v/>
      </c>
      <c r="T75" s="416" t="str">
        <f t="shared" si="4"/>
        <v/>
      </c>
      <c r="U75" s="626" t="str">
        <f t="shared" si="0"/>
        <v/>
      </c>
      <c r="V75" s="631" t="str">
        <f t="shared" si="1"/>
        <v/>
      </c>
      <c r="W75" s="442" t="str">
        <f t="shared" si="2"/>
        <v/>
      </c>
      <c r="X75" s="312"/>
    </row>
    <row r="76" spans="2:24" x14ac:dyDescent="0.2">
      <c r="B76" s="293" t="s">
        <v>720</v>
      </c>
      <c r="D76" s="252" t="s">
        <v>916</v>
      </c>
      <c r="E76" s="251"/>
      <c r="F76" s="693"/>
      <c r="G76" s="405" t="s">
        <v>913</v>
      </c>
      <c r="H76" s="545" t="str">
        <f>IF(AND('Table 5.1'!I119="",'Table 5.1'!J119="",'Table 5.1'!K119=""),"",IF(OR('Table 5.1'!I119="c",'Table 5.1'!J119="c",'Table 5.1'!K119="c"),"c",SUM('Table 5.1'!I119,'Table 5.1'!J119,'Table 5.1'!K119)))</f>
        <v/>
      </c>
      <c r="I76" s="419"/>
      <c r="J76" s="420"/>
      <c r="K76" s="559"/>
      <c r="L76" s="446"/>
      <c r="M76" s="546"/>
      <c r="N76" s="446"/>
      <c r="O76" s="546"/>
      <c r="P76" s="561"/>
      <c r="Q76" s="445"/>
      <c r="R76" s="445"/>
      <c r="S76" s="445"/>
      <c r="T76" s="416" t="str">
        <f t="shared" si="4"/>
        <v/>
      </c>
      <c r="U76" s="626" t="str">
        <f t="shared" si="0"/>
        <v/>
      </c>
      <c r="V76" s="631" t="str">
        <f t="shared" si="1"/>
        <v/>
      </c>
      <c r="W76" s="442" t="str">
        <f t="shared" si="2"/>
        <v/>
      </c>
      <c r="X76" s="312"/>
    </row>
    <row r="77" spans="2:24" x14ac:dyDescent="0.2">
      <c r="B77" s="293" t="s">
        <v>720</v>
      </c>
      <c r="D77" s="252" t="s">
        <v>917</v>
      </c>
      <c r="E77" s="251"/>
      <c r="F77" s="694"/>
      <c r="G77" s="404" t="s">
        <v>914</v>
      </c>
      <c r="H77" s="545" t="str">
        <f>IF(AND('Table 5.1'!I119="",'Table 5.1'!J119=""),"",IF(OR('Table 5.1'!I119="c",'Table 5.1'!J119="c"),"c",SUM('Table 5.1'!I119,'Table 5.1'!J119)))</f>
        <v/>
      </c>
      <c r="I77" s="419"/>
      <c r="J77" s="420"/>
      <c r="K77" s="560"/>
      <c r="L77" s="420"/>
      <c r="M77" s="419"/>
      <c r="N77" s="420"/>
      <c r="O77" s="419"/>
      <c r="P77" s="562"/>
      <c r="Q77" s="445"/>
      <c r="R77" s="445"/>
      <c r="S77" s="445"/>
      <c r="T77" s="416" t="str">
        <f t="shared" si="4"/>
        <v/>
      </c>
      <c r="U77" s="626" t="str">
        <f t="shared" si="0"/>
        <v/>
      </c>
      <c r="V77" s="631" t="str">
        <f t="shared" si="1"/>
        <v/>
      </c>
      <c r="W77" s="442" t="str">
        <f t="shared" si="2"/>
        <v/>
      </c>
      <c r="X77" s="312"/>
    </row>
    <row r="78" spans="2:24" x14ac:dyDescent="0.2">
      <c r="B78" s="293" t="s">
        <v>720</v>
      </c>
      <c r="D78" s="252" t="s">
        <v>538</v>
      </c>
      <c r="E78" s="251"/>
      <c r="F78" s="694"/>
      <c r="G78" s="404" t="s">
        <v>915</v>
      </c>
      <c r="H78" s="547" t="str">
        <f>'Table 5.1'!K119</f>
        <v/>
      </c>
      <c r="I78" s="419"/>
      <c r="J78" s="420"/>
      <c r="K78" s="560"/>
      <c r="L78" s="420"/>
      <c r="M78" s="419"/>
      <c r="N78" s="420"/>
      <c r="O78" s="419"/>
      <c r="P78" s="562"/>
      <c r="Q78" s="445"/>
      <c r="R78" s="445"/>
      <c r="S78" s="445"/>
      <c r="T78" s="416" t="str">
        <f t="shared" si="4"/>
        <v/>
      </c>
      <c r="U78" s="626" t="str">
        <f t="shared" si="0"/>
        <v/>
      </c>
      <c r="V78" s="631" t="str">
        <f t="shared" si="1"/>
        <v/>
      </c>
      <c r="W78" s="442" t="str">
        <f t="shared" si="2"/>
        <v/>
      </c>
      <c r="X78" s="312"/>
    </row>
    <row r="79" spans="2:24" x14ac:dyDescent="0.2">
      <c r="B79" s="293" t="s">
        <v>720</v>
      </c>
      <c r="D79" s="252" t="s">
        <v>540</v>
      </c>
      <c r="E79" s="251"/>
      <c r="F79" s="694"/>
      <c r="G79" s="404" t="s">
        <v>488</v>
      </c>
      <c r="H79" s="547" t="str">
        <f>IF('Table 5.1'!O119="","",'Table 5.1'!O119)</f>
        <v/>
      </c>
      <c r="I79" s="419"/>
      <c r="J79" s="420"/>
      <c r="K79" s="560"/>
      <c r="L79" s="420"/>
      <c r="M79" s="419"/>
      <c r="N79" s="420"/>
      <c r="O79" s="419"/>
      <c r="P79" s="562"/>
      <c r="Q79" s="445"/>
      <c r="R79" s="445"/>
      <c r="S79" s="445"/>
      <c r="T79" s="416" t="str">
        <f t="shared" si="4"/>
        <v/>
      </c>
      <c r="U79" s="626" t="str">
        <f t="shared" si="0"/>
        <v/>
      </c>
      <c r="V79" s="631" t="str">
        <f t="shared" si="1"/>
        <v/>
      </c>
      <c r="W79" s="442" t="str">
        <f t="shared" si="2"/>
        <v/>
      </c>
      <c r="X79" s="312"/>
    </row>
    <row r="80" spans="2:24" ht="13.5" thickBot="1" x14ac:dyDescent="0.25">
      <c r="B80" s="293" t="s">
        <v>720</v>
      </c>
      <c r="D80" s="253" t="s">
        <v>541</v>
      </c>
      <c r="E80" s="254"/>
      <c r="F80" s="695"/>
      <c r="G80" s="407" t="s">
        <v>883</v>
      </c>
      <c r="H80" s="548" t="str">
        <f>IF('Table 5.1'!P119="","",'Table 5.1'!P119)</f>
        <v/>
      </c>
      <c r="I80" s="419"/>
      <c r="J80" s="420"/>
      <c r="K80" s="560"/>
      <c r="L80" s="420"/>
      <c r="M80" s="419"/>
      <c r="N80" s="420"/>
      <c r="O80" s="419"/>
      <c r="P80" s="562"/>
      <c r="Q80" s="445"/>
      <c r="R80" s="445"/>
      <c r="S80" s="445"/>
      <c r="T80" s="416" t="str">
        <f t="shared" si="4"/>
        <v/>
      </c>
      <c r="U80" s="626" t="str">
        <f t="shared" si="0"/>
        <v/>
      </c>
      <c r="V80" s="631" t="str">
        <f t="shared" si="1"/>
        <v/>
      </c>
      <c r="W80" s="442" t="str">
        <f t="shared" si="2"/>
        <v/>
      </c>
      <c r="X80" s="312"/>
    </row>
    <row r="81" spans="2:24" ht="13.5" thickBot="1" x14ac:dyDescent="0.25">
      <c r="B81" s="293" t="s">
        <v>724</v>
      </c>
      <c r="D81" s="250" t="s">
        <v>535</v>
      </c>
      <c r="E81" s="255">
        <v>11</v>
      </c>
      <c r="F81" s="257"/>
      <c r="G81" s="608" t="s">
        <v>210</v>
      </c>
      <c r="H81" s="449">
        <f>IF('Table 3.1'!H123="","",'Table 3.1'!H123)</f>
        <v>20404</v>
      </c>
      <c r="I81" s="449" t="str">
        <f>IF('Table 3.1'!I123="","",'Table 3.1'!I123)</f>
        <v/>
      </c>
      <c r="J81" s="449">
        <f>IF('Table 3.1'!J123="","",'Table 3.1'!J123)</f>
        <v>56</v>
      </c>
      <c r="K81" s="449">
        <f>IF('Table 3.1'!K123="","",'Table 3.1'!K123)</f>
        <v>20348</v>
      </c>
      <c r="L81" s="449">
        <f>IF('Table 3.1'!L123="","",'Table 3.1'!L123)</f>
        <v>648</v>
      </c>
      <c r="M81" s="449" t="str">
        <f>IF('Table 3.1'!M123="","",'Table 3.1'!M123)</f>
        <v/>
      </c>
      <c r="N81" s="449">
        <f>IF('Table 3.1'!N123="","",'Table 3.1'!N123)</f>
        <v>19700</v>
      </c>
      <c r="O81" s="449" t="str">
        <f>IF('Table 3.1'!O123="","",'Table 3.1'!O123)</f>
        <v/>
      </c>
      <c r="P81" s="449" t="str">
        <f>IF('Table 3.1'!P123="","",'Table 3.1'!P123)</f>
        <v/>
      </c>
      <c r="Q81" s="449" t="str">
        <f>IF('Table 3.1'!Q123="","",'Table 3.1'!Q123)</f>
        <v/>
      </c>
      <c r="R81" s="449" t="str">
        <f>IF('Table 3.1'!R123="","",'Table 3.1'!R123)</f>
        <v/>
      </c>
      <c r="S81" s="449" t="str">
        <f>IF('Table 3.1'!S123="","",'Table 3.1'!S123)</f>
        <v/>
      </c>
      <c r="T81" s="416" t="str">
        <f t="shared" si="4"/>
        <v/>
      </c>
      <c r="U81" s="626" t="str">
        <f t="shared" si="0"/>
        <v/>
      </c>
      <c r="V81" s="631" t="str">
        <f t="shared" si="1"/>
        <v/>
      </c>
      <c r="W81" s="442" t="str">
        <f t="shared" si="2"/>
        <v/>
      </c>
      <c r="X81" s="312"/>
    </row>
    <row r="82" spans="2:24" x14ac:dyDescent="0.2">
      <c r="B82" s="293" t="s">
        <v>724</v>
      </c>
      <c r="D82" s="252" t="s">
        <v>916</v>
      </c>
      <c r="E82" s="251"/>
      <c r="F82" s="693"/>
      <c r="G82" s="405" t="s">
        <v>913</v>
      </c>
      <c r="H82" s="545" t="str">
        <f>IF(AND('Table 5.1'!I123="",'Table 5.1'!J123="",'Table 5.1'!K123=""),"",IF(OR('Table 5.1'!I123="c",'Table 5.1'!J123="c",'Table 5.1'!K123="c"),"c",SUM('Table 5.1'!I123,'Table 5.1'!J123,'Table 5.1'!K123)))</f>
        <v/>
      </c>
      <c r="I82" s="419"/>
      <c r="J82" s="420"/>
      <c r="K82" s="559"/>
      <c r="L82" s="446"/>
      <c r="M82" s="546"/>
      <c r="N82" s="446"/>
      <c r="O82" s="546"/>
      <c r="P82" s="561"/>
      <c r="Q82" s="445"/>
      <c r="R82" s="445"/>
      <c r="S82" s="445"/>
      <c r="T82" s="416" t="str">
        <f t="shared" si="4"/>
        <v/>
      </c>
      <c r="U82" s="626" t="str">
        <f t="shared" si="0"/>
        <v/>
      </c>
      <c r="V82" s="631" t="str">
        <f t="shared" si="1"/>
        <v/>
      </c>
      <c r="W82" s="442" t="str">
        <f t="shared" si="2"/>
        <v/>
      </c>
      <c r="X82" s="312"/>
    </row>
    <row r="83" spans="2:24" x14ac:dyDescent="0.2">
      <c r="B83" s="293" t="s">
        <v>724</v>
      </c>
      <c r="D83" s="252" t="s">
        <v>917</v>
      </c>
      <c r="E83" s="251"/>
      <c r="F83" s="694"/>
      <c r="G83" s="404" t="s">
        <v>914</v>
      </c>
      <c r="H83" s="545" t="str">
        <f>IF(AND('Table 5.1'!I123="",'Table 5.1'!J123=""),"",IF(OR('Table 5.1'!I123="c",'Table 5.1'!J123="c"),"c",SUM('Table 5.1'!I123,'Table 5.1'!J123)))</f>
        <v/>
      </c>
      <c r="I83" s="419"/>
      <c r="J83" s="420"/>
      <c r="K83" s="560"/>
      <c r="L83" s="420"/>
      <c r="M83" s="419"/>
      <c r="N83" s="420"/>
      <c r="O83" s="419"/>
      <c r="P83" s="562"/>
      <c r="Q83" s="445"/>
      <c r="R83" s="445"/>
      <c r="S83" s="445"/>
      <c r="T83" s="416" t="str">
        <f t="shared" si="4"/>
        <v/>
      </c>
      <c r="U83" s="626" t="str">
        <f t="shared" si="0"/>
        <v/>
      </c>
      <c r="V83" s="631" t="str">
        <f t="shared" si="1"/>
        <v/>
      </c>
      <c r="W83" s="442" t="str">
        <f t="shared" si="2"/>
        <v/>
      </c>
      <c r="X83" s="312"/>
    </row>
    <row r="84" spans="2:24" x14ac:dyDescent="0.2">
      <c r="B84" s="293" t="s">
        <v>724</v>
      </c>
      <c r="D84" s="252" t="s">
        <v>538</v>
      </c>
      <c r="E84" s="251"/>
      <c r="F84" s="694"/>
      <c r="G84" s="404" t="s">
        <v>915</v>
      </c>
      <c r="H84" s="547" t="str">
        <f>'Table 5.1'!K123</f>
        <v/>
      </c>
      <c r="I84" s="419"/>
      <c r="J84" s="420"/>
      <c r="K84" s="560"/>
      <c r="L84" s="420"/>
      <c r="M84" s="419"/>
      <c r="N84" s="420"/>
      <c r="O84" s="419"/>
      <c r="P84" s="562"/>
      <c r="Q84" s="445"/>
      <c r="R84" s="445"/>
      <c r="S84" s="445"/>
      <c r="T84" s="416" t="str">
        <f t="shared" si="4"/>
        <v/>
      </c>
      <c r="U84" s="626" t="str">
        <f t="shared" si="0"/>
        <v/>
      </c>
      <c r="V84" s="631" t="str">
        <f t="shared" si="1"/>
        <v/>
      </c>
      <c r="W84" s="442" t="str">
        <f t="shared" si="2"/>
        <v/>
      </c>
      <c r="X84" s="312"/>
    </row>
    <row r="85" spans="2:24" x14ac:dyDescent="0.2">
      <c r="B85" s="293" t="s">
        <v>724</v>
      </c>
      <c r="D85" s="252" t="s">
        <v>540</v>
      </c>
      <c r="E85" s="251"/>
      <c r="F85" s="694"/>
      <c r="G85" s="404" t="s">
        <v>488</v>
      </c>
      <c r="H85" s="547" t="str">
        <f>IF('Table 5.1'!O123="","",'Table 5.1'!O123)</f>
        <v/>
      </c>
      <c r="I85" s="419"/>
      <c r="J85" s="420"/>
      <c r="K85" s="560"/>
      <c r="L85" s="420"/>
      <c r="M85" s="419"/>
      <c r="N85" s="420"/>
      <c r="O85" s="419"/>
      <c r="P85" s="562"/>
      <c r="Q85" s="445"/>
      <c r="R85" s="445"/>
      <c r="S85" s="445"/>
      <c r="T85" s="416" t="str">
        <f t="shared" si="4"/>
        <v/>
      </c>
      <c r="U85" s="626" t="str">
        <f t="shared" si="0"/>
        <v/>
      </c>
      <c r="V85" s="631" t="str">
        <f t="shared" si="1"/>
        <v/>
      </c>
      <c r="W85" s="442" t="str">
        <f t="shared" si="2"/>
        <v/>
      </c>
      <c r="X85" s="312"/>
    </row>
    <row r="86" spans="2:24" ht="13.5" thickBot="1" x14ac:dyDescent="0.25">
      <c r="B86" s="293" t="s">
        <v>724</v>
      </c>
      <c r="D86" s="253" t="s">
        <v>541</v>
      </c>
      <c r="E86" s="254"/>
      <c r="F86" s="695"/>
      <c r="G86" s="407" t="s">
        <v>883</v>
      </c>
      <c r="H86" s="548" t="str">
        <f>IF('Table 5.1'!P123="","",'Table 5.1'!P123)</f>
        <v/>
      </c>
      <c r="I86" s="419"/>
      <c r="J86" s="420"/>
      <c r="K86" s="560"/>
      <c r="L86" s="420"/>
      <c r="M86" s="419"/>
      <c r="N86" s="420"/>
      <c r="O86" s="419"/>
      <c r="P86" s="562"/>
      <c r="Q86" s="445"/>
      <c r="R86" s="445"/>
      <c r="S86" s="445"/>
      <c r="T86" s="416" t="str">
        <f t="shared" si="4"/>
        <v/>
      </c>
      <c r="U86" s="626" t="str">
        <f t="shared" ref="U86:U149" si="5">IF(T86&lt;&gt;"","",IF(SUM(COUNTIF(I86:K86,"c"),COUNTIF(O86:P86,"c"))&gt;1,"",IF(OR(AND(H86="c",OR(I86="c",J86="c",K86="c",O86="c",P86="c")),AND(H86&lt;&gt;"",I86="c",J86="c",K86="c",O86="c",P86="c"),AND(H86&lt;&gt;"",I86="",J86="",K86="",O86="",P86="")),"",IF(ABS(SUM(I86:K86,O86:P86)-SUM(H86))&gt;0.9,SUM(I86:K86,O86:P86),""))))</f>
        <v/>
      </c>
      <c r="V86" s="631" t="str">
        <f t="shared" ref="V86:V149" si="6">IF(T86&lt;&gt;"","",IF(OR(AND(K86="c",OR(L86="c",N86="c",M86="c")),AND(K86&lt;&gt;"",L86="c",M86="c",N86="c"),AND(K86&lt;&gt;"",L86="",N86="",M86="")),"",IF(COUNTIF(L86:N86,"c")&gt;1,"",IF(ABS(SUM(L86:N86)-SUM(K86))&gt;0.9,SUM(L86:N86),""))))</f>
        <v/>
      </c>
      <c r="W86" s="442" t="str">
        <f t="shared" ref="W86:W149" si="7">IF(T86&lt;&gt;"","",IF(OR(AND(P86="c",OR(Q86="c",S86="c",R86="c")),AND(P86&lt;&gt;"",Q86="c",R86="c",S86="c"),AND(P86&lt;&gt;"",Q86="",S86="",R86="")),"",IF(COUNTIF(Q86:S86,"c")&gt;1,"",IF(ABS(SUM(Q86:S86)-SUM(P86))&gt;0.9,SUM(Q86:S86),""))))</f>
        <v/>
      </c>
      <c r="X86" s="312"/>
    </row>
    <row r="87" spans="2:24" ht="13.5" thickBot="1" x14ac:dyDescent="0.25">
      <c r="B87" s="293" t="s">
        <v>727</v>
      </c>
      <c r="D87" s="250" t="s">
        <v>535</v>
      </c>
      <c r="E87" s="255">
        <v>12</v>
      </c>
      <c r="F87" s="257"/>
      <c r="G87" s="608" t="s">
        <v>216</v>
      </c>
      <c r="H87" s="449">
        <f>IF('Table 3.1'!H126="","",'Table 3.1'!H126)</f>
        <v>1685</v>
      </c>
      <c r="I87" s="449" t="str">
        <f>IF('Table 3.1'!I126="","",'Table 3.1'!I126)</f>
        <v/>
      </c>
      <c r="J87" s="449" t="str">
        <f>IF('Table 3.1'!J126="","",'Table 3.1'!J126)</f>
        <v/>
      </c>
      <c r="K87" s="449">
        <f>IF('Table 3.1'!K126="","",'Table 3.1'!K126)</f>
        <v>1685</v>
      </c>
      <c r="L87" s="449">
        <f>IF('Table 3.1'!L126="","",'Table 3.1'!L126)</f>
        <v>2</v>
      </c>
      <c r="M87" s="449" t="str">
        <f>IF('Table 3.1'!M126="","",'Table 3.1'!M126)</f>
        <v/>
      </c>
      <c r="N87" s="449">
        <f>IF('Table 3.1'!N126="","",'Table 3.1'!N126)</f>
        <v>1683</v>
      </c>
      <c r="O87" s="449" t="str">
        <f>IF('Table 3.1'!O126="","",'Table 3.1'!O126)</f>
        <v/>
      </c>
      <c r="P87" s="449" t="str">
        <f>IF('Table 3.1'!P126="","",'Table 3.1'!P126)</f>
        <v/>
      </c>
      <c r="Q87" s="449" t="str">
        <f>IF('Table 3.1'!Q126="","",'Table 3.1'!Q126)</f>
        <v/>
      </c>
      <c r="R87" s="449" t="str">
        <f>IF('Table 3.1'!R126="","",'Table 3.1'!R126)</f>
        <v/>
      </c>
      <c r="S87" s="449" t="str">
        <f>IF('Table 3.1'!S126="","",'Table 3.1'!S126)</f>
        <v/>
      </c>
      <c r="T87" s="416" t="str">
        <f t="shared" si="4"/>
        <v/>
      </c>
      <c r="U87" s="626" t="str">
        <f t="shared" si="5"/>
        <v/>
      </c>
      <c r="V87" s="631" t="str">
        <f t="shared" si="6"/>
        <v/>
      </c>
      <c r="W87" s="442" t="str">
        <f t="shared" si="7"/>
        <v/>
      </c>
      <c r="X87" s="312"/>
    </row>
    <row r="88" spans="2:24" x14ac:dyDescent="0.2">
      <c r="B88" s="293" t="s">
        <v>727</v>
      </c>
      <c r="D88" s="252" t="s">
        <v>916</v>
      </c>
      <c r="E88" s="251"/>
      <c r="F88" s="693"/>
      <c r="G88" s="405" t="s">
        <v>913</v>
      </c>
      <c r="H88" s="545" t="str">
        <f>IF(AND('Table 5.1'!I126="",'Table 5.1'!J126="",'Table 5.1'!K126=""),"",IF(OR('Table 5.1'!I126="c",'Table 5.1'!J126="c",'Table 5.1'!K126="c"),"c",SUM('Table 5.1'!I126,'Table 5.1'!J126,'Table 5.1'!K126)))</f>
        <v/>
      </c>
      <c r="I88" s="419"/>
      <c r="J88" s="420"/>
      <c r="K88" s="559"/>
      <c r="L88" s="446"/>
      <c r="M88" s="546"/>
      <c r="N88" s="446"/>
      <c r="O88" s="546"/>
      <c r="P88" s="561"/>
      <c r="Q88" s="445"/>
      <c r="R88" s="445"/>
      <c r="S88" s="445"/>
      <c r="T88" s="416" t="str">
        <f t="shared" si="4"/>
        <v/>
      </c>
      <c r="U88" s="626" t="str">
        <f t="shared" si="5"/>
        <v/>
      </c>
      <c r="V88" s="631" t="str">
        <f t="shared" si="6"/>
        <v/>
      </c>
      <c r="W88" s="442" t="str">
        <f t="shared" si="7"/>
        <v/>
      </c>
      <c r="X88" s="312"/>
    </row>
    <row r="89" spans="2:24" x14ac:dyDescent="0.2">
      <c r="B89" s="293" t="s">
        <v>727</v>
      </c>
      <c r="D89" s="252" t="s">
        <v>917</v>
      </c>
      <c r="E89" s="251"/>
      <c r="F89" s="694"/>
      <c r="G89" s="404" t="s">
        <v>914</v>
      </c>
      <c r="H89" s="545" t="str">
        <f>IF(AND('Table 5.1'!I126="",'Table 5.1'!J126=""),"",IF(OR('Table 5.1'!I126="c",'Table 5.1'!J126="c"),"c",SUM('Table 5.1'!I126,'Table 5.1'!J126)))</f>
        <v/>
      </c>
      <c r="I89" s="419"/>
      <c r="J89" s="420"/>
      <c r="K89" s="560"/>
      <c r="L89" s="420"/>
      <c r="M89" s="419"/>
      <c r="N89" s="420"/>
      <c r="O89" s="419"/>
      <c r="P89" s="562"/>
      <c r="Q89" s="445"/>
      <c r="R89" s="445"/>
      <c r="S89" s="445"/>
      <c r="T89" s="416" t="str">
        <f t="shared" si="4"/>
        <v/>
      </c>
      <c r="U89" s="626" t="str">
        <f t="shared" si="5"/>
        <v/>
      </c>
      <c r="V89" s="631" t="str">
        <f t="shared" si="6"/>
        <v/>
      </c>
      <c r="W89" s="442" t="str">
        <f t="shared" si="7"/>
        <v/>
      </c>
      <c r="X89" s="312"/>
    </row>
    <row r="90" spans="2:24" x14ac:dyDescent="0.2">
      <c r="B90" s="293" t="s">
        <v>727</v>
      </c>
      <c r="D90" s="252" t="s">
        <v>538</v>
      </c>
      <c r="E90" s="251"/>
      <c r="F90" s="694"/>
      <c r="G90" s="404" t="s">
        <v>915</v>
      </c>
      <c r="H90" s="547" t="str">
        <f>'Table 5.1'!K126</f>
        <v/>
      </c>
      <c r="I90" s="419"/>
      <c r="J90" s="420"/>
      <c r="K90" s="560"/>
      <c r="L90" s="420"/>
      <c r="M90" s="419"/>
      <c r="N90" s="420"/>
      <c r="O90" s="419"/>
      <c r="P90" s="562"/>
      <c r="Q90" s="445"/>
      <c r="R90" s="445"/>
      <c r="S90" s="445"/>
      <c r="T90" s="416" t="str">
        <f t="shared" si="4"/>
        <v/>
      </c>
      <c r="U90" s="626" t="str">
        <f t="shared" si="5"/>
        <v/>
      </c>
      <c r="V90" s="631" t="str">
        <f t="shared" si="6"/>
        <v/>
      </c>
      <c r="W90" s="442" t="str">
        <f t="shared" si="7"/>
        <v/>
      </c>
      <c r="X90" s="312"/>
    </row>
    <row r="91" spans="2:24" x14ac:dyDescent="0.2">
      <c r="B91" s="293" t="s">
        <v>727</v>
      </c>
      <c r="D91" s="252" t="s">
        <v>540</v>
      </c>
      <c r="E91" s="251"/>
      <c r="F91" s="694"/>
      <c r="G91" s="404" t="s">
        <v>488</v>
      </c>
      <c r="H91" s="547" t="str">
        <f>IF('Table 5.1'!O126="","",'Table 5.1'!O126)</f>
        <v/>
      </c>
      <c r="I91" s="419"/>
      <c r="J91" s="420"/>
      <c r="K91" s="560"/>
      <c r="L91" s="420"/>
      <c r="M91" s="419"/>
      <c r="N91" s="420"/>
      <c r="O91" s="419"/>
      <c r="P91" s="562"/>
      <c r="Q91" s="445"/>
      <c r="R91" s="445"/>
      <c r="S91" s="445"/>
      <c r="T91" s="416" t="str">
        <f t="shared" si="4"/>
        <v/>
      </c>
      <c r="U91" s="626" t="str">
        <f t="shared" si="5"/>
        <v/>
      </c>
      <c r="V91" s="631" t="str">
        <f t="shared" si="6"/>
        <v/>
      </c>
      <c r="W91" s="442" t="str">
        <f t="shared" si="7"/>
        <v/>
      </c>
      <c r="X91" s="312"/>
    </row>
    <row r="92" spans="2:24" ht="13.5" thickBot="1" x14ac:dyDescent="0.25">
      <c r="B92" s="293" t="s">
        <v>727</v>
      </c>
      <c r="D92" s="253" t="s">
        <v>541</v>
      </c>
      <c r="E92" s="254"/>
      <c r="F92" s="695"/>
      <c r="G92" s="407" t="s">
        <v>883</v>
      </c>
      <c r="H92" s="548" t="str">
        <f>IF('Table 5.1'!P126="","",'Table 5.1'!P126)</f>
        <v/>
      </c>
      <c r="I92" s="419"/>
      <c r="J92" s="420"/>
      <c r="K92" s="560"/>
      <c r="L92" s="420"/>
      <c r="M92" s="419"/>
      <c r="N92" s="420"/>
      <c r="O92" s="419"/>
      <c r="P92" s="562"/>
      <c r="Q92" s="445"/>
      <c r="R92" s="445"/>
      <c r="S92" s="445"/>
      <c r="T92" s="416" t="str">
        <f t="shared" si="4"/>
        <v/>
      </c>
      <c r="U92" s="626" t="str">
        <f t="shared" si="5"/>
        <v/>
      </c>
      <c r="V92" s="631" t="str">
        <f t="shared" si="6"/>
        <v/>
      </c>
      <c r="W92" s="442" t="str">
        <f t="shared" si="7"/>
        <v/>
      </c>
      <c r="X92" s="312"/>
    </row>
    <row r="93" spans="2:24" ht="13.5" thickBot="1" x14ac:dyDescent="0.25">
      <c r="B93" s="293" t="s">
        <v>729</v>
      </c>
      <c r="D93" s="250" t="s">
        <v>535</v>
      </c>
      <c r="E93" s="255">
        <v>13</v>
      </c>
      <c r="F93" s="257"/>
      <c r="G93" s="608" t="s">
        <v>220</v>
      </c>
      <c r="H93" s="449">
        <f>IF('Table 3.1'!H128="","",'Table 3.1'!H128)</f>
        <v>45090</v>
      </c>
      <c r="I93" s="449" t="str">
        <f>IF('Table 3.1'!I128="","",'Table 3.1'!I128)</f>
        <v/>
      </c>
      <c r="J93" s="449" t="str">
        <f>IF('Table 3.1'!J128="","",'Table 3.1'!J128)</f>
        <v/>
      </c>
      <c r="K93" s="449">
        <f>IF('Table 3.1'!K128="","",'Table 3.1'!K128)</f>
        <v>45090</v>
      </c>
      <c r="L93" s="449">
        <f>IF('Table 3.1'!L128="","",'Table 3.1'!L128)</f>
        <v>224</v>
      </c>
      <c r="M93" s="449" t="str">
        <f>IF('Table 3.1'!M128="","",'Table 3.1'!M128)</f>
        <v/>
      </c>
      <c r="N93" s="449">
        <f>IF('Table 3.1'!N128="","",'Table 3.1'!N128)</f>
        <v>44866</v>
      </c>
      <c r="O93" s="449" t="str">
        <f>IF('Table 3.1'!O128="","",'Table 3.1'!O128)</f>
        <v/>
      </c>
      <c r="P93" s="449" t="str">
        <f>IF('Table 3.1'!P128="","",'Table 3.1'!P128)</f>
        <v/>
      </c>
      <c r="Q93" s="449" t="str">
        <f>IF('Table 3.1'!Q128="","",'Table 3.1'!Q128)</f>
        <v/>
      </c>
      <c r="R93" s="449" t="str">
        <f>IF('Table 3.1'!R128="","",'Table 3.1'!R128)</f>
        <v/>
      </c>
      <c r="S93" s="449" t="str">
        <f>IF('Table 3.1'!S128="","",'Table 3.1'!S128)</f>
        <v/>
      </c>
      <c r="T93" s="416" t="str">
        <f t="shared" ref="T93:T156" si="8">IF(AND(ISNUMBER(H93),SUM(COUNTIF(I93:K93,"c"),COUNTIF(O93:P93,"c"))=1),"Res Disc",IF(AND(H93="c",ISNUMBER(I93),ISNUMBER(J93),ISNUMBER(K93),ISNUMBER(O93),ISNUMBER(P93)),"Res Disc",IF(AND(COUNTIF(Q93:S93,"c")=1,ISNUMBER(P93)),"Res Disc",IF(AND(P93="c",ISNUMBER(Q93),ISNUMBER(R93),ISNUMBER(S93)),"Res Disc",IF(AND(K93="c",ISNUMBER(L93),ISNUMBER(M93),ISNUMBER(N93)),"Res Disc",IF(AND(ISNUMBER(K93),COUNTIF(L93:N93,"c")=1),"Res Disc",""))))))</f>
        <v/>
      </c>
      <c r="U93" s="626" t="str">
        <f t="shared" si="5"/>
        <v/>
      </c>
      <c r="V93" s="631" t="str">
        <f t="shared" si="6"/>
        <v/>
      </c>
      <c r="W93" s="442" t="str">
        <f t="shared" si="7"/>
        <v/>
      </c>
      <c r="X93" s="312"/>
    </row>
    <row r="94" spans="2:24" x14ac:dyDescent="0.2">
      <c r="B94" s="293" t="s">
        <v>729</v>
      </c>
      <c r="D94" s="252" t="s">
        <v>916</v>
      </c>
      <c r="E94" s="251"/>
      <c r="F94" s="693"/>
      <c r="G94" s="405" t="s">
        <v>913</v>
      </c>
      <c r="H94" s="545" t="str">
        <f>IF(AND('Table 5.1'!I128="",'Table 5.1'!J128="",'Table 5.1'!K128=""),"",IF(OR('Table 5.1'!I128="c",'Table 5.1'!J128="c",'Table 5.1'!K128="c"),"c",SUM('Table 5.1'!I128,'Table 5.1'!J128,'Table 5.1'!K128)))</f>
        <v/>
      </c>
      <c r="I94" s="419"/>
      <c r="J94" s="420"/>
      <c r="K94" s="559"/>
      <c r="L94" s="446"/>
      <c r="M94" s="546"/>
      <c r="N94" s="446"/>
      <c r="O94" s="546"/>
      <c r="P94" s="561"/>
      <c r="Q94" s="445"/>
      <c r="R94" s="445"/>
      <c r="S94" s="445"/>
      <c r="T94" s="416" t="str">
        <f t="shared" si="8"/>
        <v/>
      </c>
      <c r="U94" s="626" t="str">
        <f t="shared" si="5"/>
        <v/>
      </c>
      <c r="V94" s="631" t="str">
        <f t="shared" si="6"/>
        <v/>
      </c>
      <c r="W94" s="442" t="str">
        <f t="shared" si="7"/>
        <v/>
      </c>
      <c r="X94" s="312"/>
    </row>
    <row r="95" spans="2:24" x14ac:dyDescent="0.2">
      <c r="B95" s="293" t="s">
        <v>729</v>
      </c>
      <c r="D95" s="252" t="s">
        <v>917</v>
      </c>
      <c r="E95" s="251"/>
      <c r="F95" s="694"/>
      <c r="G95" s="404" t="s">
        <v>914</v>
      </c>
      <c r="H95" s="545" t="str">
        <f>IF(AND('Table 5.1'!I128="",'Table 5.1'!J128=""),"",IF(OR('Table 5.1'!I128="c",'Table 5.1'!J128="c"),"c",SUM('Table 5.1'!I128,'Table 5.1'!J128)))</f>
        <v/>
      </c>
      <c r="I95" s="419"/>
      <c r="J95" s="420"/>
      <c r="K95" s="560"/>
      <c r="L95" s="420"/>
      <c r="M95" s="419"/>
      <c r="N95" s="420"/>
      <c r="O95" s="419"/>
      <c r="P95" s="562"/>
      <c r="Q95" s="445"/>
      <c r="R95" s="445"/>
      <c r="S95" s="445"/>
      <c r="T95" s="416" t="str">
        <f t="shared" si="8"/>
        <v/>
      </c>
      <c r="U95" s="626" t="str">
        <f t="shared" si="5"/>
        <v/>
      </c>
      <c r="V95" s="631" t="str">
        <f t="shared" si="6"/>
        <v/>
      </c>
      <c r="W95" s="442" t="str">
        <f t="shared" si="7"/>
        <v/>
      </c>
      <c r="X95" s="312"/>
    </row>
    <row r="96" spans="2:24" x14ac:dyDescent="0.2">
      <c r="B96" s="293" t="s">
        <v>729</v>
      </c>
      <c r="D96" s="252" t="s">
        <v>538</v>
      </c>
      <c r="E96" s="251"/>
      <c r="F96" s="694"/>
      <c r="G96" s="404" t="s">
        <v>915</v>
      </c>
      <c r="H96" s="547" t="str">
        <f>'Table 5.1'!K128</f>
        <v/>
      </c>
      <c r="I96" s="419"/>
      <c r="J96" s="420"/>
      <c r="K96" s="560"/>
      <c r="L96" s="420"/>
      <c r="M96" s="419"/>
      <c r="N96" s="420"/>
      <c r="O96" s="419"/>
      <c r="P96" s="562"/>
      <c r="Q96" s="445"/>
      <c r="R96" s="445"/>
      <c r="S96" s="445"/>
      <c r="T96" s="416" t="str">
        <f t="shared" si="8"/>
        <v/>
      </c>
      <c r="U96" s="626" t="str">
        <f t="shared" si="5"/>
        <v/>
      </c>
      <c r="V96" s="631" t="str">
        <f t="shared" si="6"/>
        <v/>
      </c>
      <c r="W96" s="442" t="str">
        <f t="shared" si="7"/>
        <v/>
      </c>
      <c r="X96" s="312"/>
    </row>
    <row r="97" spans="2:24" x14ac:dyDescent="0.2">
      <c r="B97" s="293" t="s">
        <v>729</v>
      </c>
      <c r="D97" s="252" t="s">
        <v>540</v>
      </c>
      <c r="E97" s="251"/>
      <c r="F97" s="694"/>
      <c r="G97" s="404" t="s">
        <v>488</v>
      </c>
      <c r="H97" s="547" t="str">
        <f>IF('Table 5.1'!O128="","",'Table 5.1'!O128)</f>
        <v/>
      </c>
      <c r="I97" s="419"/>
      <c r="J97" s="420"/>
      <c r="K97" s="560"/>
      <c r="L97" s="420"/>
      <c r="M97" s="419"/>
      <c r="N97" s="420"/>
      <c r="O97" s="419"/>
      <c r="P97" s="562"/>
      <c r="Q97" s="445"/>
      <c r="R97" s="445"/>
      <c r="S97" s="445"/>
      <c r="T97" s="416" t="str">
        <f t="shared" si="8"/>
        <v/>
      </c>
      <c r="U97" s="626" t="str">
        <f t="shared" si="5"/>
        <v/>
      </c>
      <c r="V97" s="631" t="str">
        <f t="shared" si="6"/>
        <v/>
      </c>
      <c r="W97" s="442" t="str">
        <f t="shared" si="7"/>
        <v/>
      </c>
      <c r="X97" s="312"/>
    </row>
    <row r="98" spans="2:24" ht="13.5" thickBot="1" x14ac:dyDescent="0.25">
      <c r="B98" s="293" t="s">
        <v>729</v>
      </c>
      <c r="D98" s="253" t="s">
        <v>541</v>
      </c>
      <c r="E98" s="254"/>
      <c r="F98" s="695"/>
      <c r="G98" s="407" t="s">
        <v>883</v>
      </c>
      <c r="H98" s="548" t="str">
        <f>IF('Table 5.1'!P128="","",'Table 5.1'!P128)</f>
        <v/>
      </c>
      <c r="I98" s="419"/>
      <c r="J98" s="420"/>
      <c r="K98" s="560"/>
      <c r="L98" s="420"/>
      <c r="M98" s="419"/>
      <c r="N98" s="420"/>
      <c r="O98" s="419"/>
      <c r="P98" s="562"/>
      <c r="Q98" s="445"/>
      <c r="R98" s="445"/>
      <c r="S98" s="445"/>
      <c r="T98" s="416" t="str">
        <f t="shared" si="8"/>
        <v/>
      </c>
      <c r="U98" s="626" t="str">
        <f t="shared" si="5"/>
        <v/>
      </c>
      <c r="V98" s="631" t="str">
        <f t="shared" si="6"/>
        <v/>
      </c>
      <c r="W98" s="442" t="str">
        <f t="shared" si="7"/>
        <v/>
      </c>
      <c r="X98" s="312"/>
    </row>
    <row r="99" spans="2:24" ht="13.5" thickBot="1" x14ac:dyDescent="0.25">
      <c r="B99" s="293" t="s">
        <v>736</v>
      </c>
      <c r="D99" s="250" t="s">
        <v>535</v>
      </c>
      <c r="E99" s="255">
        <v>14</v>
      </c>
      <c r="F99" s="257"/>
      <c r="G99" s="608" t="s">
        <v>967</v>
      </c>
      <c r="H99" s="449">
        <f>IF('Table 3.1'!H135="","",'Table 3.1'!H135)</f>
        <v>3998</v>
      </c>
      <c r="I99" s="449" t="str">
        <f>IF('Table 3.1'!I135="","",'Table 3.1'!I135)</f>
        <v/>
      </c>
      <c r="J99" s="449" t="str">
        <f>IF('Table 3.1'!J135="","",'Table 3.1'!J135)</f>
        <v/>
      </c>
      <c r="K99" s="449">
        <f>IF('Table 3.1'!K135="","",'Table 3.1'!K135)</f>
        <v>3998</v>
      </c>
      <c r="L99" s="449">
        <f>IF('Table 3.1'!L135="","",'Table 3.1'!L135)</f>
        <v>5</v>
      </c>
      <c r="M99" s="449" t="str">
        <f>IF('Table 3.1'!M135="","",'Table 3.1'!M135)</f>
        <v/>
      </c>
      <c r="N99" s="449">
        <f>IF('Table 3.1'!N135="","",'Table 3.1'!N135)</f>
        <v>3993</v>
      </c>
      <c r="O99" s="449" t="str">
        <f>IF('Table 3.1'!O135="","",'Table 3.1'!O135)</f>
        <v/>
      </c>
      <c r="P99" s="449" t="str">
        <f>IF('Table 3.1'!P135="","",'Table 3.1'!P135)</f>
        <v/>
      </c>
      <c r="Q99" s="449" t="str">
        <f>IF('Table 3.1'!Q135="","",'Table 3.1'!Q135)</f>
        <v/>
      </c>
      <c r="R99" s="449" t="str">
        <f>IF('Table 3.1'!R135="","",'Table 3.1'!R135)</f>
        <v/>
      </c>
      <c r="S99" s="449" t="str">
        <f>IF('Table 3.1'!S135="","",'Table 3.1'!S135)</f>
        <v/>
      </c>
      <c r="T99" s="416" t="str">
        <f t="shared" si="8"/>
        <v/>
      </c>
      <c r="U99" s="626" t="str">
        <f t="shared" si="5"/>
        <v/>
      </c>
      <c r="V99" s="631" t="str">
        <f t="shared" si="6"/>
        <v/>
      </c>
      <c r="W99" s="442" t="str">
        <f t="shared" si="7"/>
        <v/>
      </c>
      <c r="X99" s="312"/>
    </row>
    <row r="100" spans="2:24" x14ac:dyDescent="0.2">
      <c r="B100" s="293" t="s">
        <v>736</v>
      </c>
      <c r="D100" s="252" t="s">
        <v>916</v>
      </c>
      <c r="E100" s="251"/>
      <c r="F100" s="693"/>
      <c r="G100" s="405" t="s">
        <v>913</v>
      </c>
      <c r="H100" s="545" t="str">
        <f>IF(AND('Table 5.1'!I135="",'Table 5.1'!J135="",'Table 5.1'!K135=""),"",IF(OR('Table 5.1'!I135="c",'Table 5.1'!J135="c",'Table 5.1'!K135="c"),"c",SUM('Table 5.1'!I135,'Table 5.1'!J135,'Table 5.1'!K135)))</f>
        <v/>
      </c>
      <c r="I100" s="419"/>
      <c r="J100" s="420"/>
      <c r="K100" s="559"/>
      <c r="L100" s="446"/>
      <c r="M100" s="546"/>
      <c r="N100" s="446"/>
      <c r="O100" s="546"/>
      <c r="P100" s="561"/>
      <c r="Q100" s="445"/>
      <c r="R100" s="445"/>
      <c r="S100" s="445"/>
      <c r="T100" s="416" t="str">
        <f t="shared" si="8"/>
        <v/>
      </c>
      <c r="U100" s="626" t="str">
        <f t="shared" si="5"/>
        <v/>
      </c>
      <c r="V100" s="631" t="str">
        <f t="shared" si="6"/>
        <v/>
      </c>
      <c r="W100" s="442" t="str">
        <f t="shared" si="7"/>
        <v/>
      </c>
      <c r="X100" s="312"/>
    </row>
    <row r="101" spans="2:24" x14ac:dyDescent="0.2">
      <c r="B101" s="293" t="s">
        <v>736</v>
      </c>
      <c r="D101" s="252" t="s">
        <v>917</v>
      </c>
      <c r="E101" s="251"/>
      <c r="F101" s="694"/>
      <c r="G101" s="404" t="s">
        <v>914</v>
      </c>
      <c r="H101" s="545" t="str">
        <f>IF(AND('Table 5.1'!I135="",'Table 5.1'!J135=""),"",IF(OR('Table 5.1'!I135="c",'Table 5.1'!J135="c"),"c",SUM('Table 5.1'!I135,'Table 5.1'!J135)))</f>
        <v/>
      </c>
      <c r="I101" s="419"/>
      <c r="J101" s="420"/>
      <c r="K101" s="560"/>
      <c r="L101" s="420"/>
      <c r="M101" s="419"/>
      <c r="N101" s="420"/>
      <c r="O101" s="419"/>
      <c r="P101" s="562"/>
      <c r="Q101" s="445"/>
      <c r="R101" s="445"/>
      <c r="S101" s="445"/>
      <c r="T101" s="416" t="str">
        <f t="shared" si="8"/>
        <v/>
      </c>
      <c r="U101" s="626" t="str">
        <f t="shared" si="5"/>
        <v/>
      </c>
      <c r="V101" s="631" t="str">
        <f t="shared" si="6"/>
        <v/>
      </c>
      <c r="W101" s="442" t="str">
        <f t="shared" si="7"/>
        <v/>
      </c>
      <c r="X101" s="312"/>
    </row>
    <row r="102" spans="2:24" x14ac:dyDescent="0.2">
      <c r="B102" s="293" t="s">
        <v>736</v>
      </c>
      <c r="D102" s="252" t="s">
        <v>538</v>
      </c>
      <c r="E102" s="251"/>
      <c r="F102" s="694"/>
      <c r="G102" s="404" t="s">
        <v>915</v>
      </c>
      <c r="H102" s="547" t="str">
        <f>'Table 5.1'!K135</f>
        <v/>
      </c>
      <c r="I102" s="419"/>
      <c r="J102" s="420"/>
      <c r="K102" s="560"/>
      <c r="L102" s="420"/>
      <c r="M102" s="419"/>
      <c r="N102" s="420"/>
      <c r="O102" s="419"/>
      <c r="P102" s="562"/>
      <c r="Q102" s="445"/>
      <c r="R102" s="445"/>
      <c r="S102" s="445"/>
      <c r="T102" s="416" t="str">
        <f t="shared" si="8"/>
        <v/>
      </c>
      <c r="U102" s="626" t="str">
        <f t="shared" si="5"/>
        <v/>
      </c>
      <c r="V102" s="631" t="str">
        <f t="shared" si="6"/>
        <v/>
      </c>
      <c r="W102" s="442" t="str">
        <f t="shared" si="7"/>
        <v/>
      </c>
      <c r="X102" s="312"/>
    </row>
    <row r="103" spans="2:24" x14ac:dyDescent="0.2">
      <c r="B103" s="293" t="s">
        <v>736</v>
      </c>
      <c r="D103" s="252" t="s">
        <v>540</v>
      </c>
      <c r="E103" s="251"/>
      <c r="F103" s="694"/>
      <c r="G103" s="404" t="s">
        <v>488</v>
      </c>
      <c r="H103" s="547" t="str">
        <f>IF('Table 5.1'!O135="","",'Table 5.1'!O135)</f>
        <v/>
      </c>
      <c r="I103" s="419"/>
      <c r="J103" s="420"/>
      <c r="K103" s="560"/>
      <c r="L103" s="420"/>
      <c r="M103" s="419"/>
      <c r="N103" s="420"/>
      <c r="O103" s="419"/>
      <c r="P103" s="562"/>
      <c r="Q103" s="445"/>
      <c r="R103" s="445"/>
      <c r="S103" s="445"/>
      <c r="T103" s="416" t="str">
        <f t="shared" si="8"/>
        <v/>
      </c>
      <c r="U103" s="626" t="str">
        <f t="shared" si="5"/>
        <v/>
      </c>
      <c r="V103" s="631" t="str">
        <f t="shared" si="6"/>
        <v/>
      </c>
      <c r="W103" s="442" t="str">
        <f t="shared" si="7"/>
        <v/>
      </c>
      <c r="X103" s="312"/>
    </row>
    <row r="104" spans="2:24" ht="13.5" thickBot="1" x14ac:dyDescent="0.25">
      <c r="B104" s="293" t="s">
        <v>736</v>
      </c>
      <c r="D104" s="253" t="s">
        <v>541</v>
      </c>
      <c r="E104" s="254"/>
      <c r="F104" s="695"/>
      <c r="G104" s="407" t="s">
        <v>883</v>
      </c>
      <c r="H104" s="548" t="str">
        <f>IF('Table 5.1'!P135="","",'Table 5.1'!P135)</f>
        <v/>
      </c>
      <c r="I104" s="419"/>
      <c r="J104" s="420"/>
      <c r="K104" s="560"/>
      <c r="L104" s="420"/>
      <c r="M104" s="419"/>
      <c r="N104" s="420"/>
      <c r="O104" s="419"/>
      <c r="P104" s="562"/>
      <c r="Q104" s="445"/>
      <c r="R104" s="445"/>
      <c r="S104" s="445"/>
      <c r="T104" s="416" t="str">
        <f t="shared" si="8"/>
        <v/>
      </c>
      <c r="U104" s="626" t="str">
        <f t="shared" si="5"/>
        <v/>
      </c>
      <c r="V104" s="631" t="str">
        <f t="shared" si="6"/>
        <v/>
      </c>
      <c r="W104" s="442" t="str">
        <f t="shared" si="7"/>
        <v/>
      </c>
      <c r="X104" s="312"/>
    </row>
    <row r="105" spans="2:24" ht="13.5" thickBot="1" x14ac:dyDescent="0.25">
      <c r="B105" s="293" t="s">
        <v>748</v>
      </c>
      <c r="D105" s="250" t="s">
        <v>535</v>
      </c>
      <c r="E105" s="255">
        <v>15</v>
      </c>
      <c r="F105" s="257"/>
      <c r="G105" s="608" t="s">
        <v>254</v>
      </c>
      <c r="H105" s="449">
        <f>IF('Table 3.1'!H147="","",'Table 3.1'!H147)</f>
        <v>13238</v>
      </c>
      <c r="I105" s="449" t="str">
        <f>IF('Table 3.1'!I147="","",'Table 3.1'!I147)</f>
        <v/>
      </c>
      <c r="J105" s="449">
        <f>IF('Table 3.1'!J147="","",'Table 3.1'!J147)</f>
        <v>94</v>
      </c>
      <c r="K105" s="449">
        <f>IF('Table 3.1'!K147="","",'Table 3.1'!K147)</f>
        <v>13144</v>
      </c>
      <c r="L105" s="449">
        <f>IF('Table 3.1'!L147="","",'Table 3.1'!L147)</f>
        <v>550</v>
      </c>
      <c r="M105" s="449" t="str">
        <f>IF('Table 3.1'!M147="","",'Table 3.1'!M147)</f>
        <v/>
      </c>
      <c r="N105" s="449">
        <f>IF('Table 3.1'!N147="","",'Table 3.1'!N147)</f>
        <v>12594</v>
      </c>
      <c r="O105" s="449" t="str">
        <f>IF('Table 3.1'!O147="","",'Table 3.1'!O147)</f>
        <v/>
      </c>
      <c r="P105" s="449" t="str">
        <f>IF('Table 3.1'!P147="","",'Table 3.1'!P147)</f>
        <v/>
      </c>
      <c r="Q105" s="449" t="str">
        <f>IF('Table 3.1'!Q147="","",'Table 3.1'!Q147)</f>
        <v/>
      </c>
      <c r="R105" s="449" t="str">
        <f>IF('Table 3.1'!R147="","",'Table 3.1'!R147)</f>
        <v/>
      </c>
      <c r="S105" s="449" t="str">
        <f>IF('Table 3.1'!S147="","",'Table 3.1'!S147)</f>
        <v/>
      </c>
      <c r="T105" s="416" t="str">
        <f t="shared" si="8"/>
        <v/>
      </c>
      <c r="U105" s="626" t="str">
        <f t="shared" si="5"/>
        <v/>
      </c>
      <c r="V105" s="631" t="str">
        <f t="shared" si="6"/>
        <v/>
      </c>
      <c r="W105" s="442" t="str">
        <f t="shared" si="7"/>
        <v/>
      </c>
      <c r="X105" s="312"/>
    </row>
    <row r="106" spans="2:24" x14ac:dyDescent="0.2">
      <c r="B106" s="293" t="s">
        <v>748</v>
      </c>
      <c r="D106" s="252" t="s">
        <v>916</v>
      </c>
      <c r="E106" s="251"/>
      <c r="F106" s="693"/>
      <c r="G106" s="405" t="s">
        <v>913</v>
      </c>
      <c r="H106" s="545" t="str">
        <f>IF(AND('Table 5.1'!I147="",'Table 5.1'!J147="",'Table 5.1'!K147=""),"",IF(OR('Table 5.1'!I147="c",'Table 5.1'!J147="c",'Table 5.1'!K147="c"),"c",SUM('Table 5.1'!I147,'Table 5.1'!J147,'Table 5.1'!K147)))</f>
        <v/>
      </c>
      <c r="I106" s="419"/>
      <c r="J106" s="420"/>
      <c r="K106" s="559"/>
      <c r="L106" s="446"/>
      <c r="M106" s="546"/>
      <c r="N106" s="446"/>
      <c r="O106" s="546"/>
      <c r="P106" s="561"/>
      <c r="Q106" s="445"/>
      <c r="R106" s="445"/>
      <c r="S106" s="445"/>
      <c r="T106" s="416" t="str">
        <f t="shared" si="8"/>
        <v/>
      </c>
      <c r="U106" s="626" t="str">
        <f t="shared" si="5"/>
        <v/>
      </c>
      <c r="V106" s="631" t="str">
        <f t="shared" si="6"/>
        <v/>
      </c>
      <c r="W106" s="442" t="str">
        <f t="shared" si="7"/>
        <v/>
      </c>
      <c r="X106" s="312"/>
    </row>
    <row r="107" spans="2:24" x14ac:dyDescent="0.2">
      <c r="B107" s="293" t="s">
        <v>748</v>
      </c>
      <c r="D107" s="252" t="s">
        <v>917</v>
      </c>
      <c r="E107" s="251"/>
      <c r="F107" s="694"/>
      <c r="G107" s="404" t="s">
        <v>914</v>
      </c>
      <c r="H107" s="545" t="str">
        <f>IF(AND('Table 5.1'!I147="",'Table 5.1'!J147=""),"",IF(OR('Table 5.1'!I147="c",'Table 5.1'!J147="c"),"c",SUM('Table 5.1'!I147,'Table 5.1'!J147)))</f>
        <v/>
      </c>
      <c r="I107" s="419"/>
      <c r="J107" s="420"/>
      <c r="K107" s="560"/>
      <c r="L107" s="420"/>
      <c r="M107" s="419"/>
      <c r="N107" s="420"/>
      <c r="O107" s="419"/>
      <c r="P107" s="562"/>
      <c r="Q107" s="445"/>
      <c r="R107" s="445"/>
      <c r="S107" s="445"/>
      <c r="T107" s="416" t="str">
        <f t="shared" si="8"/>
        <v/>
      </c>
      <c r="U107" s="626" t="str">
        <f t="shared" si="5"/>
        <v/>
      </c>
      <c r="V107" s="631" t="str">
        <f t="shared" si="6"/>
        <v/>
      </c>
      <c r="W107" s="442" t="str">
        <f t="shared" si="7"/>
        <v/>
      </c>
      <c r="X107" s="312"/>
    </row>
    <row r="108" spans="2:24" x14ac:dyDescent="0.2">
      <c r="B108" s="293" t="s">
        <v>748</v>
      </c>
      <c r="D108" s="252" t="s">
        <v>538</v>
      </c>
      <c r="E108" s="251"/>
      <c r="F108" s="694"/>
      <c r="G108" s="404" t="s">
        <v>915</v>
      </c>
      <c r="H108" s="547" t="str">
        <f>'Table 5.1'!K147</f>
        <v/>
      </c>
      <c r="I108" s="419"/>
      <c r="J108" s="420"/>
      <c r="K108" s="560"/>
      <c r="L108" s="420"/>
      <c r="M108" s="419"/>
      <c r="N108" s="420"/>
      <c r="O108" s="419"/>
      <c r="P108" s="562"/>
      <c r="Q108" s="445"/>
      <c r="R108" s="445"/>
      <c r="S108" s="445"/>
      <c r="T108" s="416" t="str">
        <f t="shared" si="8"/>
        <v/>
      </c>
      <c r="U108" s="626" t="str">
        <f t="shared" si="5"/>
        <v/>
      </c>
      <c r="V108" s="631" t="str">
        <f t="shared" si="6"/>
        <v/>
      </c>
      <c r="W108" s="442" t="str">
        <f t="shared" si="7"/>
        <v/>
      </c>
      <c r="X108" s="312"/>
    </row>
    <row r="109" spans="2:24" x14ac:dyDescent="0.2">
      <c r="B109" s="293" t="s">
        <v>748</v>
      </c>
      <c r="D109" s="252" t="s">
        <v>540</v>
      </c>
      <c r="E109" s="251"/>
      <c r="F109" s="694"/>
      <c r="G109" s="404" t="s">
        <v>488</v>
      </c>
      <c r="H109" s="547" t="str">
        <f>IF('Table 5.1'!O147="","",'Table 5.1'!O147)</f>
        <v/>
      </c>
      <c r="I109" s="419"/>
      <c r="J109" s="420"/>
      <c r="K109" s="560"/>
      <c r="L109" s="420"/>
      <c r="M109" s="419"/>
      <c r="N109" s="420"/>
      <c r="O109" s="419"/>
      <c r="P109" s="562"/>
      <c r="Q109" s="445"/>
      <c r="R109" s="445"/>
      <c r="S109" s="445"/>
      <c r="T109" s="416" t="str">
        <f t="shared" si="8"/>
        <v/>
      </c>
      <c r="U109" s="626" t="str">
        <f t="shared" si="5"/>
        <v/>
      </c>
      <c r="V109" s="631" t="str">
        <f t="shared" si="6"/>
        <v/>
      </c>
      <c r="W109" s="442" t="str">
        <f t="shared" si="7"/>
        <v/>
      </c>
      <c r="X109" s="312"/>
    </row>
    <row r="110" spans="2:24" ht="13.5" thickBot="1" x14ac:dyDescent="0.25">
      <c r="B110" s="293" t="s">
        <v>748</v>
      </c>
      <c r="D110" s="253" t="s">
        <v>541</v>
      </c>
      <c r="E110" s="254"/>
      <c r="F110" s="695"/>
      <c r="G110" s="407" t="s">
        <v>883</v>
      </c>
      <c r="H110" s="548" t="str">
        <f>IF('Table 5.1'!P147="","",'Table 5.1'!P147)</f>
        <v/>
      </c>
      <c r="I110" s="419"/>
      <c r="J110" s="420"/>
      <c r="K110" s="560"/>
      <c r="L110" s="420"/>
      <c r="M110" s="419"/>
      <c r="N110" s="420"/>
      <c r="O110" s="419"/>
      <c r="P110" s="562"/>
      <c r="Q110" s="445"/>
      <c r="R110" s="445"/>
      <c r="S110" s="445"/>
      <c r="T110" s="416" t="str">
        <f t="shared" si="8"/>
        <v/>
      </c>
      <c r="U110" s="626" t="str">
        <f t="shared" si="5"/>
        <v/>
      </c>
      <c r="V110" s="631" t="str">
        <f t="shared" si="6"/>
        <v/>
      </c>
      <c r="W110" s="442" t="str">
        <f t="shared" si="7"/>
        <v/>
      </c>
      <c r="X110" s="312"/>
    </row>
    <row r="111" spans="2:24" ht="13.5" thickBot="1" x14ac:dyDescent="0.25">
      <c r="B111" s="293" t="s">
        <v>762</v>
      </c>
      <c r="D111" s="250" t="s">
        <v>535</v>
      </c>
      <c r="E111" s="255">
        <v>16</v>
      </c>
      <c r="F111" s="257"/>
      <c r="G111" s="608" t="s">
        <v>281</v>
      </c>
      <c r="H111" s="449">
        <f>IF('Table 3.1'!H160="","",'Table 3.1'!H160)</f>
        <v>2363</v>
      </c>
      <c r="I111" s="449" t="str">
        <f>IF('Table 3.1'!I160="","",'Table 3.1'!I160)</f>
        <v/>
      </c>
      <c r="J111" s="449">
        <f>IF('Table 3.1'!J160="","",'Table 3.1'!J160)</f>
        <v>76</v>
      </c>
      <c r="K111" s="449">
        <f>IF('Table 3.1'!K160="","",'Table 3.1'!K160)</f>
        <v>2287</v>
      </c>
      <c r="L111" s="449">
        <f>IF('Table 3.1'!L160="","",'Table 3.1'!L160)</f>
        <v>1</v>
      </c>
      <c r="M111" s="449" t="str">
        <f>IF('Table 3.1'!M160="","",'Table 3.1'!M160)</f>
        <v/>
      </c>
      <c r="N111" s="449">
        <f>IF('Table 3.1'!N160="","",'Table 3.1'!N160)</f>
        <v>2286</v>
      </c>
      <c r="O111" s="449" t="str">
        <f>IF('Table 3.1'!O160="","",'Table 3.1'!O160)</f>
        <v/>
      </c>
      <c r="P111" s="449" t="str">
        <f>IF('Table 3.1'!P160="","",'Table 3.1'!P160)</f>
        <v/>
      </c>
      <c r="Q111" s="449" t="str">
        <f>IF('Table 3.1'!Q160="","",'Table 3.1'!Q160)</f>
        <v/>
      </c>
      <c r="R111" s="449" t="str">
        <f>IF('Table 3.1'!R160="","",'Table 3.1'!R160)</f>
        <v/>
      </c>
      <c r="S111" s="449" t="str">
        <f>IF('Table 3.1'!S160="","",'Table 3.1'!S160)</f>
        <v/>
      </c>
      <c r="T111" s="416" t="str">
        <f t="shared" si="8"/>
        <v/>
      </c>
      <c r="U111" s="626" t="str">
        <f t="shared" si="5"/>
        <v/>
      </c>
      <c r="V111" s="631" t="str">
        <f t="shared" si="6"/>
        <v/>
      </c>
      <c r="W111" s="442" t="str">
        <f t="shared" si="7"/>
        <v/>
      </c>
      <c r="X111" s="312"/>
    </row>
    <row r="112" spans="2:24" x14ac:dyDescent="0.2">
      <c r="B112" s="293" t="s">
        <v>762</v>
      </c>
      <c r="D112" s="252" t="s">
        <v>916</v>
      </c>
      <c r="E112" s="251"/>
      <c r="F112" s="693"/>
      <c r="G112" s="405" t="s">
        <v>913</v>
      </c>
      <c r="H112" s="545" t="str">
        <f>IF(AND('Table 5.1'!I160="",'Table 5.1'!J160="",'Table 5.1'!K160=""),"",IF(OR('Table 5.1'!I160="c",'Table 5.1'!J160="c",'Table 5.1'!K160="c"),"c",SUM('Table 5.1'!I160,'Table 5.1'!J160,'Table 5.1'!K160)))</f>
        <v/>
      </c>
      <c r="I112" s="419"/>
      <c r="J112" s="420"/>
      <c r="K112" s="559"/>
      <c r="L112" s="446"/>
      <c r="M112" s="546"/>
      <c r="N112" s="446"/>
      <c r="O112" s="546"/>
      <c r="P112" s="561"/>
      <c r="Q112" s="445"/>
      <c r="R112" s="445"/>
      <c r="S112" s="445"/>
      <c r="T112" s="416" t="str">
        <f t="shared" si="8"/>
        <v/>
      </c>
      <c r="U112" s="626" t="str">
        <f t="shared" si="5"/>
        <v/>
      </c>
      <c r="V112" s="631" t="str">
        <f t="shared" si="6"/>
        <v/>
      </c>
      <c r="W112" s="442" t="str">
        <f t="shared" si="7"/>
        <v/>
      </c>
      <c r="X112" s="312"/>
    </row>
    <row r="113" spans="2:24" x14ac:dyDescent="0.2">
      <c r="B113" s="293" t="s">
        <v>762</v>
      </c>
      <c r="D113" s="252" t="s">
        <v>917</v>
      </c>
      <c r="E113" s="251"/>
      <c r="F113" s="694"/>
      <c r="G113" s="404" t="s">
        <v>914</v>
      </c>
      <c r="H113" s="545" t="str">
        <f>IF(AND('Table 5.1'!I160="",'Table 5.1'!J160=""),"",IF(OR('Table 5.1'!I160="c",'Table 5.1'!J160="c"),"c",SUM('Table 5.1'!I160,'Table 5.1'!J160)))</f>
        <v/>
      </c>
      <c r="I113" s="419"/>
      <c r="J113" s="420"/>
      <c r="K113" s="560"/>
      <c r="L113" s="420"/>
      <c r="M113" s="419"/>
      <c r="N113" s="420"/>
      <c r="O113" s="419"/>
      <c r="P113" s="562"/>
      <c r="Q113" s="445"/>
      <c r="R113" s="445"/>
      <c r="S113" s="445"/>
      <c r="T113" s="416" t="str">
        <f t="shared" si="8"/>
        <v/>
      </c>
      <c r="U113" s="626" t="str">
        <f t="shared" si="5"/>
        <v/>
      </c>
      <c r="V113" s="631" t="str">
        <f t="shared" si="6"/>
        <v/>
      </c>
      <c r="W113" s="442" t="str">
        <f t="shared" si="7"/>
        <v/>
      </c>
      <c r="X113" s="312"/>
    </row>
    <row r="114" spans="2:24" x14ac:dyDescent="0.2">
      <c r="B114" s="293" t="s">
        <v>762</v>
      </c>
      <c r="D114" s="252" t="s">
        <v>538</v>
      </c>
      <c r="E114" s="251"/>
      <c r="F114" s="694"/>
      <c r="G114" s="404" t="s">
        <v>915</v>
      </c>
      <c r="H114" s="547" t="str">
        <f>'Table 5.1'!K160</f>
        <v/>
      </c>
      <c r="I114" s="419"/>
      <c r="J114" s="420"/>
      <c r="K114" s="560"/>
      <c r="L114" s="420"/>
      <c r="M114" s="419"/>
      <c r="N114" s="420"/>
      <c r="O114" s="419"/>
      <c r="P114" s="562"/>
      <c r="Q114" s="445"/>
      <c r="R114" s="445"/>
      <c r="S114" s="445"/>
      <c r="T114" s="416" t="str">
        <f t="shared" si="8"/>
        <v/>
      </c>
      <c r="U114" s="626" t="str">
        <f t="shared" si="5"/>
        <v/>
      </c>
      <c r="V114" s="631" t="str">
        <f t="shared" si="6"/>
        <v/>
      </c>
      <c r="W114" s="442" t="str">
        <f t="shared" si="7"/>
        <v/>
      </c>
      <c r="X114" s="312"/>
    </row>
    <row r="115" spans="2:24" x14ac:dyDescent="0.2">
      <c r="B115" s="293" t="s">
        <v>762</v>
      </c>
      <c r="D115" s="252" t="s">
        <v>540</v>
      </c>
      <c r="E115" s="251"/>
      <c r="F115" s="694"/>
      <c r="G115" s="404" t="s">
        <v>488</v>
      </c>
      <c r="H115" s="547" t="str">
        <f>IF('Table 5.1'!O160="","",'Table 5.1'!O160)</f>
        <v/>
      </c>
      <c r="I115" s="419"/>
      <c r="J115" s="420"/>
      <c r="K115" s="560"/>
      <c r="L115" s="420"/>
      <c r="M115" s="419"/>
      <c r="N115" s="420"/>
      <c r="O115" s="419"/>
      <c r="P115" s="562"/>
      <c r="Q115" s="445"/>
      <c r="R115" s="445"/>
      <c r="S115" s="445"/>
      <c r="T115" s="416" t="str">
        <f t="shared" si="8"/>
        <v/>
      </c>
      <c r="U115" s="626" t="str">
        <f t="shared" si="5"/>
        <v/>
      </c>
      <c r="V115" s="631" t="str">
        <f t="shared" si="6"/>
        <v/>
      </c>
      <c r="W115" s="442" t="str">
        <f t="shared" si="7"/>
        <v/>
      </c>
      <c r="X115" s="312"/>
    </row>
    <row r="116" spans="2:24" ht="13.5" thickBot="1" x14ac:dyDescent="0.25">
      <c r="B116" s="293" t="s">
        <v>762</v>
      </c>
      <c r="D116" s="253" t="s">
        <v>541</v>
      </c>
      <c r="E116" s="254"/>
      <c r="F116" s="695"/>
      <c r="G116" s="407" t="s">
        <v>883</v>
      </c>
      <c r="H116" s="548" t="str">
        <f>IF('Table 5.1'!P160="","",'Table 5.1'!P160)</f>
        <v/>
      </c>
      <c r="I116" s="419"/>
      <c r="J116" s="420"/>
      <c r="K116" s="560"/>
      <c r="L116" s="420"/>
      <c r="M116" s="419"/>
      <c r="N116" s="420"/>
      <c r="O116" s="419"/>
      <c r="P116" s="562"/>
      <c r="Q116" s="445"/>
      <c r="R116" s="445"/>
      <c r="S116" s="445"/>
      <c r="T116" s="416" t="str">
        <f t="shared" si="8"/>
        <v/>
      </c>
      <c r="U116" s="626" t="str">
        <f t="shared" si="5"/>
        <v/>
      </c>
      <c r="V116" s="631" t="str">
        <f t="shared" si="6"/>
        <v/>
      </c>
      <c r="W116" s="442" t="str">
        <f t="shared" si="7"/>
        <v/>
      </c>
      <c r="X116" s="312"/>
    </row>
    <row r="117" spans="2:24" ht="13.5" thickBot="1" x14ac:dyDescent="0.25">
      <c r="B117" s="293" t="s">
        <v>775</v>
      </c>
      <c r="D117" s="250" t="s">
        <v>535</v>
      </c>
      <c r="E117" s="255">
        <v>17</v>
      </c>
      <c r="F117" s="257"/>
      <c r="G117" s="608" t="s">
        <v>307</v>
      </c>
      <c r="H117" s="449">
        <f>IF('Table 3.1'!H173="","",'Table 3.1'!H173)</f>
        <v>8154</v>
      </c>
      <c r="I117" s="449" t="str">
        <f>IF('Table 3.1'!I173="","",'Table 3.1'!I173)</f>
        <v/>
      </c>
      <c r="J117" s="449">
        <f>IF('Table 3.1'!J173="","",'Table 3.1'!J173)</f>
        <v>1</v>
      </c>
      <c r="K117" s="449">
        <f>IF('Table 3.1'!K173="","",'Table 3.1'!K173)</f>
        <v>8153</v>
      </c>
      <c r="L117" s="449">
        <f>IF('Table 3.1'!L173="","",'Table 3.1'!L173)</f>
        <v>7</v>
      </c>
      <c r="M117" s="449" t="str">
        <f>IF('Table 3.1'!M173="","",'Table 3.1'!M173)</f>
        <v/>
      </c>
      <c r="N117" s="449">
        <f>IF('Table 3.1'!N173="","",'Table 3.1'!N173)</f>
        <v>8146</v>
      </c>
      <c r="O117" s="449" t="str">
        <f>IF('Table 3.1'!O173="","",'Table 3.1'!O173)</f>
        <v/>
      </c>
      <c r="P117" s="449" t="str">
        <f>IF('Table 3.1'!P173="","",'Table 3.1'!P173)</f>
        <v/>
      </c>
      <c r="Q117" s="449" t="str">
        <f>IF('Table 3.1'!Q173="","",'Table 3.1'!Q173)</f>
        <v/>
      </c>
      <c r="R117" s="449" t="str">
        <f>IF('Table 3.1'!R173="","",'Table 3.1'!R173)</f>
        <v/>
      </c>
      <c r="S117" s="449" t="str">
        <f>IF('Table 3.1'!S173="","",'Table 3.1'!S173)</f>
        <v/>
      </c>
      <c r="T117" s="416" t="str">
        <f t="shared" si="8"/>
        <v/>
      </c>
      <c r="U117" s="626" t="str">
        <f t="shared" si="5"/>
        <v/>
      </c>
      <c r="V117" s="631" t="str">
        <f t="shared" si="6"/>
        <v/>
      </c>
      <c r="W117" s="442" t="str">
        <f t="shared" si="7"/>
        <v/>
      </c>
      <c r="X117" s="312"/>
    </row>
    <row r="118" spans="2:24" x14ac:dyDescent="0.2">
      <c r="B118" s="293" t="s">
        <v>775</v>
      </c>
      <c r="D118" s="252" t="s">
        <v>916</v>
      </c>
      <c r="E118" s="251"/>
      <c r="F118" s="693"/>
      <c r="G118" s="405" t="s">
        <v>913</v>
      </c>
      <c r="H118" s="545" t="str">
        <f>IF(AND('Table 5.1'!I173="",'Table 5.1'!J173="",'Table 5.1'!K173=""),"",IF(OR('Table 5.1'!I173="c",'Table 5.1'!J173="c",'Table 5.1'!K173="c"),"c",SUM('Table 5.1'!I173,'Table 5.1'!J173,'Table 5.1'!K173)))</f>
        <v/>
      </c>
      <c r="I118" s="419"/>
      <c r="J118" s="420"/>
      <c r="K118" s="559"/>
      <c r="L118" s="446"/>
      <c r="M118" s="546"/>
      <c r="N118" s="446"/>
      <c r="O118" s="546"/>
      <c r="P118" s="561"/>
      <c r="Q118" s="445"/>
      <c r="R118" s="445"/>
      <c r="S118" s="445"/>
      <c r="T118" s="416" t="str">
        <f t="shared" si="8"/>
        <v/>
      </c>
      <c r="U118" s="626" t="str">
        <f t="shared" si="5"/>
        <v/>
      </c>
      <c r="V118" s="631" t="str">
        <f t="shared" si="6"/>
        <v/>
      </c>
      <c r="W118" s="442" t="str">
        <f t="shared" si="7"/>
        <v/>
      </c>
      <c r="X118" s="312"/>
    </row>
    <row r="119" spans="2:24" x14ac:dyDescent="0.2">
      <c r="B119" s="293" t="s">
        <v>775</v>
      </c>
      <c r="D119" s="252" t="s">
        <v>917</v>
      </c>
      <c r="E119" s="251"/>
      <c r="F119" s="694"/>
      <c r="G119" s="404" t="s">
        <v>914</v>
      </c>
      <c r="H119" s="545" t="str">
        <f>IF(AND('Table 5.1'!I173="",'Table 5.1'!J173=""),"",IF(OR('Table 5.1'!I173="c",'Table 5.1'!J173="c"),"c",SUM('Table 5.1'!I173,'Table 5.1'!J173)))</f>
        <v/>
      </c>
      <c r="I119" s="419"/>
      <c r="J119" s="420"/>
      <c r="K119" s="560"/>
      <c r="L119" s="420"/>
      <c r="M119" s="419"/>
      <c r="N119" s="420"/>
      <c r="O119" s="419"/>
      <c r="P119" s="562"/>
      <c r="Q119" s="445"/>
      <c r="R119" s="445"/>
      <c r="S119" s="445"/>
      <c r="T119" s="416" t="str">
        <f t="shared" si="8"/>
        <v/>
      </c>
      <c r="U119" s="626" t="str">
        <f t="shared" si="5"/>
        <v/>
      </c>
      <c r="V119" s="631" t="str">
        <f t="shared" si="6"/>
        <v/>
      </c>
      <c r="W119" s="442" t="str">
        <f t="shared" si="7"/>
        <v/>
      </c>
      <c r="X119" s="312"/>
    </row>
    <row r="120" spans="2:24" x14ac:dyDescent="0.2">
      <c r="B120" s="293" t="s">
        <v>775</v>
      </c>
      <c r="D120" s="252" t="s">
        <v>538</v>
      </c>
      <c r="E120" s="251"/>
      <c r="F120" s="694"/>
      <c r="G120" s="404" t="s">
        <v>915</v>
      </c>
      <c r="H120" s="547" t="str">
        <f>'Table 5.1'!K173</f>
        <v/>
      </c>
      <c r="I120" s="419"/>
      <c r="J120" s="420"/>
      <c r="K120" s="560"/>
      <c r="L120" s="420"/>
      <c r="M120" s="419"/>
      <c r="N120" s="420"/>
      <c r="O120" s="419"/>
      <c r="P120" s="562"/>
      <c r="Q120" s="445"/>
      <c r="R120" s="445"/>
      <c r="S120" s="445"/>
      <c r="T120" s="416" t="str">
        <f t="shared" si="8"/>
        <v/>
      </c>
      <c r="U120" s="626" t="str">
        <f t="shared" si="5"/>
        <v/>
      </c>
      <c r="V120" s="631" t="str">
        <f t="shared" si="6"/>
        <v/>
      </c>
      <c r="W120" s="442" t="str">
        <f t="shared" si="7"/>
        <v/>
      </c>
      <c r="X120" s="312"/>
    </row>
    <row r="121" spans="2:24" x14ac:dyDescent="0.2">
      <c r="B121" s="293" t="s">
        <v>775</v>
      </c>
      <c r="D121" s="252" t="s">
        <v>540</v>
      </c>
      <c r="E121" s="251"/>
      <c r="F121" s="694"/>
      <c r="G121" s="404" t="s">
        <v>488</v>
      </c>
      <c r="H121" s="547" t="str">
        <f>IF('Table 5.1'!O173="","",'Table 5.1'!O173)</f>
        <v/>
      </c>
      <c r="I121" s="419"/>
      <c r="J121" s="420"/>
      <c r="K121" s="560"/>
      <c r="L121" s="420"/>
      <c r="M121" s="419"/>
      <c r="N121" s="420"/>
      <c r="O121" s="419"/>
      <c r="P121" s="562"/>
      <c r="Q121" s="445"/>
      <c r="R121" s="445"/>
      <c r="S121" s="445"/>
      <c r="T121" s="416" t="str">
        <f t="shared" si="8"/>
        <v/>
      </c>
      <c r="U121" s="626" t="str">
        <f t="shared" si="5"/>
        <v/>
      </c>
      <c r="V121" s="631" t="str">
        <f t="shared" si="6"/>
        <v/>
      </c>
      <c r="W121" s="442" t="str">
        <f t="shared" si="7"/>
        <v/>
      </c>
      <c r="X121" s="312"/>
    </row>
    <row r="122" spans="2:24" ht="13.5" thickBot="1" x14ac:dyDescent="0.25">
      <c r="B122" s="293" t="s">
        <v>775</v>
      </c>
      <c r="D122" s="253" t="s">
        <v>541</v>
      </c>
      <c r="E122" s="254"/>
      <c r="F122" s="695"/>
      <c r="G122" s="407" t="s">
        <v>883</v>
      </c>
      <c r="H122" s="548" t="str">
        <f>IF('Table 5.1'!P173="","",'Table 5.1'!P173)</f>
        <v/>
      </c>
      <c r="I122" s="419"/>
      <c r="J122" s="420"/>
      <c r="K122" s="560"/>
      <c r="L122" s="420"/>
      <c r="M122" s="419"/>
      <c r="N122" s="420"/>
      <c r="O122" s="419"/>
      <c r="P122" s="562"/>
      <c r="Q122" s="445"/>
      <c r="R122" s="445"/>
      <c r="S122" s="445"/>
      <c r="T122" s="416" t="str">
        <f t="shared" si="8"/>
        <v/>
      </c>
      <c r="U122" s="626" t="str">
        <f t="shared" si="5"/>
        <v/>
      </c>
      <c r="V122" s="631" t="str">
        <f t="shared" si="6"/>
        <v/>
      </c>
      <c r="W122" s="442" t="str">
        <f t="shared" si="7"/>
        <v/>
      </c>
      <c r="X122" s="312"/>
    </row>
    <row r="123" spans="2:24" ht="13.5" thickBot="1" x14ac:dyDescent="0.25">
      <c r="B123" s="293" t="s">
        <v>799</v>
      </c>
      <c r="D123" s="250" t="s">
        <v>535</v>
      </c>
      <c r="E123" s="255">
        <v>18</v>
      </c>
      <c r="F123" s="257"/>
      <c r="G123" s="608" t="s">
        <v>355</v>
      </c>
      <c r="H123" s="449">
        <f>IF('Table 3.1'!H197="","",'Table 3.1'!H197)</f>
        <v>2602</v>
      </c>
      <c r="I123" s="449" t="str">
        <f>IF('Table 3.1'!I197="","",'Table 3.1'!I197)</f>
        <v/>
      </c>
      <c r="J123" s="449" t="str">
        <f>IF('Table 3.1'!J197="","",'Table 3.1'!J197)</f>
        <v/>
      </c>
      <c r="K123" s="449">
        <f>IF('Table 3.1'!K197="","",'Table 3.1'!K197)</f>
        <v>2602</v>
      </c>
      <c r="L123" s="449" t="str">
        <f>IF('Table 3.1'!L197="","",'Table 3.1'!L197)</f>
        <v/>
      </c>
      <c r="M123" s="449" t="str">
        <f>IF('Table 3.1'!M197="","",'Table 3.1'!M197)</f>
        <v/>
      </c>
      <c r="N123" s="449">
        <f>IF('Table 3.1'!N197="","",'Table 3.1'!N197)</f>
        <v>2602</v>
      </c>
      <c r="O123" s="449" t="str">
        <f>IF('Table 3.1'!O197="","",'Table 3.1'!O197)</f>
        <v/>
      </c>
      <c r="P123" s="449" t="str">
        <f>IF('Table 3.1'!P197="","",'Table 3.1'!P197)</f>
        <v/>
      </c>
      <c r="Q123" s="449" t="str">
        <f>IF('Table 3.1'!Q197="","",'Table 3.1'!Q197)</f>
        <v/>
      </c>
      <c r="R123" s="449" t="str">
        <f>IF('Table 3.1'!R197="","",'Table 3.1'!R197)</f>
        <v/>
      </c>
      <c r="S123" s="449" t="str">
        <f>IF('Table 3.1'!S197="","",'Table 3.1'!S197)</f>
        <v/>
      </c>
      <c r="T123" s="416" t="str">
        <f t="shared" si="8"/>
        <v/>
      </c>
      <c r="U123" s="626" t="str">
        <f t="shared" si="5"/>
        <v/>
      </c>
      <c r="V123" s="631" t="str">
        <f t="shared" si="6"/>
        <v/>
      </c>
      <c r="W123" s="442" t="str">
        <f t="shared" si="7"/>
        <v/>
      </c>
      <c r="X123" s="312"/>
    </row>
    <row r="124" spans="2:24" x14ac:dyDescent="0.2">
      <c r="B124" s="293" t="s">
        <v>799</v>
      </c>
      <c r="D124" s="252" t="s">
        <v>916</v>
      </c>
      <c r="E124" s="251"/>
      <c r="F124" s="693"/>
      <c r="G124" s="405" t="s">
        <v>913</v>
      </c>
      <c r="H124" s="545" t="str">
        <f>IF(AND('Table 5.1'!I197="",'Table 5.1'!J197="",'Table 5.1'!K197=""),"",IF(OR('Table 5.1'!I197="c",'Table 5.1'!J197="c",'Table 5.1'!K197="c"),"c",SUM('Table 5.1'!I197,'Table 5.1'!J197,'Table 5.1'!K197)))</f>
        <v/>
      </c>
      <c r="I124" s="419"/>
      <c r="J124" s="420"/>
      <c r="K124" s="559"/>
      <c r="L124" s="446"/>
      <c r="M124" s="546"/>
      <c r="N124" s="446"/>
      <c r="O124" s="546"/>
      <c r="P124" s="561"/>
      <c r="Q124" s="445"/>
      <c r="R124" s="445"/>
      <c r="S124" s="445"/>
      <c r="T124" s="416" t="str">
        <f t="shared" si="8"/>
        <v/>
      </c>
      <c r="U124" s="626" t="str">
        <f t="shared" si="5"/>
        <v/>
      </c>
      <c r="V124" s="631" t="str">
        <f t="shared" si="6"/>
        <v/>
      </c>
      <c r="W124" s="442" t="str">
        <f t="shared" si="7"/>
        <v/>
      </c>
      <c r="X124" s="312"/>
    </row>
    <row r="125" spans="2:24" x14ac:dyDescent="0.2">
      <c r="B125" s="293" t="s">
        <v>799</v>
      </c>
      <c r="D125" s="252" t="s">
        <v>917</v>
      </c>
      <c r="E125" s="251"/>
      <c r="F125" s="694"/>
      <c r="G125" s="404" t="s">
        <v>914</v>
      </c>
      <c r="H125" s="545" t="str">
        <f>IF(AND('Table 5.1'!I197="",'Table 5.1'!J197=""),"",IF(OR('Table 5.1'!I197="c",'Table 5.1'!J197="c"),"c",SUM('Table 5.1'!I197,'Table 5.1'!J197)))</f>
        <v/>
      </c>
      <c r="I125" s="419"/>
      <c r="J125" s="420"/>
      <c r="K125" s="560"/>
      <c r="L125" s="420"/>
      <c r="M125" s="419"/>
      <c r="N125" s="420"/>
      <c r="O125" s="419"/>
      <c r="P125" s="562"/>
      <c r="Q125" s="445"/>
      <c r="R125" s="445"/>
      <c r="S125" s="445"/>
      <c r="T125" s="416" t="str">
        <f t="shared" si="8"/>
        <v/>
      </c>
      <c r="U125" s="626" t="str">
        <f t="shared" si="5"/>
        <v/>
      </c>
      <c r="V125" s="631" t="str">
        <f t="shared" si="6"/>
        <v/>
      </c>
      <c r="W125" s="442" t="str">
        <f t="shared" si="7"/>
        <v/>
      </c>
      <c r="X125" s="312"/>
    </row>
    <row r="126" spans="2:24" x14ac:dyDescent="0.2">
      <c r="B126" s="293" t="s">
        <v>799</v>
      </c>
      <c r="D126" s="252" t="s">
        <v>538</v>
      </c>
      <c r="E126" s="251"/>
      <c r="F126" s="694"/>
      <c r="G126" s="404" t="s">
        <v>915</v>
      </c>
      <c r="H126" s="547" t="str">
        <f>'Table 5.1'!K197</f>
        <v/>
      </c>
      <c r="I126" s="419"/>
      <c r="J126" s="420"/>
      <c r="K126" s="560"/>
      <c r="L126" s="420"/>
      <c r="M126" s="419"/>
      <c r="N126" s="420"/>
      <c r="O126" s="419"/>
      <c r="P126" s="562"/>
      <c r="Q126" s="445"/>
      <c r="R126" s="445"/>
      <c r="S126" s="445"/>
      <c r="T126" s="416" t="str">
        <f t="shared" si="8"/>
        <v/>
      </c>
      <c r="U126" s="626" t="str">
        <f t="shared" si="5"/>
        <v/>
      </c>
      <c r="V126" s="631" t="str">
        <f t="shared" si="6"/>
        <v/>
      </c>
      <c r="W126" s="442" t="str">
        <f t="shared" si="7"/>
        <v/>
      </c>
      <c r="X126" s="312"/>
    </row>
    <row r="127" spans="2:24" x14ac:dyDescent="0.2">
      <c r="B127" s="293" t="s">
        <v>799</v>
      </c>
      <c r="D127" s="252" t="s">
        <v>540</v>
      </c>
      <c r="E127" s="251"/>
      <c r="F127" s="694"/>
      <c r="G127" s="404" t="s">
        <v>488</v>
      </c>
      <c r="H127" s="547" t="str">
        <f>IF('Table 5.1'!O197="","",'Table 5.1'!O197)</f>
        <v/>
      </c>
      <c r="I127" s="419"/>
      <c r="J127" s="420"/>
      <c r="K127" s="560"/>
      <c r="L127" s="420"/>
      <c r="M127" s="419"/>
      <c r="N127" s="420"/>
      <c r="O127" s="419"/>
      <c r="P127" s="562"/>
      <c r="Q127" s="445"/>
      <c r="R127" s="445"/>
      <c r="S127" s="445"/>
      <c r="T127" s="416" t="str">
        <f t="shared" si="8"/>
        <v/>
      </c>
      <c r="U127" s="626" t="str">
        <f t="shared" si="5"/>
        <v/>
      </c>
      <c r="V127" s="631" t="str">
        <f t="shared" si="6"/>
        <v/>
      </c>
      <c r="W127" s="442" t="str">
        <f t="shared" si="7"/>
        <v/>
      </c>
      <c r="X127" s="312"/>
    </row>
    <row r="128" spans="2:24" ht="13.5" thickBot="1" x14ac:dyDescent="0.25">
      <c r="B128" s="293" t="s">
        <v>799</v>
      </c>
      <c r="D128" s="253" t="s">
        <v>541</v>
      </c>
      <c r="E128" s="254"/>
      <c r="F128" s="695"/>
      <c r="G128" s="407" t="s">
        <v>883</v>
      </c>
      <c r="H128" s="548" t="str">
        <f>IF('Table 5.1'!P197="","",'Table 5.1'!P197)</f>
        <v/>
      </c>
      <c r="I128" s="419"/>
      <c r="J128" s="420"/>
      <c r="K128" s="560"/>
      <c r="L128" s="420"/>
      <c r="M128" s="419"/>
      <c r="N128" s="420"/>
      <c r="O128" s="419"/>
      <c r="P128" s="562"/>
      <c r="Q128" s="445"/>
      <c r="R128" s="445"/>
      <c r="S128" s="445"/>
      <c r="T128" s="416" t="str">
        <f t="shared" si="8"/>
        <v/>
      </c>
      <c r="U128" s="626" t="str">
        <f t="shared" si="5"/>
        <v/>
      </c>
      <c r="V128" s="631" t="str">
        <f t="shared" si="6"/>
        <v/>
      </c>
      <c r="W128" s="442" t="str">
        <f t="shared" si="7"/>
        <v/>
      </c>
      <c r="X128" s="312"/>
    </row>
    <row r="129" spans="2:24" ht="13.5" thickBot="1" x14ac:dyDescent="0.25">
      <c r="B129" s="293" t="s">
        <v>814</v>
      </c>
      <c r="D129" s="250" t="s">
        <v>535</v>
      </c>
      <c r="E129" s="255">
        <v>19</v>
      </c>
      <c r="F129" s="257"/>
      <c r="G129" s="608" t="s">
        <v>385</v>
      </c>
      <c r="H129" s="449">
        <f>IF('Table 3.1'!H207="","",'Table 3.1'!H207)</f>
        <v>5928</v>
      </c>
      <c r="I129" s="449" t="str">
        <f>IF('Table 3.1'!I207="","",'Table 3.1'!I207)</f>
        <v/>
      </c>
      <c r="J129" s="449">
        <f>IF('Table 3.1'!J207="","",'Table 3.1'!J207)</f>
        <v>1</v>
      </c>
      <c r="K129" s="449">
        <f>IF('Table 3.1'!K207="","",'Table 3.1'!K207)</f>
        <v>5927</v>
      </c>
      <c r="L129" s="449">
        <f>IF('Table 3.1'!L207="","",'Table 3.1'!L207)</f>
        <v>1</v>
      </c>
      <c r="M129" s="449" t="str">
        <f>IF('Table 3.1'!M207="","",'Table 3.1'!M207)</f>
        <v/>
      </c>
      <c r="N129" s="449">
        <f>IF('Table 3.1'!N207="","",'Table 3.1'!N207)</f>
        <v>5926</v>
      </c>
      <c r="O129" s="449" t="str">
        <f>IF('Table 3.1'!O207="","",'Table 3.1'!O207)</f>
        <v/>
      </c>
      <c r="P129" s="449" t="str">
        <f>IF('Table 3.1'!P207="","",'Table 3.1'!P207)</f>
        <v/>
      </c>
      <c r="Q129" s="449" t="str">
        <f>IF('Table 3.1'!Q207="","",'Table 3.1'!Q207)</f>
        <v/>
      </c>
      <c r="R129" s="449" t="str">
        <f>IF('Table 3.1'!R207="","",'Table 3.1'!R207)</f>
        <v/>
      </c>
      <c r="S129" s="449" t="str">
        <f>IF('Table 3.1'!S207="","",'Table 3.1'!S207)</f>
        <v/>
      </c>
      <c r="T129" s="416" t="str">
        <f t="shared" si="8"/>
        <v/>
      </c>
      <c r="U129" s="626" t="str">
        <f t="shared" si="5"/>
        <v/>
      </c>
      <c r="V129" s="631" t="str">
        <f t="shared" si="6"/>
        <v/>
      </c>
      <c r="W129" s="442" t="str">
        <f t="shared" si="7"/>
        <v/>
      </c>
      <c r="X129" s="312"/>
    </row>
    <row r="130" spans="2:24" x14ac:dyDescent="0.2">
      <c r="B130" s="293" t="s">
        <v>814</v>
      </c>
      <c r="D130" s="252" t="s">
        <v>916</v>
      </c>
      <c r="E130" s="251"/>
      <c r="F130" s="693"/>
      <c r="G130" s="405" t="s">
        <v>913</v>
      </c>
      <c r="H130" s="545" t="str">
        <f>IF(AND('Table 5.1'!I207="",'Table 5.1'!J207="",'Table 5.1'!K207=""),"",IF(OR('Table 5.1'!I207="c",'Table 5.1'!J207="c",'Table 5.1'!K207="c"),"c",SUM('Table 5.1'!I207,'Table 5.1'!J207,'Table 5.1'!K207)))</f>
        <v/>
      </c>
      <c r="I130" s="419"/>
      <c r="J130" s="420"/>
      <c r="K130" s="559"/>
      <c r="L130" s="446"/>
      <c r="M130" s="546"/>
      <c r="N130" s="446"/>
      <c r="O130" s="546"/>
      <c r="P130" s="561"/>
      <c r="Q130" s="445"/>
      <c r="R130" s="445"/>
      <c r="S130" s="445"/>
      <c r="T130" s="416" t="str">
        <f t="shared" si="8"/>
        <v/>
      </c>
      <c r="U130" s="626" t="str">
        <f t="shared" si="5"/>
        <v/>
      </c>
      <c r="V130" s="631" t="str">
        <f t="shared" si="6"/>
        <v/>
      </c>
      <c r="W130" s="442" t="str">
        <f t="shared" si="7"/>
        <v/>
      </c>
      <c r="X130" s="312"/>
    </row>
    <row r="131" spans="2:24" x14ac:dyDescent="0.2">
      <c r="B131" s="293" t="s">
        <v>814</v>
      </c>
      <c r="D131" s="252" t="s">
        <v>917</v>
      </c>
      <c r="E131" s="251"/>
      <c r="F131" s="694"/>
      <c r="G131" s="404" t="s">
        <v>914</v>
      </c>
      <c r="H131" s="545" t="str">
        <f>IF(AND('Table 5.1'!I207="",'Table 5.1'!J207=""),"",IF(OR('Table 5.1'!I207="c",'Table 5.1'!J207="c"),"c",SUM('Table 5.1'!I207,'Table 5.1'!J207)))</f>
        <v/>
      </c>
      <c r="I131" s="419"/>
      <c r="J131" s="420"/>
      <c r="K131" s="560"/>
      <c r="L131" s="420"/>
      <c r="M131" s="419"/>
      <c r="N131" s="420"/>
      <c r="O131" s="419"/>
      <c r="P131" s="562"/>
      <c r="Q131" s="445"/>
      <c r="R131" s="445"/>
      <c r="S131" s="445"/>
      <c r="T131" s="416" t="str">
        <f t="shared" si="8"/>
        <v/>
      </c>
      <c r="U131" s="626" t="str">
        <f t="shared" si="5"/>
        <v/>
      </c>
      <c r="V131" s="631" t="str">
        <f t="shared" si="6"/>
        <v/>
      </c>
      <c r="W131" s="442" t="str">
        <f t="shared" si="7"/>
        <v/>
      </c>
      <c r="X131" s="312"/>
    </row>
    <row r="132" spans="2:24" x14ac:dyDescent="0.2">
      <c r="B132" s="293" t="s">
        <v>814</v>
      </c>
      <c r="D132" s="252" t="s">
        <v>538</v>
      </c>
      <c r="E132" s="251"/>
      <c r="F132" s="694"/>
      <c r="G132" s="404" t="s">
        <v>915</v>
      </c>
      <c r="H132" s="547" t="str">
        <f>'Table 5.1'!K207</f>
        <v/>
      </c>
      <c r="I132" s="419"/>
      <c r="J132" s="420"/>
      <c r="K132" s="560"/>
      <c r="L132" s="420"/>
      <c r="M132" s="419"/>
      <c r="N132" s="420"/>
      <c r="O132" s="419"/>
      <c r="P132" s="562"/>
      <c r="Q132" s="445"/>
      <c r="R132" s="445"/>
      <c r="S132" s="445"/>
      <c r="T132" s="416" t="str">
        <f t="shared" si="8"/>
        <v/>
      </c>
      <c r="U132" s="626" t="str">
        <f t="shared" si="5"/>
        <v/>
      </c>
      <c r="V132" s="631" t="str">
        <f t="shared" si="6"/>
        <v/>
      </c>
      <c r="W132" s="442" t="str">
        <f t="shared" si="7"/>
        <v/>
      </c>
      <c r="X132" s="312"/>
    </row>
    <row r="133" spans="2:24" x14ac:dyDescent="0.2">
      <c r="B133" s="293" t="s">
        <v>814</v>
      </c>
      <c r="D133" s="252" t="s">
        <v>540</v>
      </c>
      <c r="E133" s="251"/>
      <c r="F133" s="694"/>
      <c r="G133" s="404" t="s">
        <v>488</v>
      </c>
      <c r="H133" s="547" t="str">
        <f>IF('Table 5.1'!O207="","",'Table 5.1'!O207)</f>
        <v/>
      </c>
      <c r="I133" s="419"/>
      <c r="J133" s="420"/>
      <c r="K133" s="560"/>
      <c r="L133" s="420"/>
      <c r="M133" s="419"/>
      <c r="N133" s="420"/>
      <c r="O133" s="419"/>
      <c r="P133" s="562"/>
      <c r="Q133" s="445"/>
      <c r="R133" s="445"/>
      <c r="S133" s="445"/>
      <c r="T133" s="416" t="str">
        <f t="shared" si="8"/>
        <v/>
      </c>
      <c r="U133" s="626" t="str">
        <f t="shared" si="5"/>
        <v/>
      </c>
      <c r="V133" s="631" t="str">
        <f t="shared" si="6"/>
        <v/>
      </c>
      <c r="W133" s="442" t="str">
        <f t="shared" si="7"/>
        <v/>
      </c>
      <c r="X133" s="312"/>
    </row>
    <row r="134" spans="2:24" ht="13.5" thickBot="1" x14ac:dyDescent="0.25">
      <c r="B134" s="293" t="s">
        <v>814</v>
      </c>
      <c r="D134" s="253" t="s">
        <v>541</v>
      </c>
      <c r="E134" s="254"/>
      <c r="F134" s="695"/>
      <c r="G134" s="407" t="s">
        <v>883</v>
      </c>
      <c r="H134" s="548" t="str">
        <f>IF('Table 5.1'!P207="","",'Table 5.1'!P207)</f>
        <v/>
      </c>
      <c r="I134" s="419"/>
      <c r="J134" s="420"/>
      <c r="K134" s="560"/>
      <c r="L134" s="420"/>
      <c r="M134" s="419"/>
      <c r="N134" s="420"/>
      <c r="O134" s="419"/>
      <c r="P134" s="562"/>
      <c r="Q134" s="445"/>
      <c r="R134" s="445"/>
      <c r="S134" s="445"/>
      <c r="T134" s="416" t="str">
        <f t="shared" si="8"/>
        <v/>
      </c>
      <c r="U134" s="626" t="str">
        <f t="shared" si="5"/>
        <v/>
      </c>
      <c r="V134" s="631" t="str">
        <f t="shared" si="6"/>
        <v/>
      </c>
      <c r="W134" s="442" t="str">
        <f t="shared" si="7"/>
        <v/>
      </c>
      <c r="X134" s="312"/>
    </row>
    <row r="135" spans="2:24" ht="13.5" thickBot="1" x14ac:dyDescent="0.25">
      <c r="B135" s="293" t="s">
        <v>822</v>
      </c>
      <c r="D135" s="250" t="s">
        <v>535</v>
      </c>
      <c r="E135" s="255">
        <v>20</v>
      </c>
      <c r="F135" s="257"/>
      <c r="G135" s="608" t="s">
        <v>397</v>
      </c>
      <c r="H135" s="449">
        <f>IF('Table 3.1'!H215="","",'Table 3.1'!H215)</f>
        <v>908</v>
      </c>
      <c r="I135" s="449" t="str">
        <f>IF('Table 3.1'!I215="","",'Table 3.1'!I215)</f>
        <v/>
      </c>
      <c r="J135" s="449" t="str">
        <f>IF('Table 3.1'!J215="","",'Table 3.1'!J215)</f>
        <v/>
      </c>
      <c r="K135" s="449">
        <f>IF('Table 3.1'!K215="","",'Table 3.1'!K215)</f>
        <v>908</v>
      </c>
      <c r="L135" s="449">
        <f>IF('Table 3.1'!L215="","",'Table 3.1'!L215)</f>
        <v>2</v>
      </c>
      <c r="M135" s="449" t="str">
        <f>IF('Table 3.1'!M215="","",'Table 3.1'!M215)</f>
        <v/>
      </c>
      <c r="N135" s="449">
        <f>IF('Table 3.1'!N215="","",'Table 3.1'!N215)</f>
        <v>906</v>
      </c>
      <c r="O135" s="449" t="str">
        <f>IF('Table 3.1'!O215="","",'Table 3.1'!O215)</f>
        <v/>
      </c>
      <c r="P135" s="449" t="str">
        <f>IF('Table 3.1'!P215="","",'Table 3.1'!P215)</f>
        <v/>
      </c>
      <c r="Q135" s="449" t="str">
        <f>IF('Table 3.1'!Q215="","",'Table 3.1'!Q215)</f>
        <v/>
      </c>
      <c r="R135" s="449" t="str">
        <f>IF('Table 3.1'!R215="","",'Table 3.1'!R215)</f>
        <v/>
      </c>
      <c r="S135" s="449" t="str">
        <f>IF('Table 3.1'!S215="","",'Table 3.1'!S215)</f>
        <v/>
      </c>
      <c r="T135" s="416" t="str">
        <f t="shared" si="8"/>
        <v/>
      </c>
      <c r="U135" s="626" t="str">
        <f t="shared" si="5"/>
        <v/>
      </c>
      <c r="V135" s="631" t="str">
        <f t="shared" si="6"/>
        <v/>
      </c>
      <c r="W135" s="442" t="str">
        <f t="shared" si="7"/>
        <v/>
      </c>
      <c r="X135" s="312"/>
    </row>
    <row r="136" spans="2:24" x14ac:dyDescent="0.2">
      <c r="B136" s="293" t="s">
        <v>822</v>
      </c>
      <c r="D136" s="252" t="s">
        <v>916</v>
      </c>
      <c r="E136" s="251"/>
      <c r="F136" s="693"/>
      <c r="G136" s="405" t="s">
        <v>913</v>
      </c>
      <c r="H136" s="545" t="str">
        <f>IF(AND('Table 5.1'!I215="",'Table 5.1'!J215="",'Table 5.1'!K215=""),"",IF(OR('Table 5.1'!I215="c",'Table 5.1'!J215="c",'Table 5.1'!K215="c"),"c",SUM('Table 5.1'!I215,'Table 5.1'!J215,'Table 5.1'!K215)))</f>
        <v/>
      </c>
      <c r="I136" s="419"/>
      <c r="J136" s="420"/>
      <c r="K136" s="559"/>
      <c r="L136" s="446"/>
      <c r="M136" s="546"/>
      <c r="N136" s="446"/>
      <c r="O136" s="546"/>
      <c r="P136" s="561"/>
      <c r="Q136" s="445"/>
      <c r="R136" s="445"/>
      <c r="S136" s="445"/>
      <c r="T136" s="416" t="str">
        <f t="shared" si="8"/>
        <v/>
      </c>
      <c r="U136" s="626" t="str">
        <f t="shared" si="5"/>
        <v/>
      </c>
      <c r="V136" s="631" t="str">
        <f t="shared" si="6"/>
        <v/>
      </c>
      <c r="W136" s="442" t="str">
        <f t="shared" si="7"/>
        <v/>
      </c>
      <c r="X136" s="312"/>
    </row>
    <row r="137" spans="2:24" x14ac:dyDescent="0.2">
      <c r="B137" s="293" t="s">
        <v>822</v>
      </c>
      <c r="D137" s="252" t="s">
        <v>917</v>
      </c>
      <c r="E137" s="251"/>
      <c r="F137" s="694"/>
      <c r="G137" s="404" t="s">
        <v>914</v>
      </c>
      <c r="H137" s="545" t="str">
        <f>IF(AND('Table 5.1'!I215="",'Table 5.1'!J215=""),"",IF(OR('Table 5.1'!I215="c",'Table 5.1'!J215="c"),"c",SUM('Table 5.1'!I215,'Table 5.1'!J215)))</f>
        <v/>
      </c>
      <c r="I137" s="419"/>
      <c r="J137" s="420"/>
      <c r="K137" s="560"/>
      <c r="L137" s="420"/>
      <c r="M137" s="419"/>
      <c r="N137" s="420"/>
      <c r="O137" s="419"/>
      <c r="P137" s="562"/>
      <c r="Q137" s="445"/>
      <c r="R137" s="445"/>
      <c r="S137" s="445"/>
      <c r="T137" s="416" t="str">
        <f t="shared" si="8"/>
        <v/>
      </c>
      <c r="U137" s="626" t="str">
        <f t="shared" si="5"/>
        <v/>
      </c>
      <c r="V137" s="631" t="str">
        <f t="shared" si="6"/>
        <v/>
      </c>
      <c r="W137" s="442" t="str">
        <f t="shared" si="7"/>
        <v/>
      </c>
      <c r="X137" s="312"/>
    </row>
    <row r="138" spans="2:24" x14ac:dyDescent="0.2">
      <c r="B138" s="293" t="s">
        <v>822</v>
      </c>
      <c r="D138" s="252" t="s">
        <v>538</v>
      </c>
      <c r="E138" s="251"/>
      <c r="F138" s="694"/>
      <c r="G138" s="404" t="s">
        <v>915</v>
      </c>
      <c r="H138" s="547" t="str">
        <f>'Table 5.1'!K215</f>
        <v/>
      </c>
      <c r="I138" s="419"/>
      <c r="J138" s="420"/>
      <c r="K138" s="560"/>
      <c r="L138" s="420"/>
      <c r="M138" s="419"/>
      <c r="N138" s="420"/>
      <c r="O138" s="419"/>
      <c r="P138" s="562"/>
      <c r="Q138" s="445"/>
      <c r="R138" s="445"/>
      <c r="S138" s="445"/>
      <c r="T138" s="416" t="str">
        <f t="shared" si="8"/>
        <v/>
      </c>
      <c r="U138" s="626" t="str">
        <f t="shared" si="5"/>
        <v/>
      </c>
      <c r="V138" s="631" t="str">
        <f t="shared" si="6"/>
        <v/>
      </c>
      <c r="W138" s="442" t="str">
        <f t="shared" si="7"/>
        <v/>
      </c>
      <c r="X138" s="312"/>
    </row>
    <row r="139" spans="2:24" x14ac:dyDescent="0.2">
      <c r="B139" s="293" t="s">
        <v>822</v>
      </c>
      <c r="D139" s="252" t="s">
        <v>540</v>
      </c>
      <c r="E139" s="251"/>
      <c r="F139" s="694"/>
      <c r="G139" s="404" t="s">
        <v>488</v>
      </c>
      <c r="H139" s="547" t="str">
        <f>IF('Table 5.1'!O215="","",'Table 5.1'!O215)</f>
        <v/>
      </c>
      <c r="I139" s="419"/>
      <c r="J139" s="420"/>
      <c r="K139" s="560"/>
      <c r="L139" s="420"/>
      <c r="M139" s="419"/>
      <c r="N139" s="420"/>
      <c r="O139" s="419"/>
      <c r="P139" s="562"/>
      <c r="Q139" s="445"/>
      <c r="R139" s="445"/>
      <c r="S139" s="445"/>
      <c r="T139" s="416" t="str">
        <f t="shared" si="8"/>
        <v/>
      </c>
      <c r="U139" s="626" t="str">
        <f t="shared" si="5"/>
        <v/>
      </c>
      <c r="V139" s="631" t="str">
        <f t="shared" si="6"/>
        <v/>
      </c>
      <c r="W139" s="442" t="str">
        <f t="shared" si="7"/>
        <v/>
      </c>
      <c r="X139" s="312"/>
    </row>
    <row r="140" spans="2:24" ht="13.5" thickBot="1" x14ac:dyDescent="0.25">
      <c r="B140" s="293" t="s">
        <v>822</v>
      </c>
      <c r="D140" s="253" t="s">
        <v>541</v>
      </c>
      <c r="E140" s="254"/>
      <c r="F140" s="695"/>
      <c r="G140" s="407" t="s">
        <v>883</v>
      </c>
      <c r="H140" s="548" t="str">
        <f>IF('Table 5.1'!P215="","",'Table 5.1'!P215)</f>
        <v/>
      </c>
      <c r="I140" s="419"/>
      <c r="J140" s="420"/>
      <c r="K140" s="560"/>
      <c r="L140" s="420"/>
      <c r="M140" s="419"/>
      <c r="N140" s="420"/>
      <c r="O140" s="419"/>
      <c r="P140" s="562"/>
      <c r="Q140" s="445"/>
      <c r="R140" s="445"/>
      <c r="S140" s="445"/>
      <c r="T140" s="416" t="str">
        <f t="shared" si="8"/>
        <v/>
      </c>
      <c r="U140" s="626" t="str">
        <f t="shared" si="5"/>
        <v/>
      </c>
      <c r="V140" s="631" t="str">
        <f t="shared" si="6"/>
        <v/>
      </c>
      <c r="W140" s="442" t="str">
        <f t="shared" si="7"/>
        <v/>
      </c>
      <c r="X140" s="312"/>
    </row>
    <row r="141" spans="2:24" ht="13.5" thickBot="1" x14ac:dyDescent="0.25">
      <c r="B141" s="293" t="s">
        <v>827</v>
      </c>
      <c r="D141" s="250" t="s">
        <v>535</v>
      </c>
      <c r="E141" s="255">
        <v>21</v>
      </c>
      <c r="F141" s="257"/>
      <c r="G141" s="608" t="s">
        <v>407</v>
      </c>
      <c r="H141" s="449">
        <f>IF('Table 3.1'!H225="","",'Table 3.1'!H225)</f>
        <v>248</v>
      </c>
      <c r="I141" s="449" t="str">
        <f>IF('Table 3.1'!I225="","",'Table 3.1'!I225)</f>
        <v/>
      </c>
      <c r="J141" s="449" t="str">
        <f>IF('Table 3.1'!J225="","",'Table 3.1'!J225)</f>
        <v/>
      </c>
      <c r="K141" s="449">
        <f>IF('Table 3.1'!K225="","",'Table 3.1'!K225)</f>
        <v>248</v>
      </c>
      <c r="L141" s="449">
        <f>IF('Table 3.1'!L225="","",'Table 3.1'!L225)</f>
        <v>2</v>
      </c>
      <c r="M141" s="449" t="str">
        <f>IF('Table 3.1'!M225="","",'Table 3.1'!M225)</f>
        <v/>
      </c>
      <c r="N141" s="449">
        <f>IF('Table 3.1'!N225="","",'Table 3.1'!N225)</f>
        <v>246</v>
      </c>
      <c r="O141" s="449" t="str">
        <f>IF('Table 3.1'!O225="","",'Table 3.1'!O225)</f>
        <v/>
      </c>
      <c r="P141" s="449" t="str">
        <f>IF('Table 3.1'!P225="","",'Table 3.1'!P225)</f>
        <v/>
      </c>
      <c r="Q141" s="449" t="str">
        <f>IF('Table 3.1'!Q225="","",'Table 3.1'!Q225)</f>
        <v/>
      </c>
      <c r="R141" s="449" t="str">
        <f>IF('Table 3.1'!R225="","",'Table 3.1'!R225)</f>
        <v/>
      </c>
      <c r="S141" s="449" t="str">
        <f>IF('Table 3.1'!S225="","",'Table 3.1'!S225)</f>
        <v/>
      </c>
      <c r="T141" s="416" t="str">
        <f t="shared" si="8"/>
        <v/>
      </c>
      <c r="U141" s="626" t="str">
        <f t="shared" si="5"/>
        <v/>
      </c>
      <c r="V141" s="631" t="str">
        <f t="shared" si="6"/>
        <v/>
      </c>
      <c r="W141" s="442" t="str">
        <f t="shared" si="7"/>
        <v/>
      </c>
      <c r="X141" s="312"/>
    </row>
    <row r="142" spans="2:24" x14ac:dyDescent="0.2">
      <c r="B142" s="293" t="s">
        <v>827</v>
      </c>
      <c r="D142" s="252" t="s">
        <v>916</v>
      </c>
      <c r="E142" s="251"/>
      <c r="F142" s="693"/>
      <c r="G142" s="405" t="s">
        <v>913</v>
      </c>
      <c r="H142" s="545" t="str">
        <f>IF(AND('Table 5.1'!I225="",'Table 5.1'!J225="",'Table 5.1'!K225=""),"",IF(OR('Table 5.1'!I225="c",'Table 5.1'!J225="c",'Table 5.1'!K225="c"),"c",SUM('Table 5.1'!I225,'Table 5.1'!J225,'Table 5.1'!K225)))</f>
        <v/>
      </c>
      <c r="I142" s="419"/>
      <c r="J142" s="420"/>
      <c r="K142" s="559"/>
      <c r="L142" s="446"/>
      <c r="M142" s="546"/>
      <c r="N142" s="446"/>
      <c r="O142" s="546"/>
      <c r="P142" s="561"/>
      <c r="Q142" s="445"/>
      <c r="R142" s="445"/>
      <c r="S142" s="445"/>
      <c r="T142" s="416" t="str">
        <f t="shared" si="8"/>
        <v/>
      </c>
      <c r="U142" s="626" t="str">
        <f t="shared" si="5"/>
        <v/>
      </c>
      <c r="V142" s="631" t="str">
        <f t="shared" si="6"/>
        <v/>
      </c>
      <c r="W142" s="442" t="str">
        <f t="shared" si="7"/>
        <v/>
      </c>
      <c r="X142" s="312"/>
    </row>
    <row r="143" spans="2:24" x14ac:dyDescent="0.2">
      <c r="B143" s="293" t="s">
        <v>827</v>
      </c>
      <c r="D143" s="252" t="s">
        <v>917</v>
      </c>
      <c r="E143" s="251"/>
      <c r="F143" s="694"/>
      <c r="G143" s="404" t="s">
        <v>914</v>
      </c>
      <c r="H143" s="545" t="str">
        <f>IF(AND('Table 5.1'!I225="",'Table 5.1'!J225=""),"",IF(OR('Table 5.1'!I225="c",'Table 5.1'!J225="c"),"c",SUM('Table 5.1'!I225,'Table 5.1'!J225)))</f>
        <v/>
      </c>
      <c r="I143" s="419"/>
      <c r="J143" s="420"/>
      <c r="K143" s="560"/>
      <c r="L143" s="420"/>
      <c r="M143" s="419"/>
      <c r="N143" s="420"/>
      <c r="O143" s="419"/>
      <c r="P143" s="562"/>
      <c r="Q143" s="445"/>
      <c r="R143" s="445"/>
      <c r="S143" s="445"/>
      <c r="T143" s="416" t="str">
        <f t="shared" si="8"/>
        <v/>
      </c>
      <c r="U143" s="626" t="str">
        <f t="shared" si="5"/>
        <v/>
      </c>
      <c r="V143" s="631" t="str">
        <f t="shared" si="6"/>
        <v/>
      </c>
      <c r="W143" s="442" t="str">
        <f t="shared" si="7"/>
        <v/>
      </c>
      <c r="X143" s="312"/>
    </row>
    <row r="144" spans="2:24" x14ac:dyDescent="0.2">
      <c r="B144" s="293" t="s">
        <v>827</v>
      </c>
      <c r="D144" s="252" t="s">
        <v>538</v>
      </c>
      <c r="E144" s="251"/>
      <c r="F144" s="694"/>
      <c r="G144" s="404" t="s">
        <v>915</v>
      </c>
      <c r="H144" s="547" t="str">
        <f>'Table 5.1'!K225</f>
        <v/>
      </c>
      <c r="I144" s="419"/>
      <c r="J144" s="420"/>
      <c r="K144" s="560"/>
      <c r="L144" s="420"/>
      <c r="M144" s="419"/>
      <c r="N144" s="420"/>
      <c r="O144" s="419"/>
      <c r="P144" s="562"/>
      <c r="Q144" s="445"/>
      <c r="R144" s="445"/>
      <c r="S144" s="445"/>
      <c r="T144" s="416" t="str">
        <f t="shared" si="8"/>
        <v/>
      </c>
      <c r="U144" s="626" t="str">
        <f t="shared" si="5"/>
        <v/>
      </c>
      <c r="V144" s="631" t="str">
        <f t="shared" si="6"/>
        <v/>
      </c>
      <c r="W144" s="442" t="str">
        <f t="shared" si="7"/>
        <v/>
      </c>
      <c r="X144" s="312"/>
    </row>
    <row r="145" spans="2:24" x14ac:dyDescent="0.2">
      <c r="B145" s="293" t="s">
        <v>827</v>
      </c>
      <c r="D145" s="252" t="s">
        <v>540</v>
      </c>
      <c r="E145" s="251"/>
      <c r="F145" s="694"/>
      <c r="G145" s="404" t="s">
        <v>488</v>
      </c>
      <c r="H145" s="547" t="str">
        <f>IF('Table 5.1'!O225="","",'Table 5.1'!O225)</f>
        <v/>
      </c>
      <c r="I145" s="419"/>
      <c r="J145" s="420"/>
      <c r="K145" s="560"/>
      <c r="L145" s="420"/>
      <c r="M145" s="419"/>
      <c r="N145" s="420"/>
      <c r="O145" s="419"/>
      <c r="P145" s="562"/>
      <c r="Q145" s="445"/>
      <c r="R145" s="445"/>
      <c r="S145" s="445"/>
      <c r="T145" s="416" t="str">
        <f t="shared" si="8"/>
        <v/>
      </c>
      <c r="U145" s="626" t="str">
        <f t="shared" si="5"/>
        <v/>
      </c>
      <c r="V145" s="631" t="str">
        <f t="shared" si="6"/>
        <v/>
      </c>
      <c r="W145" s="442" t="str">
        <f t="shared" si="7"/>
        <v/>
      </c>
      <c r="X145" s="312"/>
    </row>
    <row r="146" spans="2:24" ht="13.5" thickBot="1" x14ac:dyDescent="0.25">
      <c r="B146" s="293" t="s">
        <v>827</v>
      </c>
      <c r="D146" s="253" t="s">
        <v>541</v>
      </c>
      <c r="E146" s="254"/>
      <c r="F146" s="695"/>
      <c r="G146" s="407" t="s">
        <v>883</v>
      </c>
      <c r="H146" s="548" t="str">
        <f>IF('Table 5.1'!P225="","",'Table 5.1'!P225)</f>
        <v/>
      </c>
      <c r="I146" s="419"/>
      <c r="J146" s="420"/>
      <c r="K146" s="560"/>
      <c r="L146" s="420"/>
      <c r="M146" s="419"/>
      <c r="N146" s="420"/>
      <c r="O146" s="419"/>
      <c r="P146" s="562"/>
      <c r="Q146" s="445"/>
      <c r="R146" s="445"/>
      <c r="S146" s="445"/>
      <c r="T146" s="416" t="str">
        <f t="shared" si="8"/>
        <v/>
      </c>
      <c r="U146" s="626" t="str">
        <f t="shared" si="5"/>
        <v/>
      </c>
      <c r="V146" s="631" t="str">
        <f t="shared" si="6"/>
        <v/>
      </c>
      <c r="W146" s="442" t="str">
        <f t="shared" si="7"/>
        <v/>
      </c>
      <c r="X146" s="312"/>
    </row>
    <row r="147" spans="2:24" ht="13.5" thickBot="1" x14ac:dyDescent="0.25">
      <c r="B147" s="293" t="s">
        <v>828</v>
      </c>
      <c r="D147" s="250" t="s">
        <v>535</v>
      </c>
      <c r="E147" s="255">
        <v>22</v>
      </c>
      <c r="F147" s="257"/>
      <c r="G147" s="608" t="s">
        <v>409</v>
      </c>
      <c r="H147" s="449">
        <f>IF('Table 3.1'!H226="","",'Table 3.1'!H226)</f>
        <v>4420</v>
      </c>
      <c r="I147" s="449" t="str">
        <f>IF('Table 3.1'!I226="","",'Table 3.1'!I226)</f>
        <v/>
      </c>
      <c r="J147" s="449">
        <f>IF('Table 3.1'!J226="","",'Table 3.1'!J226)</f>
        <v>3</v>
      </c>
      <c r="K147" s="449">
        <f>IF('Table 3.1'!K226="","",'Table 3.1'!K226)</f>
        <v>4417</v>
      </c>
      <c r="L147" s="449">
        <f>IF('Table 3.1'!L226="","",'Table 3.1'!L226)</f>
        <v>21</v>
      </c>
      <c r="M147" s="449" t="str">
        <f>IF('Table 3.1'!M226="","",'Table 3.1'!M226)</f>
        <v/>
      </c>
      <c r="N147" s="449">
        <f>IF('Table 3.1'!N226="","",'Table 3.1'!N226)</f>
        <v>4396</v>
      </c>
      <c r="O147" s="449" t="str">
        <f>IF('Table 3.1'!O226="","",'Table 3.1'!O226)</f>
        <v/>
      </c>
      <c r="P147" s="449" t="str">
        <f>IF('Table 3.1'!P226="","",'Table 3.1'!P226)</f>
        <v/>
      </c>
      <c r="Q147" s="449" t="str">
        <f>IF('Table 3.1'!Q226="","",'Table 3.1'!Q226)</f>
        <v/>
      </c>
      <c r="R147" s="449" t="str">
        <f>IF('Table 3.1'!R226="","",'Table 3.1'!R226)</f>
        <v/>
      </c>
      <c r="S147" s="449" t="str">
        <f>IF('Table 3.1'!S226="","",'Table 3.1'!S226)</f>
        <v/>
      </c>
      <c r="T147" s="416" t="str">
        <f t="shared" si="8"/>
        <v/>
      </c>
      <c r="U147" s="626" t="str">
        <f t="shared" si="5"/>
        <v/>
      </c>
      <c r="V147" s="631" t="str">
        <f t="shared" si="6"/>
        <v/>
      </c>
      <c r="W147" s="442" t="str">
        <f t="shared" si="7"/>
        <v/>
      </c>
      <c r="X147" s="312"/>
    </row>
    <row r="148" spans="2:24" x14ac:dyDescent="0.2">
      <c r="B148" s="293" t="s">
        <v>828</v>
      </c>
      <c r="D148" s="252" t="s">
        <v>916</v>
      </c>
      <c r="E148" s="251"/>
      <c r="F148" s="693"/>
      <c r="G148" s="405" t="s">
        <v>913</v>
      </c>
      <c r="H148" s="545" t="str">
        <f>IF(AND('Table 5.1'!I226="",'Table 5.1'!J226="",'Table 5.1'!K226=""),"",IF(OR('Table 5.1'!I226="c",'Table 5.1'!J226="c",'Table 5.1'!K226="c"),"c",SUM('Table 5.1'!I226,'Table 5.1'!J226,'Table 5.1'!K226)))</f>
        <v/>
      </c>
      <c r="I148" s="419"/>
      <c r="J148" s="420"/>
      <c r="K148" s="559"/>
      <c r="L148" s="446"/>
      <c r="M148" s="546"/>
      <c r="N148" s="446"/>
      <c r="O148" s="546"/>
      <c r="P148" s="561"/>
      <c r="Q148" s="445"/>
      <c r="R148" s="445"/>
      <c r="S148" s="445"/>
      <c r="T148" s="416" t="str">
        <f t="shared" si="8"/>
        <v/>
      </c>
      <c r="U148" s="626" t="str">
        <f t="shared" si="5"/>
        <v/>
      </c>
      <c r="V148" s="631" t="str">
        <f t="shared" si="6"/>
        <v/>
      </c>
      <c r="W148" s="442" t="str">
        <f t="shared" si="7"/>
        <v/>
      </c>
      <c r="X148" s="312"/>
    </row>
    <row r="149" spans="2:24" x14ac:dyDescent="0.2">
      <c r="B149" s="293" t="s">
        <v>828</v>
      </c>
      <c r="D149" s="252" t="s">
        <v>917</v>
      </c>
      <c r="E149" s="251"/>
      <c r="F149" s="694"/>
      <c r="G149" s="404" t="s">
        <v>914</v>
      </c>
      <c r="H149" s="545" t="str">
        <f>IF(AND('Table 5.1'!I226="",'Table 5.1'!J226=""),"",IF(OR('Table 5.1'!I226="c",'Table 5.1'!J226="c"),"c",SUM('Table 5.1'!I226,'Table 5.1'!J226)))</f>
        <v/>
      </c>
      <c r="I149" s="419"/>
      <c r="J149" s="420"/>
      <c r="K149" s="560"/>
      <c r="L149" s="420"/>
      <c r="M149" s="419"/>
      <c r="N149" s="420"/>
      <c r="O149" s="419"/>
      <c r="P149" s="562"/>
      <c r="Q149" s="445"/>
      <c r="R149" s="445"/>
      <c r="S149" s="445"/>
      <c r="T149" s="416" t="str">
        <f t="shared" si="8"/>
        <v/>
      </c>
      <c r="U149" s="626" t="str">
        <f t="shared" si="5"/>
        <v/>
      </c>
      <c r="V149" s="631" t="str">
        <f t="shared" si="6"/>
        <v/>
      </c>
      <c r="W149" s="442" t="str">
        <f t="shared" si="7"/>
        <v/>
      </c>
      <c r="X149" s="312"/>
    </row>
    <row r="150" spans="2:24" x14ac:dyDescent="0.2">
      <c r="B150" s="293" t="s">
        <v>828</v>
      </c>
      <c r="D150" s="252" t="s">
        <v>538</v>
      </c>
      <c r="E150" s="251"/>
      <c r="F150" s="694"/>
      <c r="G150" s="404" t="s">
        <v>915</v>
      </c>
      <c r="H150" s="547" t="str">
        <f>'Table 5.1'!K226</f>
        <v/>
      </c>
      <c r="I150" s="419"/>
      <c r="J150" s="420"/>
      <c r="K150" s="560"/>
      <c r="L150" s="420"/>
      <c r="M150" s="419"/>
      <c r="N150" s="420"/>
      <c r="O150" s="419"/>
      <c r="P150" s="562"/>
      <c r="Q150" s="445"/>
      <c r="R150" s="445"/>
      <c r="S150" s="445"/>
      <c r="T150" s="416" t="str">
        <f t="shared" si="8"/>
        <v/>
      </c>
      <c r="U150" s="626" t="str">
        <f t="shared" ref="U150:U173" si="9">IF(T150&lt;&gt;"","",IF(SUM(COUNTIF(I150:K150,"c"),COUNTIF(O150:P150,"c"))&gt;1,"",IF(OR(AND(H150="c",OR(I150="c",J150="c",K150="c",O150="c",P150="c")),AND(H150&lt;&gt;"",I150="c",J150="c",K150="c",O150="c",P150="c"),AND(H150&lt;&gt;"",I150="",J150="",K150="",O150="",P150="")),"",IF(ABS(SUM(I150:K150,O150:P150)-SUM(H150))&gt;0.9,SUM(I150:K150,O150:P150),""))))</f>
        <v/>
      </c>
      <c r="V150" s="631" t="str">
        <f t="shared" ref="V150:V173" si="10">IF(T150&lt;&gt;"","",IF(OR(AND(K150="c",OR(L150="c",N150="c",M150="c")),AND(K150&lt;&gt;"",L150="c",M150="c",N150="c"),AND(K150&lt;&gt;"",L150="",N150="",M150="")),"",IF(COUNTIF(L150:N150,"c")&gt;1,"",IF(ABS(SUM(L150:N150)-SUM(K150))&gt;0.9,SUM(L150:N150),""))))</f>
        <v/>
      </c>
      <c r="W150" s="442" t="str">
        <f t="shared" ref="W150:W173" si="11">IF(T150&lt;&gt;"","",IF(OR(AND(P150="c",OR(Q150="c",S150="c",R150="c")),AND(P150&lt;&gt;"",Q150="c",R150="c",S150="c"),AND(P150&lt;&gt;"",Q150="",S150="",R150="")),"",IF(COUNTIF(Q150:S150,"c")&gt;1,"",IF(ABS(SUM(Q150:S150)-SUM(P150))&gt;0.9,SUM(Q150:S150),""))))</f>
        <v/>
      </c>
      <c r="X150" s="312"/>
    </row>
    <row r="151" spans="2:24" x14ac:dyDescent="0.2">
      <c r="B151" s="293" t="s">
        <v>828</v>
      </c>
      <c r="D151" s="252" t="s">
        <v>540</v>
      </c>
      <c r="E151" s="251"/>
      <c r="F151" s="694"/>
      <c r="G151" s="404" t="s">
        <v>488</v>
      </c>
      <c r="H151" s="547" t="str">
        <f>IF('Table 5.1'!O226="","",'Table 5.1'!O226)</f>
        <v/>
      </c>
      <c r="I151" s="419"/>
      <c r="J151" s="420"/>
      <c r="K151" s="560"/>
      <c r="L151" s="420"/>
      <c r="M151" s="419"/>
      <c r="N151" s="420"/>
      <c r="O151" s="419"/>
      <c r="P151" s="562"/>
      <c r="Q151" s="445"/>
      <c r="R151" s="445"/>
      <c r="S151" s="445"/>
      <c r="T151" s="416" t="str">
        <f t="shared" si="8"/>
        <v/>
      </c>
      <c r="U151" s="626" t="str">
        <f t="shared" si="9"/>
        <v/>
      </c>
      <c r="V151" s="631" t="str">
        <f t="shared" si="10"/>
        <v/>
      </c>
      <c r="W151" s="442" t="str">
        <f t="shared" si="11"/>
        <v/>
      </c>
      <c r="X151" s="312"/>
    </row>
    <row r="152" spans="2:24" ht="13.5" thickBot="1" x14ac:dyDescent="0.25">
      <c r="B152" s="293" t="s">
        <v>828</v>
      </c>
      <c r="D152" s="253" t="s">
        <v>541</v>
      </c>
      <c r="E152" s="254"/>
      <c r="F152" s="695"/>
      <c r="G152" s="407" t="s">
        <v>883</v>
      </c>
      <c r="H152" s="548" t="str">
        <f>IF('Table 5.1'!P226="","",'Table 5.1'!P226)</f>
        <v/>
      </c>
      <c r="I152" s="419"/>
      <c r="J152" s="420"/>
      <c r="K152" s="560"/>
      <c r="L152" s="420"/>
      <c r="M152" s="419"/>
      <c r="N152" s="420"/>
      <c r="O152" s="419"/>
      <c r="P152" s="562"/>
      <c r="Q152" s="445"/>
      <c r="R152" s="445"/>
      <c r="S152" s="445"/>
      <c r="T152" s="416" t="str">
        <f t="shared" si="8"/>
        <v/>
      </c>
      <c r="U152" s="626" t="str">
        <f t="shared" si="9"/>
        <v/>
      </c>
      <c r="V152" s="631" t="str">
        <f t="shared" si="10"/>
        <v/>
      </c>
      <c r="W152" s="442" t="str">
        <f t="shared" si="11"/>
        <v/>
      </c>
      <c r="X152" s="312"/>
    </row>
    <row r="153" spans="2:24" ht="13.5" thickBot="1" x14ac:dyDescent="0.25">
      <c r="B153" s="293" t="s">
        <v>839</v>
      </c>
      <c r="D153" s="250" t="s">
        <v>535</v>
      </c>
      <c r="E153" s="255">
        <v>23</v>
      </c>
      <c r="F153" s="257"/>
      <c r="G153" s="608" t="s">
        <v>432</v>
      </c>
      <c r="H153" s="449">
        <f>IF('Table 3.1'!H238="","",'Table 3.1'!H238)</f>
        <v>183</v>
      </c>
      <c r="I153" s="449" t="str">
        <f>IF('Table 3.1'!I238="","",'Table 3.1'!I238)</f>
        <v/>
      </c>
      <c r="J153" s="449" t="str">
        <f>IF('Table 3.1'!J238="","",'Table 3.1'!J238)</f>
        <v/>
      </c>
      <c r="K153" s="449">
        <f>IF('Table 3.1'!K238="","",'Table 3.1'!K238)</f>
        <v>183</v>
      </c>
      <c r="L153" s="449">
        <f>IF('Table 3.1'!L238="","",'Table 3.1'!L238)</f>
        <v>1</v>
      </c>
      <c r="M153" s="449" t="str">
        <f>IF('Table 3.1'!M238="","",'Table 3.1'!M238)</f>
        <v/>
      </c>
      <c r="N153" s="449">
        <f>IF('Table 3.1'!N238="","",'Table 3.1'!N238)</f>
        <v>182</v>
      </c>
      <c r="O153" s="449" t="str">
        <f>IF('Table 3.1'!O238="","",'Table 3.1'!O238)</f>
        <v/>
      </c>
      <c r="P153" s="449" t="str">
        <f>IF('Table 3.1'!P238="","",'Table 3.1'!P238)</f>
        <v/>
      </c>
      <c r="Q153" s="449" t="str">
        <f>IF('Table 3.1'!Q238="","",'Table 3.1'!Q238)</f>
        <v/>
      </c>
      <c r="R153" s="449" t="str">
        <f>IF('Table 3.1'!R238="","",'Table 3.1'!R238)</f>
        <v/>
      </c>
      <c r="S153" s="449" t="str">
        <f>IF('Table 3.1'!S238="","",'Table 3.1'!S238)</f>
        <v/>
      </c>
      <c r="T153" s="416" t="str">
        <f t="shared" si="8"/>
        <v/>
      </c>
      <c r="U153" s="626" t="str">
        <f t="shared" si="9"/>
        <v/>
      </c>
      <c r="V153" s="631" t="str">
        <f t="shared" si="10"/>
        <v/>
      </c>
      <c r="W153" s="442" t="str">
        <f t="shared" si="11"/>
        <v/>
      </c>
      <c r="X153" s="312"/>
    </row>
    <row r="154" spans="2:24" x14ac:dyDescent="0.2">
      <c r="B154" s="293" t="s">
        <v>839</v>
      </c>
      <c r="D154" s="252" t="s">
        <v>916</v>
      </c>
      <c r="E154" s="251"/>
      <c r="F154" s="693"/>
      <c r="G154" s="405" t="s">
        <v>913</v>
      </c>
      <c r="H154" s="545" t="str">
        <f>IF(AND('Table 5.1'!I238="",'Table 5.1'!J238="",'Table 5.1'!K238=""),"",IF(OR('Table 5.1'!I238="c",'Table 5.1'!J238="c",'Table 5.1'!K238="c"),"c",SUM('Table 5.1'!I238,'Table 5.1'!J238,'Table 5.1'!K238)))</f>
        <v/>
      </c>
      <c r="I154" s="419"/>
      <c r="J154" s="420"/>
      <c r="K154" s="559"/>
      <c r="L154" s="446"/>
      <c r="M154" s="546"/>
      <c r="N154" s="446"/>
      <c r="O154" s="546"/>
      <c r="P154" s="561"/>
      <c r="Q154" s="445"/>
      <c r="R154" s="445"/>
      <c r="S154" s="445"/>
      <c r="T154" s="416" t="str">
        <f t="shared" si="8"/>
        <v/>
      </c>
      <c r="U154" s="626" t="str">
        <f t="shared" si="9"/>
        <v/>
      </c>
      <c r="V154" s="631" t="str">
        <f t="shared" si="10"/>
        <v/>
      </c>
      <c r="W154" s="442" t="str">
        <f t="shared" si="11"/>
        <v/>
      </c>
      <c r="X154" s="312"/>
    </row>
    <row r="155" spans="2:24" x14ac:dyDescent="0.2">
      <c r="B155" s="293" t="s">
        <v>839</v>
      </c>
      <c r="D155" s="252" t="s">
        <v>917</v>
      </c>
      <c r="E155" s="251"/>
      <c r="F155" s="694"/>
      <c r="G155" s="404" t="s">
        <v>914</v>
      </c>
      <c r="H155" s="545" t="str">
        <f>IF(AND('Table 5.1'!I238="",'Table 5.1'!J238=""),"",IF(OR('Table 5.1'!I238="c",'Table 5.1'!J238="c"),"c",SUM('Table 5.1'!I238,'Table 5.1'!J238)))</f>
        <v/>
      </c>
      <c r="I155" s="419"/>
      <c r="J155" s="420"/>
      <c r="K155" s="560"/>
      <c r="L155" s="420"/>
      <c r="M155" s="419"/>
      <c r="N155" s="420"/>
      <c r="O155" s="419"/>
      <c r="P155" s="562"/>
      <c r="Q155" s="445"/>
      <c r="R155" s="445"/>
      <c r="S155" s="445"/>
      <c r="T155" s="416" t="str">
        <f t="shared" si="8"/>
        <v/>
      </c>
      <c r="U155" s="626" t="str">
        <f t="shared" si="9"/>
        <v/>
      </c>
      <c r="V155" s="631" t="str">
        <f t="shared" si="10"/>
        <v/>
      </c>
      <c r="W155" s="442" t="str">
        <f t="shared" si="11"/>
        <v/>
      </c>
      <c r="X155" s="312"/>
    </row>
    <row r="156" spans="2:24" x14ac:dyDescent="0.2">
      <c r="B156" s="293" t="s">
        <v>839</v>
      </c>
      <c r="D156" s="252" t="s">
        <v>538</v>
      </c>
      <c r="E156" s="251"/>
      <c r="F156" s="694"/>
      <c r="G156" s="404" t="s">
        <v>915</v>
      </c>
      <c r="H156" s="547" t="str">
        <f>'Table 5.1'!K238</f>
        <v/>
      </c>
      <c r="I156" s="419"/>
      <c r="J156" s="420"/>
      <c r="K156" s="560"/>
      <c r="L156" s="420"/>
      <c r="M156" s="419"/>
      <c r="N156" s="420"/>
      <c r="O156" s="419"/>
      <c r="P156" s="562"/>
      <c r="Q156" s="445"/>
      <c r="R156" s="445"/>
      <c r="S156" s="445"/>
      <c r="T156" s="416" t="str">
        <f t="shared" si="8"/>
        <v/>
      </c>
      <c r="U156" s="626" t="str">
        <f t="shared" si="9"/>
        <v/>
      </c>
      <c r="V156" s="631" t="str">
        <f t="shared" si="10"/>
        <v/>
      </c>
      <c r="W156" s="442" t="str">
        <f t="shared" si="11"/>
        <v/>
      </c>
      <c r="X156" s="312"/>
    </row>
    <row r="157" spans="2:24" x14ac:dyDescent="0.2">
      <c r="B157" s="293" t="s">
        <v>839</v>
      </c>
      <c r="D157" s="252" t="s">
        <v>540</v>
      </c>
      <c r="E157" s="251"/>
      <c r="F157" s="694"/>
      <c r="G157" s="404" t="s">
        <v>488</v>
      </c>
      <c r="H157" s="547" t="str">
        <f>IF('Table 5.1'!O238="","",'Table 5.1'!O238)</f>
        <v/>
      </c>
      <c r="I157" s="419"/>
      <c r="J157" s="420"/>
      <c r="K157" s="560"/>
      <c r="L157" s="420"/>
      <c r="M157" s="419"/>
      <c r="N157" s="420"/>
      <c r="O157" s="419"/>
      <c r="P157" s="562"/>
      <c r="Q157" s="445"/>
      <c r="R157" s="445"/>
      <c r="S157" s="445"/>
      <c r="T157" s="416" t="str">
        <f t="shared" ref="T157:T173" si="12">IF(AND(ISNUMBER(H157),SUM(COUNTIF(I157:K157,"c"),COUNTIF(O157:P157,"c"))=1),"Res Disc",IF(AND(H157="c",ISNUMBER(I157),ISNUMBER(J157),ISNUMBER(K157),ISNUMBER(O157),ISNUMBER(P157)),"Res Disc",IF(AND(COUNTIF(Q157:S157,"c")=1,ISNUMBER(P157)),"Res Disc",IF(AND(P157="c",ISNUMBER(Q157),ISNUMBER(R157),ISNUMBER(S157)),"Res Disc",IF(AND(K157="c",ISNUMBER(L157),ISNUMBER(M157),ISNUMBER(N157)),"Res Disc",IF(AND(ISNUMBER(K157),COUNTIF(L157:N157,"c")=1),"Res Disc",""))))))</f>
        <v/>
      </c>
      <c r="U157" s="626" t="str">
        <f t="shared" si="9"/>
        <v/>
      </c>
      <c r="V157" s="631" t="str">
        <f t="shared" si="10"/>
        <v/>
      </c>
      <c r="W157" s="442" t="str">
        <f t="shared" si="11"/>
        <v/>
      </c>
      <c r="X157" s="312"/>
    </row>
    <row r="158" spans="2:24" ht="13.5" thickBot="1" x14ac:dyDescent="0.25">
      <c r="B158" s="293" t="s">
        <v>839</v>
      </c>
      <c r="D158" s="253" t="s">
        <v>541</v>
      </c>
      <c r="E158" s="254"/>
      <c r="F158" s="695"/>
      <c r="G158" s="407" t="s">
        <v>883</v>
      </c>
      <c r="H158" s="548" t="str">
        <f>IF('Table 5.1'!P238="","",'Table 5.1'!P238)</f>
        <v/>
      </c>
      <c r="I158" s="419"/>
      <c r="J158" s="420"/>
      <c r="K158" s="560"/>
      <c r="L158" s="420"/>
      <c r="M158" s="419"/>
      <c r="N158" s="420"/>
      <c r="O158" s="419"/>
      <c r="P158" s="562"/>
      <c r="Q158" s="445"/>
      <c r="R158" s="445"/>
      <c r="S158" s="445"/>
      <c r="T158" s="416" t="str">
        <f t="shared" si="12"/>
        <v/>
      </c>
      <c r="U158" s="626" t="str">
        <f t="shared" si="9"/>
        <v/>
      </c>
      <c r="V158" s="631" t="str">
        <f t="shared" si="10"/>
        <v/>
      </c>
      <c r="W158" s="442" t="str">
        <f t="shared" si="11"/>
        <v/>
      </c>
      <c r="X158" s="312"/>
    </row>
    <row r="159" spans="2:24" ht="13.5" thickBot="1" x14ac:dyDescent="0.25">
      <c r="B159" s="293" t="s">
        <v>846</v>
      </c>
      <c r="D159" s="250" t="s">
        <v>535</v>
      </c>
      <c r="E159" s="255">
        <v>24</v>
      </c>
      <c r="F159" s="257"/>
      <c r="G159" s="608" t="s">
        <v>446</v>
      </c>
      <c r="H159" s="449">
        <f>IF('Table 3.1'!H245="","",'Table 3.1'!H245)</f>
        <v>18417</v>
      </c>
      <c r="I159" s="449" t="str">
        <f>IF('Table 3.1'!I245="","",'Table 3.1'!I245)</f>
        <v/>
      </c>
      <c r="J159" s="449">
        <f>IF('Table 3.1'!J245="","",'Table 3.1'!J245)</f>
        <v>225</v>
      </c>
      <c r="K159" s="449">
        <f>IF('Table 3.1'!K245="","",'Table 3.1'!K245)</f>
        <v>18192</v>
      </c>
      <c r="L159" s="449">
        <f>IF('Table 3.1'!L245="","",'Table 3.1'!L245)</f>
        <v>64</v>
      </c>
      <c r="M159" s="449" t="str">
        <f>IF('Table 3.1'!M245="","",'Table 3.1'!M245)</f>
        <v/>
      </c>
      <c r="N159" s="449">
        <f>IF('Table 3.1'!N245="","",'Table 3.1'!N245)</f>
        <v>18128</v>
      </c>
      <c r="O159" s="449" t="str">
        <f>IF('Table 3.1'!O245="","",'Table 3.1'!O245)</f>
        <v/>
      </c>
      <c r="P159" s="449" t="str">
        <f>IF('Table 3.1'!P245="","",'Table 3.1'!P245)</f>
        <v/>
      </c>
      <c r="Q159" s="449" t="str">
        <f>IF('Table 3.1'!Q245="","",'Table 3.1'!Q245)</f>
        <v/>
      </c>
      <c r="R159" s="449" t="str">
        <f>IF('Table 3.1'!R245="","",'Table 3.1'!R245)</f>
        <v/>
      </c>
      <c r="S159" s="449" t="str">
        <f>IF('Table 3.1'!S245="","",'Table 3.1'!S245)</f>
        <v/>
      </c>
      <c r="T159" s="416" t="str">
        <f t="shared" si="12"/>
        <v/>
      </c>
      <c r="U159" s="626" t="str">
        <f t="shared" si="9"/>
        <v/>
      </c>
      <c r="V159" s="631" t="str">
        <f t="shared" si="10"/>
        <v/>
      </c>
      <c r="W159" s="442" t="str">
        <f t="shared" si="11"/>
        <v/>
      </c>
      <c r="X159" s="312"/>
    </row>
    <row r="160" spans="2:24" x14ac:dyDescent="0.2">
      <c r="B160" s="293" t="s">
        <v>846</v>
      </c>
      <c r="D160" s="252" t="s">
        <v>916</v>
      </c>
      <c r="E160" s="251"/>
      <c r="F160" s="693"/>
      <c r="G160" s="405" t="s">
        <v>913</v>
      </c>
      <c r="H160" s="545" t="str">
        <f>IF(AND('Table 5.1'!I245="",'Table 5.1'!J245="",'Table 5.1'!K245=""),"",IF(OR('Table 5.1'!I245="c",'Table 5.1'!J245="c",'Table 5.1'!K245="c"),"c",SUM('Table 5.1'!I245,'Table 5.1'!J245,'Table 5.1'!K245)))</f>
        <v/>
      </c>
      <c r="I160" s="419"/>
      <c r="J160" s="420"/>
      <c r="K160" s="559"/>
      <c r="L160" s="446"/>
      <c r="M160" s="546"/>
      <c r="N160" s="446"/>
      <c r="O160" s="546"/>
      <c r="P160" s="561"/>
      <c r="Q160" s="445"/>
      <c r="R160" s="445"/>
      <c r="S160" s="445"/>
      <c r="T160" s="416" t="str">
        <f t="shared" si="12"/>
        <v/>
      </c>
      <c r="U160" s="626" t="str">
        <f t="shared" si="9"/>
        <v/>
      </c>
      <c r="V160" s="631" t="str">
        <f t="shared" si="10"/>
        <v/>
      </c>
      <c r="W160" s="442" t="str">
        <f t="shared" si="11"/>
        <v/>
      </c>
      <c r="X160" s="312"/>
    </row>
    <row r="161" spans="1:24" x14ac:dyDescent="0.2">
      <c r="B161" s="293" t="s">
        <v>846</v>
      </c>
      <c r="D161" s="252" t="s">
        <v>917</v>
      </c>
      <c r="E161" s="251"/>
      <c r="F161" s="694"/>
      <c r="G161" s="404" t="s">
        <v>914</v>
      </c>
      <c r="H161" s="545" t="str">
        <f>IF(AND('Table 5.1'!I245="",'Table 5.1'!J245=""),"",IF(OR('Table 5.1'!I245="c",'Table 5.1'!J245="c"),"c",SUM('Table 5.1'!I245,'Table 5.1'!J245)))</f>
        <v/>
      </c>
      <c r="I161" s="419"/>
      <c r="J161" s="420"/>
      <c r="K161" s="560"/>
      <c r="L161" s="420"/>
      <c r="M161" s="419"/>
      <c r="N161" s="420"/>
      <c r="O161" s="419"/>
      <c r="P161" s="562"/>
      <c r="Q161" s="445"/>
      <c r="R161" s="445"/>
      <c r="S161" s="445"/>
      <c r="T161" s="416" t="str">
        <f t="shared" si="12"/>
        <v/>
      </c>
      <c r="U161" s="626" t="str">
        <f t="shared" si="9"/>
        <v/>
      </c>
      <c r="V161" s="631" t="str">
        <f t="shared" si="10"/>
        <v/>
      </c>
      <c r="W161" s="442" t="str">
        <f t="shared" si="11"/>
        <v/>
      </c>
      <c r="X161" s="312"/>
    </row>
    <row r="162" spans="1:24" x14ac:dyDescent="0.2">
      <c r="B162" s="293" t="s">
        <v>846</v>
      </c>
      <c r="D162" s="252" t="s">
        <v>538</v>
      </c>
      <c r="E162" s="251"/>
      <c r="F162" s="694"/>
      <c r="G162" s="404" t="s">
        <v>915</v>
      </c>
      <c r="H162" s="547" t="str">
        <f>'Table 5.1'!K245</f>
        <v/>
      </c>
      <c r="I162" s="419"/>
      <c r="J162" s="420"/>
      <c r="K162" s="560"/>
      <c r="L162" s="420"/>
      <c r="M162" s="419"/>
      <c r="N162" s="420"/>
      <c r="O162" s="419"/>
      <c r="P162" s="562"/>
      <c r="Q162" s="445"/>
      <c r="R162" s="445"/>
      <c r="S162" s="445"/>
      <c r="T162" s="416" t="str">
        <f t="shared" si="12"/>
        <v/>
      </c>
      <c r="U162" s="626" t="str">
        <f t="shared" si="9"/>
        <v/>
      </c>
      <c r="V162" s="631" t="str">
        <f t="shared" si="10"/>
        <v/>
      </c>
      <c r="W162" s="442" t="str">
        <f t="shared" si="11"/>
        <v/>
      </c>
      <c r="X162" s="312"/>
    </row>
    <row r="163" spans="1:24" x14ac:dyDescent="0.2">
      <c r="B163" s="293" t="s">
        <v>846</v>
      </c>
      <c r="D163" s="252" t="s">
        <v>540</v>
      </c>
      <c r="E163" s="251"/>
      <c r="F163" s="694"/>
      <c r="G163" s="404" t="s">
        <v>488</v>
      </c>
      <c r="H163" s="547" t="str">
        <f>IF('Table 5.1'!O245="","",'Table 5.1'!O245)</f>
        <v/>
      </c>
      <c r="I163" s="419"/>
      <c r="J163" s="420"/>
      <c r="K163" s="560"/>
      <c r="L163" s="420"/>
      <c r="M163" s="419"/>
      <c r="N163" s="420"/>
      <c r="O163" s="419"/>
      <c r="P163" s="562"/>
      <c r="Q163" s="445"/>
      <c r="R163" s="445"/>
      <c r="S163" s="445"/>
      <c r="T163" s="416" t="str">
        <f t="shared" si="12"/>
        <v/>
      </c>
      <c r="U163" s="626" t="str">
        <f t="shared" si="9"/>
        <v/>
      </c>
      <c r="V163" s="631" t="str">
        <f t="shared" si="10"/>
        <v/>
      </c>
      <c r="W163" s="442" t="str">
        <f t="shared" si="11"/>
        <v/>
      </c>
      <c r="X163" s="312"/>
    </row>
    <row r="164" spans="1:24" ht="13.5" thickBot="1" x14ac:dyDescent="0.25">
      <c r="B164" s="293" t="s">
        <v>846</v>
      </c>
      <c r="D164" s="253" t="s">
        <v>541</v>
      </c>
      <c r="E164" s="254"/>
      <c r="F164" s="695"/>
      <c r="G164" s="407" t="s">
        <v>883</v>
      </c>
      <c r="H164" s="548" t="str">
        <f>IF('Table 5.1'!P245="","",'Table 5.1'!P245)</f>
        <v/>
      </c>
      <c r="I164" s="419"/>
      <c r="J164" s="420"/>
      <c r="K164" s="560"/>
      <c r="L164" s="420"/>
      <c r="M164" s="419"/>
      <c r="N164" s="420"/>
      <c r="O164" s="419"/>
      <c r="P164" s="562"/>
      <c r="Q164" s="445"/>
      <c r="R164" s="445"/>
      <c r="S164" s="445"/>
      <c r="T164" s="416" t="str">
        <f t="shared" si="12"/>
        <v/>
      </c>
      <c r="U164" s="626" t="str">
        <f t="shared" si="9"/>
        <v/>
      </c>
      <c r="V164" s="631" t="str">
        <f t="shared" si="10"/>
        <v/>
      </c>
      <c r="W164" s="442" t="str">
        <f t="shared" si="11"/>
        <v/>
      </c>
      <c r="X164" s="312"/>
    </row>
    <row r="165" spans="1:24" ht="13.5" thickBot="1" x14ac:dyDescent="0.25">
      <c r="B165" s="293" t="s">
        <v>847</v>
      </c>
      <c r="D165" s="250" t="s">
        <v>535</v>
      </c>
      <c r="E165" s="255">
        <v>25</v>
      </c>
      <c r="F165" s="257"/>
      <c r="G165" s="608" t="s">
        <v>448</v>
      </c>
      <c r="H165" s="449">
        <f>IF('Table 3.1'!H246="","",'Table 3.1'!H246)</f>
        <v>661426</v>
      </c>
      <c r="I165" s="449" t="str">
        <f>IF('Table 3.1'!I246="","",'Table 3.1'!I246)</f>
        <v/>
      </c>
      <c r="J165" s="449">
        <f>IF('Table 3.1'!J246="","",'Table 3.1'!J246)</f>
        <v>1561</v>
      </c>
      <c r="K165" s="449">
        <f>IF('Table 3.1'!K246="","",'Table 3.1'!K246)</f>
        <v>659865</v>
      </c>
      <c r="L165" s="449">
        <f>IF('Table 3.1'!L246="","",'Table 3.1'!L246)</f>
        <v>5342</v>
      </c>
      <c r="M165" s="449">
        <f>IF('Table 3.1'!M246="","",'Table 3.1'!M246)</f>
        <v>4114</v>
      </c>
      <c r="N165" s="449">
        <f>IF('Table 3.1'!N246="","",'Table 3.1'!N246)</f>
        <v>650409</v>
      </c>
      <c r="O165" s="449" t="str">
        <f>IF('Table 3.1'!O246="","",'Table 3.1'!O246)</f>
        <v/>
      </c>
      <c r="P165" s="449" t="str">
        <f>IF('Table 3.1'!P246="","",'Table 3.1'!P246)</f>
        <v/>
      </c>
      <c r="Q165" s="449" t="str">
        <f>IF('Table 3.1'!Q246="","",'Table 3.1'!Q246)</f>
        <v/>
      </c>
      <c r="R165" s="449" t="str">
        <f>IF('Table 3.1'!R246="","",'Table 3.1'!R246)</f>
        <v/>
      </c>
      <c r="S165" s="449" t="str">
        <f>IF('Table 3.1'!S246="","",'Table 3.1'!S246)</f>
        <v/>
      </c>
      <c r="T165" s="416" t="str">
        <f t="shared" si="12"/>
        <v/>
      </c>
      <c r="U165" s="626" t="str">
        <f t="shared" si="9"/>
        <v/>
      </c>
      <c r="V165" s="631" t="str">
        <f t="shared" si="10"/>
        <v/>
      </c>
      <c r="W165" s="442" t="str">
        <f t="shared" si="11"/>
        <v/>
      </c>
      <c r="X165" s="312"/>
    </row>
    <row r="166" spans="1:24" x14ac:dyDescent="0.2">
      <c r="B166" s="293" t="s">
        <v>847</v>
      </c>
      <c r="D166" s="252" t="s">
        <v>916</v>
      </c>
      <c r="E166" s="251"/>
      <c r="F166" s="693"/>
      <c r="G166" s="405" t="s">
        <v>913</v>
      </c>
      <c r="H166" s="545" t="str">
        <f>IF(AND('Table 5.1'!I246="",'Table 5.1'!J246="",'Table 5.1'!K246=""),"",IF(OR('Table 5.1'!I246="c",'Table 5.1'!J246="c",'Table 5.1'!K246="c"),"c",SUM('Table 5.1'!I246,'Table 5.1'!J246,'Table 5.1'!K246)))</f>
        <v/>
      </c>
      <c r="I166" s="419"/>
      <c r="J166" s="420"/>
      <c r="K166" s="559"/>
      <c r="L166" s="446"/>
      <c r="M166" s="546"/>
      <c r="N166" s="446"/>
      <c r="O166" s="546"/>
      <c r="P166" s="561"/>
      <c r="Q166" s="445"/>
      <c r="R166" s="445"/>
      <c r="S166" s="445"/>
      <c r="T166" s="416" t="str">
        <f t="shared" si="12"/>
        <v/>
      </c>
      <c r="U166" s="626" t="str">
        <f t="shared" si="9"/>
        <v/>
      </c>
      <c r="V166" s="631" t="str">
        <f t="shared" si="10"/>
        <v/>
      </c>
      <c r="W166" s="442" t="str">
        <f t="shared" si="11"/>
        <v/>
      </c>
      <c r="X166" s="312"/>
    </row>
    <row r="167" spans="1:24" x14ac:dyDescent="0.2">
      <c r="B167" s="293" t="s">
        <v>847</v>
      </c>
      <c r="D167" s="252" t="s">
        <v>917</v>
      </c>
      <c r="E167" s="251"/>
      <c r="F167" s="694"/>
      <c r="G167" s="404" t="s">
        <v>914</v>
      </c>
      <c r="H167" s="545" t="str">
        <f>IF(AND('Table 5.1'!I246="",'Table 5.1'!J246=""),"",IF(OR('Table 5.1'!I246="c",'Table 5.1'!J246="c"),"c",SUM('Table 5.1'!I246,'Table 5.1'!J246)))</f>
        <v/>
      </c>
      <c r="I167" s="419"/>
      <c r="J167" s="420"/>
      <c r="K167" s="560"/>
      <c r="L167" s="420"/>
      <c r="M167" s="419"/>
      <c r="N167" s="420"/>
      <c r="O167" s="419"/>
      <c r="P167" s="562"/>
      <c r="Q167" s="445"/>
      <c r="R167" s="445"/>
      <c r="S167" s="445"/>
      <c r="T167" s="416" t="str">
        <f t="shared" si="12"/>
        <v/>
      </c>
      <c r="U167" s="626" t="str">
        <f t="shared" si="9"/>
        <v/>
      </c>
      <c r="V167" s="631" t="str">
        <f t="shared" si="10"/>
        <v/>
      </c>
      <c r="W167" s="442" t="str">
        <f t="shared" si="11"/>
        <v/>
      </c>
      <c r="X167" s="312"/>
    </row>
    <row r="168" spans="1:24" x14ac:dyDescent="0.2">
      <c r="B168" s="293" t="s">
        <v>847</v>
      </c>
      <c r="D168" s="252" t="s">
        <v>538</v>
      </c>
      <c r="E168" s="251"/>
      <c r="F168" s="694"/>
      <c r="G168" s="404" t="s">
        <v>915</v>
      </c>
      <c r="H168" s="547" t="str">
        <f>'Table 5.1'!K246</f>
        <v/>
      </c>
      <c r="I168" s="419"/>
      <c r="J168" s="420"/>
      <c r="K168" s="560"/>
      <c r="L168" s="420"/>
      <c r="M168" s="419"/>
      <c r="N168" s="420"/>
      <c r="O168" s="419"/>
      <c r="P168" s="562"/>
      <c r="Q168" s="445"/>
      <c r="R168" s="445"/>
      <c r="S168" s="445"/>
      <c r="T168" s="416" t="str">
        <f t="shared" si="12"/>
        <v/>
      </c>
      <c r="U168" s="626" t="str">
        <f t="shared" si="9"/>
        <v/>
      </c>
      <c r="V168" s="631" t="str">
        <f t="shared" si="10"/>
        <v/>
      </c>
      <c r="W168" s="442" t="str">
        <f t="shared" si="11"/>
        <v/>
      </c>
      <c r="X168" s="312"/>
    </row>
    <row r="169" spans="1:24" x14ac:dyDescent="0.2">
      <c r="B169" s="293" t="s">
        <v>847</v>
      </c>
      <c r="D169" s="252" t="s">
        <v>540</v>
      </c>
      <c r="E169" s="251"/>
      <c r="F169" s="694"/>
      <c r="G169" s="404" t="s">
        <v>488</v>
      </c>
      <c r="H169" s="547" t="str">
        <f>IF('Table 5.1'!O246="","",'Table 5.1'!O246)</f>
        <v/>
      </c>
      <c r="I169" s="419"/>
      <c r="J169" s="420"/>
      <c r="K169" s="560"/>
      <c r="L169" s="420"/>
      <c r="M169" s="419"/>
      <c r="N169" s="420"/>
      <c r="O169" s="419"/>
      <c r="P169" s="562"/>
      <c r="Q169" s="445"/>
      <c r="R169" s="445"/>
      <c r="S169" s="445"/>
      <c r="T169" s="416" t="str">
        <f t="shared" si="12"/>
        <v/>
      </c>
      <c r="U169" s="626" t="str">
        <f t="shared" si="9"/>
        <v/>
      </c>
      <c r="V169" s="631" t="str">
        <f t="shared" si="10"/>
        <v/>
      </c>
      <c r="W169" s="442" t="str">
        <f t="shared" si="11"/>
        <v/>
      </c>
      <c r="X169" s="312"/>
    </row>
    <row r="170" spans="1:24" ht="13.5" thickBot="1" x14ac:dyDescent="0.25">
      <c r="B170" s="293" t="s">
        <v>847</v>
      </c>
      <c r="D170" s="253" t="s">
        <v>541</v>
      </c>
      <c r="E170" s="254"/>
      <c r="F170" s="695"/>
      <c r="G170" s="407" t="s">
        <v>883</v>
      </c>
      <c r="H170" s="548" t="str">
        <f>IF('Table 5.1'!P246="","",'Table 5.1'!P246)</f>
        <v/>
      </c>
      <c r="I170" s="465"/>
      <c r="J170" s="426"/>
      <c r="K170" s="563"/>
      <c r="L170" s="426"/>
      <c r="M170" s="465"/>
      <c r="N170" s="426"/>
      <c r="O170" s="465"/>
      <c r="P170" s="564"/>
      <c r="Q170" s="549"/>
      <c r="R170" s="549"/>
      <c r="S170" s="549"/>
      <c r="T170" s="416" t="str">
        <f t="shared" si="12"/>
        <v/>
      </c>
      <c r="U170" s="626" t="str">
        <f t="shared" si="9"/>
        <v/>
      </c>
      <c r="V170" s="631" t="str">
        <f t="shared" si="10"/>
        <v/>
      </c>
      <c r="W170" s="442" t="str">
        <f t="shared" si="11"/>
        <v/>
      </c>
      <c r="X170" s="312"/>
    </row>
    <row r="171" spans="1:24" ht="13.5" thickBot="1" x14ac:dyDescent="0.25">
      <c r="B171" s="609" t="s">
        <v>936</v>
      </c>
      <c r="C171" s="256"/>
      <c r="D171" s="250" t="s">
        <v>535</v>
      </c>
      <c r="E171" s="565"/>
      <c r="F171" s="257"/>
      <c r="G171" s="408" t="s">
        <v>550</v>
      </c>
      <c r="H171" s="615">
        <v>85301</v>
      </c>
      <c r="I171" s="616"/>
      <c r="J171" s="617">
        <v>49</v>
      </c>
      <c r="K171" s="616">
        <v>85252</v>
      </c>
      <c r="L171" s="617">
        <v>185</v>
      </c>
      <c r="M171" s="616"/>
      <c r="N171" s="617">
        <v>85067</v>
      </c>
      <c r="O171" s="616"/>
      <c r="P171" s="617"/>
      <c r="Q171" s="618"/>
      <c r="R171" s="618"/>
      <c r="S171" s="617"/>
      <c r="T171" s="484" t="str">
        <f t="shared" si="12"/>
        <v/>
      </c>
      <c r="U171" s="627" t="str">
        <f t="shared" si="9"/>
        <v/>
      </c>
      <c r="V171" s="632" t="str">
        <f t="shared" si="10"/>
        <v/>
      </c>
      <c r="W171" s="443" t="str">
        <f t="shared" si="11"/>
        <v/>
      </c>
      <c r="X171" s="312"/>
    </row>
    <row r="172" spans="1:24" ht="18" customHeight="1" x14ac:dyDescent="0.2">
      <c r="A172" s="572"/>
      <c r="B172" s="567" t="s">
        <v>864</v>
      </c>
      <c r="C172" s="572"/>
      <c r="D172" s="573" t="s">
        <v>535</v>
      </c>
      <c r="E172" s="569"/>
      <c r="F172" s="570"/>
      <c r="G172" s="571" t="s">
        <v>480</v>
      </c>
      <c r="H172" s="554">
        <f>IF('Table 3.1'!H264="","",'Table 3.1'!H264)</f>
        <v>935780</v>
      </c>
      <c r="I172" s="554" t="str">
        <f>IF('Table 3.1'!I264="","",'Table 3.1'!I264)</f>
        <v/>
      </c>
      <c r="J172" s="554">
        <f>IF('Table 3.1'!J264="","",'Table 3.1'!J264)</f>
        <v>2109</v>
      </c>
      <c r="K172" s="554">
        <f>IF('Table 3.1'!K264="","",'Table 3.1'!K264)</f>
        <v>933671</v>
      </c>
      <c r="L172" s="554">
        <f>IF('Table 3.1'!L264="","",'Table 3.1'!L264)</f>
        <v>7258</v>
      </c>
      <c r="M172" s="554">
        <f>IF('Table 3.1'!M264="","",'Table 3.1'!M264)</f>
        <v>4114</v>
      </c>
      <c r="N172" s="554">
        <f>IF('Table 3.1'!N264="","",'Table 3.1'!N264)</f>
        <v>922299</v>
      </c>
      <c r="O172" s="554" t="str">
        <f>IF('Table 3.1'!O264="","",'Table 3.1'!O264)</f>
        <v/>
      </c>
      <c r="P172" s="554" t="str">
        <f>IF('Table 3.1'!P264="","",'Table 3.1'!P264)</f>
        <v/>
      </c>
      <c r="Q172" s="554" t="str">
        <f>IF('Table 3.1'!Q264="","",'Table 3.1'!Q264)</f>
        <v/>
      </c>
      <c r="R172" s="554" t="str">
        <f>IF('Table 3.1'!R264="","",'Table 3.1'!R264)</f>
        <v/>
      </c>
      <c r="S172" s="554" t="str">
        <f>IF('Table 3.1'!S264="","",'Table 3.1'!S264)</f>
        <v/>
      </c>
      <c r="T172" s="557" t="str">
        <f t="shared" si="12"/>
        <v/>
      </c>
      <c r="U172" s="633" t="str">
        <f t="shared" si="9"/>
        <v/>
      </c>
      <c r="V172" s="634" t="str">
        <f t="shared" si="10"/>
        <v/>
      </c>
      <c r="W172" s="558" t="str">
        <f t="shared" si="11"/>
        <v/>
      </c>
      <c r="X172" s="312"/>
    </row>
    <row r="173" spans="1:24" s="293" customFormat="1" x14ac:dyDescent="0.2">
      <c r="B173" s="211"/>
      <c r="D173" s="258"/>
      <c r="E173" s="294"/>
      <c r="F173" s="294"/>
      <c r="G173" s="294" t="s">
        <v>874</v>
      </c>
      <c r="H173" s="417">
        <f>(SUM(H21,H27,H33,H39,H45,H57,H51,H63,H69,H75,H81,H87,H93,H105,H111,H117,H123,H129,H99,H135,H141,H147,H153,H159,H165,H171,))</f>
        <v>935780</v>
      </c>
      <c r="I173" s="417">
        <f t="shared" ref="I173:S173" si="13">(SUM(I21,I27,I33,I39,I45,I57,I51,I63,I69,I75,I81,I87,I93,I105,I111,I117,I123,I129,I99,I135,I141,I147,I153,I159,I165,I171,))</f>
        <v>0</v>
      </c>
      <c r="J173" s="417">
        <f t="shared" si="13"/>
        <v>2109</v>
      </c>
      <c r="K173" s="417">
        <f t="shared" si="13"/>
        <v>933671</v>
      </c>
      <c r="L173" s="417">
        <f t="shared" si="13"/>
        <v>7258</v>
      </c>
      <c r="M173" s="417">
        <f t="shared" si="13"/>
        <v>4114</v>
      </c>
      <c r="N173" s="417">
        <f t="shared" si="13"/>
        <v>922299</v>
      </c>
      <c r="O173" s="417">
        <f t="shared" si="13"/>
        <v>0</v>
      </c>
      <c r="P173" s="417">
        <f t="shared" si="13"/>
        <v>0</v>
      </c>
      <c r="Q173" s="417">
        <f t="shared" si="13"/>
        <v>0</v>
      </c>
      <c r="R173" s="417">
        <f t="shared" si="13"/>
        <v>0</v>
      </c>
      <c r="S173" s="417">
        <f t="shared" si="13"/>
        <v>0</v>
      </c>
      <c r="T173" s="555" t="str">
        <f t="shared" si="12"/>
        <v/>
      </c>
      <c r="U173" s="626" t="str">
        <f t="shared" si="9"/>
        <v/>
      </c>
      <c r="V173" s="631" t="str">
        <f t="shared" si="10"/>
        <v/>
      </c>
      <c r="W173" s="556" t="str">
        <f t="shared" si="11"/>
        <v/>
      </c>
      <c r="X173" s="312"/>
    </row>
    <row r="174" spans="1:24" ht="24.95" customHeight="1" x14ac:dyDescent="0.2">
      <c r="D174" s="259"/>
      <c r="E174" s="259"/>
      <c r="F174" s="69"/>
      <c r="G174" s="543" t="s">
        <v>598</v>
      </c>
      <c r="H174" s="432">
        <f>IF(COUNTIF(H27:H171,"c")=1,"Res Disc",SUM(H172)-SUM(H173))</f>
        <v>0</v>
      </c>
      <c r="I174" s="432">
        <f t="shared" ref="I174:S174" si="14">IF(COUNTIF(I27:I171,"c")=1,"Res Disc",SUM(I172)-SUM(I173))</f>
        <v>0</v>
      </c>
      <c r="J174" s="432">
        <f t="shared" si="14"/>
        <v>0</v>
      </c>
      <c r="K174" s="432">
        <f t="shared" si="14"/>
        <v>0</v>
      </c>
      <c r="L174" s="432">
        <f t="shared" si="14"/>
        <v>0</v>
      </c>
      <c r="M174" s="432">
        <f t="shared" si="14"/>
        <v>0</v>
      </c>
      <c r="N174" s="432">
        <f t="shared" si="14"/>
        <v>0</v>
      </c>
      <c r="O174" s="432">
        <f t="shared" si="14"/>
        <v>0</v>
      </c>
      <c r="P174" s="432">
        <f t="shared" si="14"/>
        <v>0</v>
      </c>
      <c r="Q174" s="432">
        <f t="shared" si="14"/>
        <v>0</v>
      </c>
      <c r="R174" s="432">
        <f t="shared" si="14"/>
        <v>0</v>
      </c>
      <c r="S174" s="432">
        <f t="shared" si="14"/>
        <v>0</v>
      </c>
      <c r="T174" s="551"/>
      <c r="U174" s="454"/>
      <c r="V174" s="454"/>
      <c r="W174" s="552"/>
      <c r="X174" s="312"/>
    </row>
    <row r="175" spans="1:24" x14ac:dyDescent="0.2">
      <c r="E175" s="312"/>
      <c r="F175" s="312"/>
      <c r="G175" s="312"/>
      <c r="H175" s="312"/>
      <c r="I175" s="312"/>
      <c r="J175" s="312"/>
      <c r="K175" s="312"/>
      <c r="L175" s="312"/>
      <c r="M175" s="312"/>
      <c r="N175" s="312"/>
      <c r="O175" s="312"/>
      <c r="P175" s="312"/>
      <c r="Q175" s="312"/>
      <c r="R175" s="312"/>
      <c r="S175" s="312"/>
      <c r="T175" s="312"/>
      <c r="U175" s="312"/>
      <c r="V175" s="312"/>
      <c r="W175" s="312"/>
      <c r="X175" s="312"/>
    </row>
    <row r="176" spans="1:24" ht="12.75" customHeight="1" x14ac:dyDescent="0.2">
      <c r="E176" s="312"/>
      <c r="F176" s="409"/>
      <c r="G176" s="708" t="s">
        <v>552</v>
      </c>
      <c r="H176" s="708"/>
      <c r="I176" s="708"/>
      <c r="J176" s="708"/>
      <c r="K176" s="708"/>
      <c r="L176" s="708"/>
      <c r="M176" s="708"/>
      <c r="N176" s="708"/>
      <c r="O176" s="708"/>
      <c r="P176" s="409"/>
      <c r="Q176" s="398"/>
      <c r="R176" s="325"/>
      <c r="S176" s="325"/>
      <c r="T176" s="312"/>
      <c r="U176" s="312"/>
      <c r="V176" s="312"/>
      <c r="W176" s="312"/>
      <c r="X176" s="312"/>
    </row>
    <row r="177" spans="5:24" ht="12.75" customHeight="1" x14ac:dyDescent="0.2">
      <c r="E177" s="312"/>
      <c r="F177" s="399"/>
      <c r="G177" s="708" t="s">
        <v>553</v>
      </c>
      <c r="H177" s="708"/>
      <c r="I177" s="708"/>
      <c r="J177" s="708"/>
      <c r="K177" s="708"/>
      <c r="L177" s="708"/>
      <c r="M177" s="708"/>
      <c r="N177" s="708"/>
      <c r="O177" s="708"/>
      <c r="P177" s="399"/>
      <c r="Q177" s="398"/>
      <c r="R177" s="325"/>
      <c r="S177" s="325"/>
      <c r="T177" s="312"/>
      <c r="U177" s="312"/>
      <c r="V177" s="312"/>
      <c r="W177" s="312"/>
      <c r="X177" s="312"/>
    </row>
    <row r="178" spans="5:24" x14ac:dyDescent="0.2">
      <c r="E178" s="312"/>
      <c r="F178" s="397"/>
      <c r="G178" s="707" t="s">
        <v>554</v>
      </c>
      <c r="H178" s="707"/>
      <c r="I178" s="707"/>
      <c r="J178" s="707"/>
      <c r="K178" s="707"/>
      <c r="L178" s="707"/>
      <c r="M178" s="707"/>
      <c r="N178" s="707"/>
      <c r="O178" s="707"/>
      <c r="P178" s="398"/>
      <c r="Q178" s="398"/>
      <c r="R178" s="325"/>
      <c r="S178" s="325"/>
      <c r="T178" s="312"/>
      <c r="U178" s="312"/>
      <c r="V178" s="312"/>
      <c r="W178" s="312"/>
      <c r="X178" s="312"/>
    </row>
    <row r="179" spans="5:24" x14ac:dyDescent="0.2">
      <c r="E179" s="312"/>
      <c r="F179" s="397"/>
      <c r="G179" s="707" t="s">
        <v>885</v>
      </c>
      <c r="H179" s="707"/>
      <c r="I179" s="707"/>
      <c r="J179" s="707"/>
      <c r="K179" s="707"/>
      <c r="L179" s="707"/>
      <c r="M179" s="707"/>
      <c r="N179" s="707"/>
      <c r="O179" s="707"/>
      <c r="P179" s="398"/>
      <c r="Q179" s="398"/>
      <c r="R179" s="325"/>
      <c r="S179" s="325"/>
      <c r="T179" s="312"/>
      <c r="U179" s="312"/>
      <c r="V179" s="312"/>
      <c r="W179" s="312"/>
      <c r="X179" s="312"/>
    </row>
    <row r="180" spans="5:24" x14ac:dyDescent="0.2">
      <c r="E180" s="312"/>
      <c r="F180" s="687"/>
      <c r="G180" s="692"/>
      <c r="H180" s="692"/>
      <c r="I180" s="692"/>
      <c r="J180" s="692"/>
      <c r="K180" s="692"/>
      <c r="L180" s="692"/>
      <c r="M180" s="692"/>
      <c r="N180" s="692"/>
      <c r="O180" s="692"/>
      <c r="P180" s="692"/>
      <c r="Q180" s="325"/>
      <c r="R180" s="325"/>
      <c r="S180" s="325"/>
      <c r="T180" s="312"/>
      <c r="U180" s="312"/>
      <c r="V180" s="312"/>
      <c r="W180" s="312"/>
      <c r="X180" s="312"/>
    </row>
  </sheetData>
  <sheetProtection password="8F7D" sheet="1" objects="1" scenarios="1" formatCells="0" formatColumns="0" formatRows="0"/>
  <mergeCells count="42">
    <mergeCell ref="T14:T16"/>
    <mergeCell ref="U14:U16"/>
    <mergeCell ref="V14:V16"/>
    <mergeCell ref="W14:W16"/>
    <mergeCell ref="E4:F4"/>
    <mergeCell ref="E7:F7"/>
    <mergeCell ref="Q15:S15"/>
    <mergeCell ref="J15:J16"/>
    <mergeCell ref="O15:O16"/>
    <mergeCell ref="P15:P16"/>
    <mergeCell ref="F76:F80"/>
    <mergeCell ref="F142:F146"/>
    <mergeCell ref="F112:F116"/>
    <mergeCell ref="F118:F122"/>
    <mergeCell ref="F124:F128"/>
    <mergeCell ref="F130:F134"/>
    <mergeCell ref="F136:F140"/>
    <mergeCell ref="F82:F86"/>
    <mergeCell ref="F88:F92"/>
    <mergeCell ref="F94:F98"/>
    <mergeCell ref="F100:F104"/>
    <mergeCell ref="F106:F110"/>
    <mergeCell ref="F46:F50"/>
    <mergeCell ref="F52:F56"/>
    <mergeCell ref="F58:F62"/>
    <mergeCell ref="F64:F68"/>
    <mergeCell ref="F70:F74"/>
    <mergeCell ref="F28:F32"/>
    <mergeCell ref="F34:F38"/>
    <mergeCell ref="G14:G15"/>
    <mergeCell ref="F40:F44"/>
    <mergeCell ref="I15:I16"/>
    <mergeCell ref="F22:F26"/>
    <mergeCell ref="G179:O179"/>
    <mergeCell ref="F180:P180"/>
    <mergeCell ref="F148:F152"/>
    <mergeCell ref="F154:F158"/>
    <mergeCell ref="F160:F164"/>
    <mergeCell ref="F166:F170"/>
    <mergeCell ref="G176:O176"/>
    <mergeCell ref="G177:O177"/>
    <mergeCell ref="G178:O178"/>
  </mergeCells>
  <conditionalFormatting sqref="T27:W173">
    <cfRule type="notContainsBlanks" dxfId="31" priority="6">
      <formula>LEN(TRIM(T27))&gt;0</formula>
    </cfRule>
  </conditionalFormatting>
  <conditionalFormatting sqref="H174:S174">
    <cfRule type="cellIs" dxfId="30" priority="5" operator="notBetween">
      <formula>-1</formula>
      <formula>1</formula>
    </cfRule>
  </conditionalFormatting>
  <conditionalFormatting sqref="T21:W26">
    <cfRule type="notContainsBlanks" dxfId="29" priority="4">
      <formula>LEN(TRIM(T21))&gt;0</formula>
    </cfRule>
  </conditionalFormatting>
  <conditionalFormatting sqref="T26:W173">
    <cfRule type="notContainsBlanks" dxfId="28" priority="3">
      <formula>LEN(TRIM(T26))&gt;0</formula>
    </cfRule>
  </conditionalFormatting>
  <conditionalFormatting sqref="H174:S174">
    <cfRule type="cellIs" dxfId="27" priority="2" operator="notBetween">
      <formula>-1</formula>
      <formula>1</formula>
    </cfRule>
  </conditionalFormatting>
  <conditionalFormatting sqref="T21:W26">
    <cfRule type="notContainsBlanks" dxfId="26" priority="1">
      <formula>LEN(TRIM(T21))&gt;0</formula>
    </cfRule>
  </conditionalFormatting>
  <pageMargins left="0.7" right="0.7" top="0.75" bottom="0.75" header="0.3" footer="0.3"/>
  <pageSetup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A1:X180"/>
  <sheetViews>
    <sheetView zoomScale="90" zoomScaleNormal="90" workbookViewId="0">
      <pane xSplit="7" ySplit="20" topLeftCell="N152" activePane="bottomRight" state="frozen"/>
      <selection activeCell="G100" sqref="G100"/>
      <selection pane="topRight" activeCell="G100" sqref="G100"/>
      <selection pane="bottomLeft" activeCell="G100" sqref="G100"/>
      <selection pane="bottomRight" activeCell="M172" sqref="M172"/>
    </sheetView>
  </sheetViews>
  <sheetFormatPr defaultColWidth="0" defaultRowHeight="12.75" zeroHeight="1" x14ac:dyDescent="0.2"/>
  <cols>
    <col min="1" max="1" width="8.6640625" style="219" hidden="1" customWidth="1"/>
    <col min="2" max="2" width="9.83203125" style="219" hidden="1" customWidth="1"/>
    <col min="3" max="3" width="14" style="219" hidden="1" customWidth="1"/>
    <col min="4" max="4" width="8.33203125" style="219" hidden="1" customWidth="1"/>
    <col min="5" max="5" width="4.6640625" style="219" bestFit="1" customWidth="1"/>
    <col min="6" max="6" width="6.5" style="219" customWidth="1"/>
    <col min="7" max="7" width="45.5" style="219" customWidth="1"/>
    <col min="8" max="19" width="17.33203125" style="219" customWidth="1"/>
    <col min="20" max="20" width="18.5" style="219" customWidth="1"/>
    <col min="21" max="23" width="15.5" style="219" customWidth="1"/>
    <col min="24" max="24" width="2.1640625" style="219" customWidth="1"/>
    <col min="25" max="16384" width="9.33203125" style="219" hidden="1"/>
  </cols>
  <sheetData>
    <row r="1" spans="1:24" s="381" customFormat="1" ht="24.95" customHeight="1" x14ac:dyDescent="0.2">
      <c r="E1" s="373"/>
      <c r="G1" s="389"/>
      <c r="H1" s="576" t="s">
        <v>921</v>
      </c>
      <c r="I1" s="389"/>
      <c r="J1" s="389"/>
      <c r="K1" s="389"/>
      <c r="L1" s="389"/>
      <c r="M1" s="389"/>
      <c r="N1" s="373"/>
      <c r="O1" s="373"/>
      <c r="P1" s="373"/>
      <c r="Q1" s="382"/>
      <c r="R1" s="382"/>
      <c r="S1" s="382"/>
      <c r="T1" s="382"/>
      <c r="U1" s="382"/>
      <c r="V1" s="382"/>
      <c r="W1" s="382"/>
      <c r="X1" s="382"/>
    </row>
    <row r="2" spans="1:24" ht="42" hidden="1" customHeight="1" x14ac:dyDescent="0.2">
      <c r="E2" s="336"/>
      <c r="F2" s="222"/>
      <c r="G2" s="222"/>
      <c r="H2" s="222"/>
      <c r="I2" s="222"/>
      <c r="J2" s="222"/>
      <c r="K2" s="222"/>
      <c r="L2" s="222"/>
      <c r="M2" s="222"/>
      <c r="N2" s="222"/>
      <c r="O2" s="222"/>
      <c r="P2" s="222"/>
      <c r="X2" s="312"/>
    </row>
    <row r="3" spans="1:24" ht="42" hidden="1" customHeight="1" x14ac:dyDescent="0.2">
      <c r="E3" s="336"/>
      <c r="F3" s="222"/>
      <c r="G3" s="222"/>
      <c r="H3" s="222"/>
      <c r="I3" s="222"/>
      <c r="J3" s="222"/>
      <c r="K3" s="222"/>
      <c r="L3" s="222"/>
      <c r="M3" s="222"/>
      <c r="N3" s="222"/>
      <c r="O3" s="222"/>
      <c r="P3" s="222"/>
      <c r="X3" s="312"/>
    </row>
    <row r="4" spans="1:24" ht="15.75" customHeight="1" x14ac:dyDescent="0.2">
      <c r="E4" s="659"/>
      <c r="F4" s="659"/>
      <c r="G4" s="78" t="s">
        <v>526</v>
      </c>
      <c r="H4" s="65" t="str">
        <f>Reporting_Country_Name</f>
        <v>Cayman Islands</v>
      </c>
      <c r="I4" s="79"/>
      <c r="J4" s="80" t="s">
        <v>530</v>
      </c>
      <c r="K4" s="141" t="str">
        <f>Reporting_Country_Code</f>
        <v>377</v>
      </c>
      <c r="L4" s="44" t="s">
        <v>622</v>
      </c>
      <c r="M4" s="170" t="str">
        <f>Reporting_Period_Code</f>
        <v>2018S1</v>
      </c>
      <c r="N4" s="195"/>
      <c r="O4" s="195"/>
      <c r="P4" s="195"/>
      <c r="Q4" s="195"/>
      <c r="R4" s="195"/>
      <c r="S4" s="195"/>
      <c r="T4" s="195"/>
      <c r="U4" s="195"/>
      <c r="V4" s="195"/>
      <c r="W4" s="195"/>
      <c r="X4" s="312"/>
    </row>
    <row r="5" spans="1:24" ht="42" hidden="1" customHeight="1" x14ac:dyDescent="0.2">
      <c r="E5" s="338"/>
      <c r="F5" s="81"/>
      <c r="G5" s="81"/>
      <c r="H5" s="68"/>
      <c r="I5" s="82"/>
      <c r="J5" s="80"/>
      <c r="K5" s="82"/>
      <c r="L5" s="77"/>
      <c r="M5" s="68"/>
      <c r="N5" s="81"/>
      <c r="O5" s="81"/>
      <c r="P5" s="81"/>
      <c r="Q5" s="81"/>
      <c r="R5" s="81"/>
      <c r="S5" s="81"/>
      <c r="T5" s="81"/>
      <c r="U5" s="81"/>
      <c r="V5" s="81"/>
      <c r="W5" s="81"/>
      <c r="X5" s="312"/>
    </row>
    <row r="6" spans="1:24" ht="42" hidden="1" customHeight="1" x14ac:dyDescent="0.2">
      <c r="E6" s="339"/>
      <c r="F6" s="83"/>
      <c r="G6" s="83"/>
      <c r="H6" s="68"/>
      <c r="I6" s="80"/>
      <c r="J6" s="80"/>
      <c r="K6" s="80"/>
      <c r="L6" s="45"/>
      <c r="M6" s="68"/>
      <c r="N6" s="83"/>
      <c r="O6" s="83"/>
      <c r="P6" s="83"/>
      <c r="Q6" s="83"/>
      <c r="R6" s="83"/>
      <c r="S6" s="83"/>
      <c r="T6" s="83"/>
      <c r="U6" s="83"/>
      <c r="V6" s="83"/>
      <c r="W6" s="83"/>
      <c r="X6" s="312"/>
    </row>
    <row r="7" spans="1:24" ht="17.25" customHeight="1" x14ac:dyDescent="0.2">
      <c r="E7" s="685"/>
      <c r="F7" s="685"/>
      <c r="G7" s="185" t="s">
        <v>527</v>
      </c>
      <c r="H7" s="190" t="str">
        <f>Reporting_Currency_Name</f>
        <v>US Dollars</v>
      </c>
      <c r="I7" s="191"/>
      <c r="J7" s="192" t="s">
        <v>531</v>
      </c>
      <c r="K7" s="270">
        <f>Reporting_Currency_Code</f>
        <v>1</v>
      </c>
      <c r="L7" s="193" t="s">
        <v>8</v>
      </c>
      <c r="M7" s="194" t="str">
        <f>Reporting_Scale_Name</f>
        <v>Million</v>
      </c>
      <c r="N7" s="185"/>
      <c r="O7" s="185"/>
      <c r="P7" s="185"/>
      <c r="Q7" s="185"/>
      <c r="R7" s="185"/>
      <c r="S7" s="185"/>
      <c r="T7" s="185"/>
      <c r="U7" s="185"/>
      <c r="V7" s="185"/>
      <c r="W7" s="185"/>
      <c r="X7" s="312"/>
    </row>
    <row r="8" spans="1:24" ht="42" hidden="1" customHeight="1" x14ac:dyDescent="0.2">
      <c r="E8" s="223"/>
      <c r="F8" s="221"/>
      <c r="G8" s="224"/>
      <c r="H8" s="223"/>
      <c r="I8" s="223"/>
      <c r="J8" s="223"/>
      <c r="K8" s="225"/>
      <c r="L8" s="225"/>
      <c r="M8" s="225"/>
      <c r="N8" s="225"/>
      <c r="O8" s="225"/>
      <c r="P8" s="225"/>
      <c r="X8" s="312"/>
    </row>
    <row r="9" spans="1:24" ht="42" hidden="1" customHeight="1" x14ac:dyDescent="0.2">
      <c r="E9" s="223"/>
      <c r="F9" s="221"/>
      <c r="G9" s="224"/>
      <c r="H9" s="223"/>
      <c r="I9" s="223"/>
      <c r="J9" s="223"/>
      <c r="K9" s="225"/>
      <c r="L9" s="225"/>
      <c r="M9" s="225"/>
      <c r="N9" s="225"/>
      <c r="O9" s="225"/>
      <c r="P9" s="225"/>
      <c r="X9" s="312"/>
    </row>
    <row r="10" spans="1:24" ht="42" hidden="1" customHeight="1" x14ac:dyDescent="0.2">
      <c r="E10" s="223"/>
      <c r="F10" s="221"/>
      <c r="G10" s="224"/>
      <c r="H10" s="223"/>
      <c r="I10" s="223"/>
      <c r="J10" s="223"/>
      <c r="K10" s="225"/>
      <c r="L10" s="225"/>
      <c r="M10" s="225"/>
      <c r="N10" s="225"/>
      <c r="O10" s="225"/>
      <c r="P10" s="225"/>
      <c r="X10" s="312"/>
    </row>
    <row r="11" spans="1:24" ht="42" hidden="1" customHeight="1" x14ac:dyDescent="0.2">
      <c r="E11" s="223"/>
      <c r="F11" s="221"/>
      <c r="G11" s="224"/>
      <c r="H11" s="223"/>
      <c r="I11" s="223"/>
      <c r="J11" s="223"/>
      <c r="K11" s="225"/>
      <c r="L11" s="225"/>
      <c r="M11" s="225"/>
      <c r="N11" s="225"/>
      <c r="O11" s="225"/>
      <c r="P11" s="225"/>
      <c r="X11" s="312"/>
    </row>
    <row r="12" spans="1:24" s="312" customFormat="1" ht="19.5" customHeight="1" thickBot="1" x14ac:dyDescent="0.25">
      <c r="A12" s="293"/>
      <c r="B12" s="293"/>
      <c r="C12" s="293"/>
      <c r="D12" s="223"/>
      <c r="G12" s="584" t="s">
        <v>487</v>
      </c>
      <c r="H12" s="329"/>
      <c r="I12" s="329"/>
      <c r="J12" s="329"/>
      <c r="K12" s="329"/>
      <c r="L12" s="328"/>
      <c r="M12" s="328"/>
      <c r="N12" s="604" t="s">
        <v>934</v>
      </c>
      <c r="O12" s="328"/>
      <c r="P12" s="328"/>
    </row>
    <row r="13" spans="1:24" s="312" customFormat="1" ht="19.5" hidden="1" customHeight="1" thickBot="1" x14ac:dyDescent="0.25">
      <c r="A13" s="219"/>
      <c r="B13" s="219"/>
      <c r="C13" s="219"/>
      <c r="D13" s="219"/>
      <c r="E13" s="327"/>
      <c r="F13" s="332"/>
      <c r="G13" s="329"/>
      <c r="H13" s="329"/>
      <c r="I13" s="329"/>
      <c r="J13" s="329"/>
      <c r="K13" s="329"/>
      <c r="L13" s="328"/>
      <c r="M13" s="328"/>
      <c r="N13" s="328"/>
      <c r="O13" s="328"/>
      <c r="P13" s="328"/>
    </row>
    <row r="14" spans="1:24" s="312" customFormat="1" ht="13.5" thickBot="1" x14ac:dyDescent="0.25">
      <c r="A14" s="219"/>
      <c r="B14" s="219"/>
      <c r="C14" s="219"/>
      <c r="D14" s="243"/>
      <c r="E14" s="333"/>
      <c r="F14" s="330"/>
      <c r="G14" s="697"/>
      <c r="H14" s="228"/>
      <c r="I14" s="229"/>
      <c r="J14" s="229"/>
      <c r="K14" s="229"/>
      <c r="L14" s="229"/>
      <c r="M14" s="229" t="s">
        <v>523</v>
      </c>
      <c r="N14" s="592"/>
      <c r="O14" s="230"/>
      <c r="P14" s="229"/>
      <c r="Q14" s="229"/>
      <c r="R14" s="229"/>
      <c r="S14" s="244"/>
      <c r="T14" s="699" t="s">
        <v>895</v>
      </c>
      <c r="U14" s="677" t="s">
        <v>903</v>
      </c>
      <c r="V14" s="677" t="s">
        <v>899</v>
      </c>
      <c r="W14" s="672" t="s">
        <v>900</v>
      </c>
    </row>
    <row r="15" spans="1:24" s="312" customFormat="1" ht="18.75" customHeight="1" thickBot="1" x14ac:dyDescent="0.25">
      <c r="A15" s="219"/>
      <c r="B15" s="219"/>
      <c r="C15" s="219"/>
      <c r="D15" s="231"/>
      <c r="E15" s="334"/>
      <c r="F15" s="331"/>
      <c r="G15" s="698"/>
      <c r="H15" s="233"/>
      <c r="I15" s="703" t="s">
        <v>565</v>
      </c>
      <c r="J15" s="703" t="s">
        <v>525</v>
      </c>
      <c r="K15" s="229"/>
      <c r="L15" s="591"/>
      <c r="M15" s="586"/>
      <c r="N15" s="586"/>
      <c r="O15" s="703" t="s">
        <v>488</v>
      </c>
      <c r="P15" s="705" t="s">
        <v>937</v>
      </c>
      <c r="Q15" s="701"/>
      <c r="R15" s="701"/>
      <c r="S15" s="702"/>
      <c r="T15" s="700"/>
      <c r="U15" s="678"/>
      <c r="V15" s="678"/>
      <c r="W15" s="673"/>
    </row>
    <row r="16" spans="1:24" ht="46.5" customHeight="1" thickBot="1" x14ac:dyDescent="0.25">
      <c r="D16" s="236" t="s">
        <v>529</v>
      </c>
      <c r="E16" s="231" t="s">
        <v>10</v>
      </c>
      <c r="F16" s="293"/>
      <c r="G16" s="406" t="s">
        <v>884</v>
      </c>
      <c r="H16" s="245" t="s">
        <v>566</v>
      </c>
      <c r="I16" s="704"/>
      <c r="J16" s="704"/>
      <c r="K16" s="246" t="s">
        <v>517</v>
      </c>
      <c r="L16" s="245" t="s">
        <v>518</v>
      </c>
      <c r="M16" s="245" t="s">
        <v>519</v>
      </c>
      <c r="N16" s="245" t="s">
        <v>486</v>
      </c>
      <c r="O16" s="704"/>
      <c r="P16" s="706"/>
      <c r="Q16" s="578" t="s">
        <v>520</v>
      </c>
      <c r="R16" s="245" t="s">
        <v>521</v>
      </c>
      <c r="S16" s="247" t="s">
        <v>522</v>
      </c>
      <c r="T16" s="700"/>
      <c r="U16" s="678"/>
      <c r="V16" s="678"/>
      <c r="W16" s="673"/>
      <c r="X16" s="312"/>
    </row>
    <row r="17" spans="2:24" ht="25.5" hidden="1" customHeight="1" x14ac:dyDescent="0.2">
      <c r="B17" s="217"/>
      <c r="C17" s="217"/>
      <c r="D17" s="241"/>
      <c r="E17" s="240"/>
      <c r="F17" s="248"/>
      <c r="G17" s="145" t="s">
        <v>594</v>
      </c>
      <c r="H17" s="176" t="s">
        <v>602</v>
      </c>
      <c r="I17" s="176" t="s">
        <v>602</v>
      </c>
      <c r="J17" s="176" t="s">
        <v>602</v>
      </c>
      <c r="K17" s="176" t="s">
        <v>602</v>
      </c>
      <c r="L17" s="176" t="s">
        <v>602</v>
      </c>
      <c r="M17" s="176" t="s">
        <v>602</v>
      </c>
      <c r="N17" s="176" t="s">
        <v>602</v>
      </c>
      <c r="O17" s="176" t="s">
        <v>602</v>
      </c>
      <c r="P17" s="176" t="s">
        <v>602</v>
      </c>
      <c r="Q17" s="176" t="s">
        <v>602</v>
      </c>
      <c r="R17" s="176" t="s">
        <v>602</v>
      </c>
      <c r="S17" s="176" t="s">
        <v>602</v>
      </c>
      <c r="T17" s="242"/>
      <c r="U17" s="152"/>
      <c r="V17" s="152"/>
      <c r="W17" s="152"/>
      <c r="X17" s="312"/>
    </row>
    <row r="18" spans="2:24" ht="25.5" hidden="1" customHeight="1" x14ac:dyDescent="0.2">
      <c r="B18" s="217"/>
      <c r="C18" s="217"/>
      <c r="D18" s="241"/>
      <c r="E18" s="240"/>
      <c r="F18" s="248"/>
      <c r="G18" s="145" t="s">
        <v>595</v>
      </c>
      <c r="H18" s="176" t="s">
        <v>535</v>
      </c>
      <c r="I18" s="176" t="s">
        <v>536</v>
      </c>
      <c r="J18" s="176" t="s">
        <v>537</v>
      </c>
      <c r="K18" s="176" t="s">
        <v>538</v>
      </c>
      <c r="L18" s="176" t="s">
        <v>542</v>
      </c>
      <c r="M18" s="176" t="s">
        <v>599</v>
      </c>
      <c r="N18" s="176" t="s">
        <v>539</v>
      </c>
      <c r="O18" s="176" t="s">
        <v>540</v>
      </c>
      <c r="P18" s="176" t="s">
        <v>541</v>
      </c>
      <c r="Q18" s="176" t="s">
        <v>613</v>
      </c>
      <c r="R18" s="176" t="s">
        <v>614</v>
      </c>
      <c r="S18" s="176" t="s">
        <v>615</v>
      </c>
      <c r="T18" s="242"/>
      <c r="U18" s="152"/>
      <c r="V18" s="152"/>
      <c r="W18" s="152"/>
      <c r="X18" s="312"/>
    </row>
    <row r="19" spans="2:24" ht="25.5" hidden="1" customHeight="1" x14ac:dyDescent="0.2">
      <c r="B19" s="217"/>
      <c r="C19" s="217"/>
      <c r="D19" s="241"/>
      <c r="E19" s="240"/>
      <c r="F19" s="248"/>
      <c r="G19" s="145" t="s">
        <v>600</v>
      </c>
      <c r="H19" s="176" t="s">
        <v>604</v>
      </c>
      <c r="I19" s="176" t="s">
        <v>604</v>
      </c>
      <c r="J19" s="176" t="s">
        <v>604</v>
      </c>
      <c r="K19" s="176" t="s">
        <v>604</v>
      </c>
      <c r="L19" s="176" t="s">
        <v>604</v>
      </c>
      <c r="M19" s="176" t="s">
        <v>604</v>
      </c>
      <c r="N19" s="176" t="s">
        <v>604</v>
      </c>
      <c r="O19" s="176" t="s">
        <v>604</v>
      </c>
      <c r="P19" s="176" t="s">
        <v>604</v>
      </c>
      <c r="Q19" s="176" t="s">
        <v>604</v>
      </c>
      <c r="R19" s="176" t="s">
        <v>604</v>
      </c>
      <c r="S19" s="176" t="s">
        <v>604</v>
      </c>
      <c r="T19" s="242"/>
      <c r="U19" s="152"/>
      <c r="V19" s="152"/>
      <c r="W19" s="152"/>
      <c r="X19" s="312"/>
    </row>
    <row r="20" spans="2:24" ht="25.5" hidden="1" customHeight="1" thickBot="1" x14ac:dyDescent="0.25">
      <c r="B20" s="140" t="s">
        <v>533</v>
      </c>
      <c r="C20" s="140" t="s">
        <v>597</v>
      </c>
      <c r="D20" s="140" t="s">
        <v>596</v>
      </c>
      <c r="E20" s="240"/>
      <c r="F20" s="248"/>
      <c r="G20" s="403" t="s">
        <v>596</v>
      </c>
      <c r="H20" s="242"/>
      <c r="I20" s="242"/>
      <c r="J20" s="242"/>
      <c r="K20" s="242"/>
      <c r="L20" s="242"/>
      <c r="M20" s="242"/>
      <c r="N20" s="242"/>
      <c r="O20" s="242"/>
      <c r="P20" s="242"/>
      <c r="Q20" s="242"/>
      <c r="R20" s="242"/>
      <c r="S20" s="242"/>
      <c r="T20" s="242"/>
      <c r="U20" s="152"/>
      <c r="V20" s="152"/>
      <c r="W20" s="152"/>
      <c r="X20" s="312"/>
    </row>
    <row r="21" spans="2:24" s="293" customFormat="1" ht="13.5" thickBot="1" x14ac:dyDescent="0.25">
      <c r="B21" s="611" t="s">
        <v>634</v>
      </c>
      <c r="C21" s="249"/>
      <c r="D21" s="250" t="s">
        <v>535</v>
      </c>
      <c r="E21" s="251">
        <v>1</v>
      </c>
      <c r="F21" s="402"/>
      <c r="G21" s="608" t="s">
        <v>37</v>
      </c>
      <c r="H21" s="449">
        <f>IF('Table 3.2'!H32="","",'Table 3.2'!H32)</f>
        <v>10322</v>
      </c>
      <c r="I21" s="449" t="str">
        <f>IF('Table 3.2'!I32="","",'Table 3.2'!I32)</f>
        <v/>
      </c>
      <c r="J21" s="449">
        <f>IF('Table 3.2'!J32="","",'Table 3.2'!J32)</f>
        <v>1023</v>
      </c>
      <c r="K21" s="449">
        <f>IF('Table 3.2'!K32="","",'Table 3.2'!K32)</f>
        <v>9299</v>
      </c>
      <c r="L21" s="449">
        <f>IF('Table 3.2'!L32="","",'Table 3.2'!L32)</f>
        <v>115</v>
      </c>
      <c r="M21" s="449" t="str">
        <f>IF('Table 3.2'!M32="","",'Table 3.2'!M32)</f>
        <v/>
      </c>
      <c r="N21" s="449">
        <f>IF('Table 3.2'!N32="","",'Table 3.2'!N32)</f>
        <v>9184</v>
      </c>
      <c r="O21" s="449" t="str">
        <f>IF('Table 3.2'!O32="","",'Table 3.2'!O32)</f>
        <v/>
      </c>
      <c r="P21" s="449" t="str">
        <f>IF('Table 3.2'!P32="","",'Table 3.2'!P32)</f>
        <v/>
      </c>
      <c r="Q21" s="449" t="str">
        <f>IF('Table 3.2'!Q32="","",'Table 3.2'!Q32)</f>
        <v/>
      </c>
      <c r="R21" s="449" t="str">
        <f>IF('Table 3.2'!R32="","",'Table 3.2'!R32)</f>
        <v/>
      </c>
      <c r="S21" s="449" t="str">
        <f>IF('Table 3.2'!S32="","",'Table 3.2'!S32)</f>
        <v/>
      </c>
      <c r="T21" s="488" t="str">
        <f>IF(AND(ISNUMBER(H21),SUM(COUNTIF(I21:K21,"c"),COUNTIF(O21:P21,"c"))=1),"Res Disc",IF(AND(H21="c",ISNUMBER(I21),ISNUMBER(J21),ISNUMBER(K21),ISNUMBER(O21),ISNUMBER(P21)),"Res Disc",IF(AND(COUNTIF(Q21:S21,"c")=1,ISNUMBER(P21)),"Res Disc",IF(AND(P21="c",ISNUMBER(Q21),ISNUMBER(R21),ISNUMBER(S21)),"Res Disc",IF(AND(K21="c",ISNUMBER(L21),ISNUMBER(M21),ISNUMBER(N21)),"Res Disc",IF(AND(ISNUMBER(K21),COUNTIF(L21:N21,"c")=1),"Res Disc",""))))))</f>
        <v/>
      </c>
      <c r="U21" s="629" t="str">
        <f>IF(T21&lt;&gt;"","",IF(SUM(COUNTIF(I21:K21,"c"),COUNTIF(O21:P21,"c"))&gt;1,"",IF(OR(AND(H21="c",OR(I21="c",J21="c",K21="c",O21="c",P21="c")),AND(H21&lt;&gt;"",I21="c",J21="c",K21="c",O21="c",P21="c"),AND(H21&lt;&gt;"",I21="",J21="",K21="",O21="",P21="")),"",IF(ABS(SUM(I21:K21,O21:P21)-SUM(H21))&gt;0.9,SUM(I21:K21,O21:P21),""))))</f>
        <v/>
      </c>
      <c r="V21" s="630" t="str">
        <f>IF(T21&lt;&gt;"","",IF(OR(AND(K21="c",OR(L21="c",N21="c",M21="c")),AND(K21&lt;&gt;"",L21="c",M21="c",N21="c"),AND(K21&lt;&gt;"",L21="",N21="",M21="")),"",IF(COUNTIF(L21:N21,"c")&gt;1,"",IF(ABS(SUM(L21:N21)-SUM(K21))&gt;0.9,SUM(L21:N21),""))))</f>
        <v/>
      </c>
      <c r="W21" s="490" t="str">
        <f>IF(T21&lt;&gt;"","",IF(OR(AND(P21="c",OR(Q21="c",S21="c",R21="c")),AND(P21&lt;&gt;"",Q21="c",R21="c",S21="c"),AND(P21&lt;&gt;"",Q21="",S21="",R21="")),"",IF(COUNTIF(Q21:S21,"c")&gt;1,"",IF(ABS(SUM(Q21:S21)-SUM(P21))&gt;0.9,SUM(Q21:S21),""))))</f>
        <v/>
      </c>
      <c r="X21" s="312"/>
    </row>
    <row r="22" spans="2:24" s="293" customFormat="1" x14ac:dyDescent="0.2">
      <c r="B22" s="611" t="s">
        <v>634</v>
      </c>
      <c r="C22" s="249"/>
      <c r="D22" s="252" t="s">
        <v>916</v>
      </c>
      <c r="E22" s="251"/>
      <c r="F22" s="693"/>
      <c r="G22" s="405" t="s">
        <v>913</v>
      </c>
      <c r="H22" s="545" t="str">
        <f>IF(AND('Table 5.2'!I32="",'Table 5.2'!J32="",'Table 5.2'!K32=""),"",IF(OR('Table 5.2'!I32="c",'Table 5.2'!J32="c",'Table 5.2'!K32="c"),"c",SUM('Table 5.2'!I32,'Table 5.2'!J32,'Table 5.2'!K32)))</f>
        <v/>
      </c>
      <c r="I22" s="546"/>
      <c r="J22" s="446"/>
      <c r="K22" s="559"/>
      <c r="L22" s="446"/>
      <c r="M22" s="546"/>
      <c r="N22" s="446"/>
      <c r="O22" s="546"/>
      <c r="P22" s="561"/>
      <c r="Q22" s="445"/>
      <c r="R22" s="445"/>
      <c r="S22" s="445"/>
      <c r="T22" s="416" t="str">
        <f>IF(AND(ISNUMBER(H22),SUM(COUNTIF(I22:K22,"c"),COUNTIF(O22:P22,"c"))=1),"Res Disc",IF(AND(H22="c",ISNUMBER(I22),ISNUMBER(J22),ISNUMBER(K22),ISNUMBER(O22),ISNUMBER(P22)),"Res Disc",IF(AND(COUNTIF(Q22:S22,"c")=1,ISNUMBER(P22)),"Res Disc",IF(AND(P22="c",ISNUMBER(Q22),ISNUMBER(R22),ISNUMBER(S22)),"Res Disc",IF(AND(K22="c",ISNUMBER(L22),ISNUMBER(M22),ISNUMBER(N22)),"Res Disc",IF(AND(ISNUMBER(K22),COUNTIF(L22:N22,"c")=1),"Res Disc",""))))))</f>
        <v/>
      </c>
      <c r="U22" s="626" t="str">
        <f t="shared" ref="U22:U85" si="0">IF(T22&lt;&gt;"","",IF(SUM(COUNTIF(I22:K22,"c"),COUNTIF(O22:P22,"c"))&gt;1,"",IF(OR(AND(H22="c",OR(I22="c",J22="c",K22="c",O22="c",P22="c")),AND(H22&lt;&gt;"",I22="c",J22="c",K22="c",O22="c",P22="c"),AND(H22&lt;&gt;"",I22="",J22="",K22="",O22="",P22="")),"",IF(ABS(SUM(I22:K22,O22:P22)-SUM(H22))&gt;0.9,SUM(I22:K22,O22:P22),""))))</f>
        <v/>
      </c>
      <c r="V22" s="631" t="str">
        <f t="shared" ref="V22:V85" si="1">IF(T22&lt;&gt;"","",IF(OR(AND(K22="c",OR(L22="c",N22="c",M22="c")),AND(K22&lt;&gt;"",L22="c",M22="c",N22="c"),AND(K22&lt;&gt;"",L22="",N22="",M22="")),"",IF(COUNTIF(L22:N22,"c")&gt;1,"",IF(ABS(SUM(L22:N22)-SUM(K22))&gt;0.9,SUM(L22:N22),""))))</f>
        <v/>
      </c>
      <c r="W22" s="442" t="str">
        <f t="shared" ref="W22:W85" si="2">IF(T22&lt;&gt;"","",IF(OR(AND(P22="c",OR(Q22="c",S22="c",R22="c")),AND(P22&lt;&gt;"",Q22="c",R22="c",S22="c"),AND(P22&lt;&gt;"",Q22="",S22="",R22="")),"",IF(COUNTIF(Q22:S22,"c")&gt;1,"",IF(ABS(SUM(Q22:S22)-SUM(P22))&gt;0.9,SUM(Q22:S22),""))))</f>
        <v/>
      </c>
      <c r="X22" s="312"/>
    </row>
    <row r="23" spans="2:24" s="293" customFormat="1" x14ac:dyDescent="0.2">
      <c r="B23" s="611" t="s">
        <v>634</v>
      </c>
      <c r="C23" s="249"/>
      <c r="D23" s="252" t="s">
        <v>917</v>
      </c>
      <c r="E23" s="251"/>
      <c r="F23" s="694"/>
      <c r="G23" s="404" t="s">
        <v>914</v>
      </c>
      <c r="H23" s="545" t="str">
        <f>IF(AND('Table 5.2'!I32="",'Table 5.2'!J32=""),"",IF(OR('Table 5.2'!I32="c",'Table 5.2'!J32="c"),"c",SUM('Table 5.2'!I32,'Table 5.2'!J32)))</f>
        <v/>
      </c>
      <c r="I23" s="419"/>
      <c r="J23" s="420"/>
      <c r="K23" s="560"/>
      <c r="L23" s="420"/>
      <c r="M23" s="419"/>
      <c r="N23" s="420"/>
      <c r="O23" s="419"/>
      <c r="P23" s="562"/>
      <c r="Q23" s="445"/>
      <c r="R23" s="445"/>
      <c r="S23" s="445"/>
      <c r="T23" s="416" t="str">
        <f t="shared" ref="T23:T26" si="3">IF(AND(ISNUMBER(H23),SUM(COUNTIF(I23:K23,"c"),COUNTIF(O23:P23,"c"))=1),"Res Disc",IF(AND(H23="c",ISNUMBER(I23),ISNUMBER(J23),ISNUMBER(K23),ISNUMBER(O23),ISNUMBER(P23)),"Res Disc",IF(AND(COUNTIF(Q23:S23,"c")=1,ISNUMBER(P23)),"Res Disc",IF(AND(P23="c",ISNUMBER(Q23),ISNUMBER(R23),ISNUMBER(S23)),"Res Disc",IF(AND(K23="c",ISNUMBER(L23),ISNUMBER(M23),ISNUMBER(N23)),"Res Disc",IF(AND(ISNUMBER(K23),COUNTIF(L23:N23,"c")=1),"Res Disc",""))))))</f>
        <v/>
      </c>
      <c r="U23" s="626" t="str">
        <f t="shared" si="0"/>
        <v/>
      </c>
      <c r="V23" s="631" t="str">
        <f t="shared" si="1"/>
        <v/>
      </c>
      <c r="W23" s="442" t="str">
        <f t="shared" si="2"/>
        <v/>
      </c>
      <c r="X23" s="312"/>
    </row>
    <row r="24" spans="2:24" s="293" customFormat="1" x14ac:dyDescent="0.2">
      <c r="B24" s="611" t="s">
        <v>634</v>
      </c>
      <c r="C24" s="249"/>
      <c r="D24" s="252" t="s">
        <v>538</v>
      </c>
      <c r="E24" s="251"/>
      <c r="F24" s="694"/>
      <c r="G24" s="404" t="s">
        <v>915</v>
      </c>
      <c r="H24" s="547" t="str">
        <f>'Table 5.2'!K32</f>
        <v/>
      </c>
      <c r="I24" s="419"/>
      <c r="J24" s="420"/>
      <c r="K24" s="560"/>
      <c r="L24" s="420"/>
      <c r="M24" s="419"/>
      <c r="N24" s="420"/>
      <c r="O24" s="419"/>
      <c r="P24" s="562"/>
      <c r="Q24" s="445"/>
      <c r="R24" s="445"/>
      <c r="S24" s="445"/>
      <c r="T24" s="416" t="str">
        <f t="shared" si="3"/>
        <v/>
      </c>
      <c r="U24" s="626" t="str">
        <f t="shared" si="0"/>
        <v/>
      </c>
      <c r="V24" s="631" t="str">
        <f t="shared" si="1"/>
        <v/>
      </c>
      <c r="W24" s="442" t="str">
        <f t="shared" si="2"/>
        <v/>
      </c>
      <c r="X24" s="312"/>
    </row>
    <row r="25" spans="2:24" s="293" customFormat="1" x14ac:dyDescent="0.2">
      <c r="B25" s="611" t="s">
        <v>634</v>
      </c>
      <c r="C25" s="249"/>
      <c r="D25" s="252" t="s">
        <v>540</v>
      </c>
      <c r="E25" s="251"/>
      <c r="F25" s="694"/>
      <c r="G25" s="404" t="s">
        <v>488</v>
      </c>
      <c r="H25" s="547" t="str">
        <f>IF('Table 5.2'!O32="","",'Table 5.2'!O32)</f>
        <v/>
      </c>
      <c r="I25" s="419"/>
      <c r="J25" s="420"/>
      <c r="K25" s="560"/>
      <c r="L25" s="420"/>
      <c r="M25" s="419"/>
      <c r="N25" s="420"/>
      <c r="O25" s="419"/>
      <c r="P25" s="562"/>
      <c r="Q25" s="445"/>
      <c r="R25" s="445"/>
      <c r="S25" s="445"/>
      <c r="T25" s="416" t="str">
        <f t="shared" si="3"/>
        <v/>
      </c>
      <c r="U25" s="626" t="str">
        <f t="shared" si="0"/>
        <v/>
      </c>
      <c r="V25" s="631" t="str">
        <f t="shared" si="1"/>
        <v/>
      </c>
      <c r="W25" s="442" t="str">
        <f t="shared" si="2"/>
        <v/>
      </c>
      <c r="X25" s="312"/>
    </row>
    <row r="26" spans="2:24" s="293" customFormat="1" ht="13.5" thickBot="1" x14ac:dyDescent="0.25">
      <c r="B26" s="611" t="s">
        <v>634</v>
      </c>
      <c r="C26" s="249"/>
      <c r="D26" s="253" t="s">
        <v>541</v>
      </c>
      <c r="E26" s="254"/>
      <c r="F26" s="695"/>
      <c r="G26" s="407" t="s">
        <v>883</v>
      </c>
      <c r="H26" s="548" t="str">
        <f>IF('Table 5.2'!P32="","",'Table 5.2'!P32)</f>
        <v/>
      </c>
      <c r="I26" s="419"/>
      <c r="J26" s="420"/>
      <c r="K26" s="560"/>
      <c r="L26" s="420"/>
      <c r="M26" s="419"/>
      <c r="N26" s="420"/>
      <c r="O26" s="419"/>
      <c r="P26" s="562"/>
      <c r="Q26" s="445"/>
      <c r="R26" s="445"/>
      <c r="S26" s="445"/>
      <c r="T26" s="416" t="str">
        <f t="shared" si="3"/>
        <v/>
      </c>
      <c r="U26" s="626" t="str">
        <f t="shared" si="0"/>
        <v/>
      </c>
      <c r="V26" s="631" t="str">
        <f t="shared" si="1"/>
        <v/>
      </c>
      <c r="W26" s="442" t="str">
        <f t="shared" si="2"/>
        <v/>
      </c>
      <c r="X26" s="312"/>
    </row>
    <row r="27" spans="2:24" ht="13.5" thickBot="1" x14ac:dyDescent="0.25">
      <c r="B27" s="249" t="s">
        <v>635</v>
      </c>
      <c r="C27" s="249"/>
      <c r="D27" s="250" t="s">
        <v>535</v>
      </c>
      <c r="E27" s="251">
        <v>2</v>
      </c>
      <c r="F27" s="402"/>
      <c r="G27" s="608" t="s">
        <v>39</v>
      </c>
      <c r="H27" s="449">
        <f>IF('Table 3.2'!H33="","",'Table 3.2'!H33)</f>
        <v>1027</v>
      </c>
      <c r="I27" s="449" t="str">
        <f>IF('Table 3.2'!I33="","",'Table 3.2'!I33)</f>
        <v/>
      </c>
      <c r="J27" s="449">
        <f>IF('Table 3.2'!J33="","",'Table 3.2'!J33)</f>
        <v>324</v>
      </c>
      <c r="K27" s="449">
        <f>IF('Table 3.2'!K33="","",'Table 3.2'!K33)</f>
        <v>703</v>
      </c>
      <c r="L27" s="449">
        <f>IF('Table 3.2'!L33="","",'Table 3.2'!L33)</f>
        <v>1</v>
      </c>
      <c r="M27" s="449" t="str">
        <f>IF('Table 3.2'!M33="","",'Table 3.2'!M33)</f>
        <v/>
      </c>
      <c r="N27" s="449">
        <f>IF('Table 3.2'!N33="","",'Table 3.2'!N33)</f>
        <v>702</v>
      </c>
      <c r="O27" s="449" t="str">
        <f>IF('Table 3.2'!O33="","",'Table 3.2'!O33)</f>
        <v/>
      </c>
      <c r="P27" s="449" t="str">
        <f>IF('Table 3.2'!P33="","",'Table 3.2'!P33)</f>
        <v/>
      </c>
      <c r="Q27" s="449" t="str">
        <f>IF('Table 3.2'!Q33="","",'Table 3.2'!Q33)</f>
        <v/>
      </c>
      <c r="R27" s="449" t="str">
        <f>IF('Table 3.2'!R33="","",'Table 3.2'!R33)</f>
        <v/>
      </c>
      <c r="S27" s="449" t="str">
        <f>IF('Table 3.2'!S33="","",'Table 3.2'!S33)</f>
        <v/>
      </c>
      <c r="T27" s="416" t="str">
        <f>IF(AND(ISNUMBER(H27),SUM(COUNTIF(I27:K27,"c"),COUNTIF(O27:P27,"c"))=1),"Res Disc",IF(AND(H27="c",ISNUMBER(I27),ISNUMBER(J27),ISNUMBER(K27),ISNUMBER(O27),ISNUMBER(P27)),"Res Disc",IF(AND(COUNTIF(Q27:S27,"c")=1,ISNUMBER(P27)),"Res Disc",IF(AND(P27="c",ISNUMBER(Q27),ISNUMBER(R27),ISNUMBER(S27)),"Res Disc",IF(AND(K27="c",ISNUMBER(L27),ISNUMBER(M27),ISNUMBER(N27)),"Res Disc",IF(AND(ISNUMBER(K27),COUNTIF(L27:N27,"c")=1),"Res Disc",""))))))</f>
        <v/>
      </c>
      <c r="U27" s="626" t="str">
        <f t="shared" si="0"/>
        <v/>
      </c>
      <c r="V27" s="631" t="str">
        <f t="shared" si="1"/>
        <v/>
      </c>
      <c r="W27" s="442" t="str">
        <f t="shared" si="2"/>
        <v/>
      </c>
      <c r="X27" s="312"/>
    </row>
    <row r="28" spans="2:24" x14ac:dyDescent="0.2">
      <c r="B28" s="249" t="s">
        <v>635</v>
      </c>
      <c r="C28" s="249"/>
      <c r="D28" s="252" t="s">
        <v>916</v>
      </c>
      <c r="E28" s="251"/>
      <c r="F28" s="693"/>
      <c r="G28" s="405" t="s">
        <v>913</v>
      </c>
      <c r="H28" s="545" t="str">
        <f>IF(AND('Table 5.2'!I33="",'Table 5.2'!J33="",'Table 5.2'!K33=""),"",IF(OR('Table 5.2'!I33="c",'Table 5.2'!J33="c",'Table 5.2'!K33="c"),"c",SUM('Table 5.2'!I33,'Table 5.2'!J33,'Table 5.2'!K33)))</f>
        <v/>
      </c>
      <c r="I28" s="546"/>
      <c r="J28" s="446"/>
      <c r="K28" s="559"/>
      <c r="L28" s="446"/>
      <c r="M28" s="546"/>
      <c r="N28" s="446"/>
      <c r="O28" s="546"/>
      <c r="P28" s="561"/>
      <c r="Q28" s="445"/>
      <c r="R28" s="445"/>
      <c r="S28" s="445"/>
      <c r="T28" s="416" t="str">
        <f>IF(AND(ISNUMBER(H28),SUM(COUNTIF(I28:K28,"c"),COUNTIF(O28:P28,"c"))=1),"Res Disc",IF(AND(H28="c",ISNUMBER(I28),ISNUMBER(J28),ISNUMBER(K28),ISNUMBER(O28),ISNUMBER(P28)),"Res Disc",IF(AND(COUNTIF(Q28:S28,"c")=1,ISNUMBER(P28)),"Res Disc",IF(AND(P28="c",ISNUMBER(Q28),ISNUMBER(R28),ISNUMBER(S28)),"Res Disc",IF(AND(K28="c",ISNUMBER(L28),ISNUMBER(M28),ISNUMBER(N28)),"Res Disc",IF(AND(ISNUMBER(K28),COUNTIF(L28:N28,"c")=1),"Res Disc",""))))))</f>
        <v/>
      </c>
      <c r="U28" s="626" t="str">
        <f t="shared" si="0"/>
        <v/>
      </c>
      <c r="V28" s="631" t="str">
        <f t="shared" si="1"/>
        <v/>
      </c>
      <c r="W28" s="442" t="str">
        <f t="shared" si="2"/>
        <v/>
      </c>
      <c r="X28" s="312"/>
    </row>
    <row r="29" spans="2:24" x14ac:dyDescent="0.2">
      <c r="B29" s="249" t="s">
        <v>635</v>
      </c>
      <c r="C29" s="249"/>
      <c r="D29" s="252" t="s">
        <v>917</v>
      </c>
      <c r="E29" s="251"/>
      <c r="F29" s="694"/>
      <c r="G29" s="404" t="s">
        <v>914</v>
      </c>
      <c r="H29" s="545" t="str">
        <f>IF(AND('Table 5.2'!I33="",'Table 5.2'!J33=""),"",IF(OR('Table 5.2'!I33="c",'Table 5.2'!J33="c"),"c",SUM('Table 5.2'!I33,'Table 5.2'!J33)))</f>
        <v/>
      </c>
      <c r="I29" s="419"/>
      <c r="J29" s="420"/>
      <c r="K29" s="560"/>
      <c r="L29" s="420"/>
      <c r="M29" s="419"/>
      <c r="N29" s="420"/>
      <c r="O29" s="419"/>
      <c r="P29" s="562"/>
      <c r="Q29" s="445"/>
      <c r="R29" s="445"/>
      <c r="S29" s="445"/>
      <c r="T29" s="416" t="str">
        <f t="shared" ref="T29:T92" si="4">IF(AND(ISNUMBER(H29),SUM(COUNTIF(I29:K29,"c"),COUNTIF(O29:P29,"c"))=1),"Res Disc",IF(AND(H29="c",ISNUMBER(I29),ISNUMBER(J29),ISNUMBER(K29),ISNUMBER(O29),ISNUMBER(P29)),"Res Disc",IF(AND(COUNTIF(Q29:S29,"c")=1,ISNUMBER(P29)),"Res Disc",IF(AND(P29="c",ISNUMBER(Q29),ISNUMBER(R29),ISNUMBER(S29)),"Res Disc",IF(AND(K29="c",ISNUMBER(L29),ISNUMBER(M29),ISNUMBER(N29)),"Res Disc",IF(AND(ISNUMBER(K29),COUNTIF(L29:N29,"c")=1),"Res Disc",""))))))</f>
        <v/>
      </c>
      <c r="U29" s="626" t="str">
        <f t="shared" si="0"/>
        <v/>
      </c>
      <c r="V29" s="631" t="str">
        <f t="shared" si="1"/>
        <v/>
      </c>
      <c r="W29" s="442" t="str">
        <f t="shared" si="2"/>
        <v/>
      </c>
      <c r="X29" s="312"/>
    </row>
    <row r="30" spans="2:24" x14ac:dyDescent="0.2">
      <c r="B30" s="249" t="s">
        <v>635</v>
      </c>
      <c r="C30" s="249"/>
      <c r="D30" s="252" t="s">
        <v>538</v>
      </c>
      <c r="E30" s="251"/>
      <c r="F30" s="694"/>
      <c r="G30" s="404" t="s">
        <v>915</v>
      </c>
      <c r="H30" s="547" t="str">
        <f>'Table 5.2'!K33</f>
        <v/>
      </c>
      <c r="I30" s="419"/>
      <c r="J30" s="420"/>
      <c r="K30" s="560"/>
      <c r="L30" s="420"/>
      <c r="M30" s="419"/>
      <c r="N30" s="420"/>
      <c r="O30" s="419"/>
      <c r="P30" s="562"/>
      <c r="Q30" s="445"/>
      <c r="R30" s="445"/>
      <c r="S30" s="445"/>
      <c r="T30" s="416" t="str">
        <f t="shared" si="4"/>
        <v/>
      </c>
      <c r="U30" s="626" t="str">
        <f t="shared" si="0"/>
        <v/>
      </c>
      <c r="V30" s="631" t="str">
        <f t="shared" si="1"/>
        <v/>
      </c>
      <c r="W30" s="442" t="str">
        <f t="shared" si="2"/>
        <v/>
      </c>
      <c r="X30" s="312"/>
    </row>
    <row r="31" spans="2:24" x14ac:dyDescent="0.2">
      <c r="B31" s="249" t="s">
        <v>635</v>
      </c>
      <c r="C31" s="249"/>
      <c r="D31" s="252" t="s">
        <v>540</v>
      </c>
      <c r="E31" s="251"/>
      <c r="F31" s="694"/>
      <c r="G31" s="404" t="s">
        <v>488</v>
      </c>
      <c r="H31" s="547" t="str">
        <f>IF('Table 5.2'!O33="","",'Table 5.2'!O33)</f>
        <v/>
      </c>
      <c r="I31" s="419"/>
      <c r="J31" s="420"/>
      <c r="K31" s="560"/>
      <c r="L31" s="420"/>
      <c r="M31" s="419"/>
      <c r="N31" s="420"/>
      <c r="O31" s="419"/>
      <c r="P31" s="562"/>
      <c r="Q31" s="445"/>
      <c r="R31" s="445"/>
      <c r="S31" s="445"/>
      <c r="T31" s="416" t="str">
        <f t="shared" si="4"/>
        <v/>
      </c>
      <c r="U31" s="626" t="str">
        <f t="shared" si="0"/>
        <v/>
      </c>
      <c r="V31" s="631" t="str">
        <f t="shared" si="1"/>
        <v/>
      </c>
      <c r="W31" s="442" t="str">
        <f t="shared" si="2"/>
        <v/>
      </c>
      <c r="X31" s="312"/>
    </row>
    <row r="32" spans="2:24" ht="13.5" thickBot="1" x14ac:dyDescent="0.25">
      <c r="B32" s="249" t="s">
        <v>635</v>
      </c>
      <c r="C32" s="249"/>
      <c r="D32" s="253" t="s">
        <v>541</v>
      </c>
      <c r="E32" s="254"/>
      <c r="F32" s="695"/>
      <c r="G32" s="407" t="s">
        <v>883</v>
      </c>
      <c r="H32" s="548" t="str">
        <f>IF('Table 5.2'!P33="","",'Table 5.2'!P33)</f>
        <v/>
      </c>
      <c r="I32" s="419"/>
      <c r="J32" s="420"/>
      <c r="K32" s="560"/>
      <c r="L32" s="420"/>
      <c r="M32" s="419"/>
      <c r="N32" s="420"/>
      <c r="O32" s="419"/>
      <c r="P32" s="562"/>
      <c r="Q32" s="445"/>
      <c r="R32" s="445"/>
      <c r="S32" s="445"/>
      <c r="T32" s="416" t="str">
        <f t="shared" si="4"/>
        <v/>
      </c>
      <c r="U32" s="626" t="str">
        <f t="shared" si="0"/>
        <v/>
      </c>
      <c r="V32" s="631" t="str">
        <f t="shared" si="1"/>
        <v/>
      </c>
      <c r="W32" s="442" t="str">
        <f t="shared" si="2"/>
        <v/>
      </c>
      <c r="X32" s="312"/>
    </row>
    <row r="33" spans="2:24" ht="13.5" thickBot="1" x14ac:dyDescent="0.25">
      <c r="B33" s="293" t="s">
        <v>642</v>
      </c>
      <c r="D33" s="250" t="s">
        <v>535</v>
      </c>
      <c r="E33" s="255">
        <v>3</v>
      </c>
      <c r="F33" s="257"/>
      <c r="G33" s="608" t="s">
        <v>53</v>
      </c>
      <c r="H33" s="449">
        <f>IF('Table 3.2'!H40="","",'Table 3.2'!H40)</f>
        <v>380</v>
      </c>
      <c r="I33" s="449" t="str">
        <f>IF('Table 3.2'!I40="","",'Table 3.2'!I40)</f>
        <v/>
      </c>
      <c r="J33" s="449">
        <f>IF('Table 3.2'!J40="","",'Table 3.2'!J40)</f>
        <v>74</v>
      </c>
      <c r="K33" s="449">
        <f>IF('Table 3.2'!K40="","",'Table 3.2'!K40)</f>
        <v>306</v>
      </c>
      <c r="L33" s="449">
        <f>IF('Table 3.2'!L40="","",'Table 3.2'!L40)</f>
        <v>3</v>
      </c>
      <c r="M33" s="449" t="str">
        <f>IF('Table 3.2'!M40="","",'Table 3.2'!M40)</f>
        <v/>
      </c>
      <c r="N33" s="449">
        <f>IF('Table 3.2'!N40="","",'Table 3.2'!N40)</f>
        <v>303</v>
      </c>
      <c r="O33" s="449" t="str">
        <f>IF('Table 3.2'!O40="","",'Table 3.2'!O40)</f>
        <v/>
      </c>
      <c r="P33" s="449" t="str">
        <f>IF('Table 3.2'!P40="","",'Table 3.2'!P40)</f>
        <v/>
      </c>
      <c r="Q33" s="449" t="str">
        <f>IF('Table 3.2'!Q40="","",'Table 3.2'!Q40)</f>
        <v/>
      </c>
      <c r="R33" s="449" t="str">
        <f>IF('Table 3.2'!R40="","",'Table 3.2'!R40)</f>
        <v/>
      </c>
      <c r="S33" s="449" t="str">
        <f>IF('Table 3.2'!S40="","",'Table 3.2'!S40)</f>
        <v/>
      </c>
      <c r="T33" s="416" t="str">
        <f t="shared" si="4"/>
        <v/>
      </c>
      <c r="U33" s="626" t="str">
        <f t="shared" si="0"/>
        <v/>
      </c>
      <c r="V33" s="631" t="str">
        <f t="shared" si="1"/>
        <v/>
      </c>
      <c r="W33" s="442" t="str">
        <f t="shared" si="2"/>
        <v/>
      </c>
      <c r="X33" s="312"/>
    </row>
    <row r="34" spans="2:24" x14ac:dyDescent="0.2">
      <c r="B34" s="293" t="s">
        <v>642</v>
      </c>
      <c r="D34" s="252" t="s">
        <v>916</v>
      </c>
      <c r="E34" s="251"/>
      <c r="F34" s="693"/>
      <c r="G34" s="405" t="s">
        <v>913</v>
      </c>
      <c r="H34" s="545" t="str">
        <f>IF(AND('Table 5.2'!I40="",'Table 5.2'!J40="",'Table 5.2'!K40=""),"",IF(OR('Table 5.2'!I40="c",'Table 5.2'!J40="c",'Table 5.2'!K40="c"),"c",SUM('Table 5.2'!I40,'Table 5.2'!J40,'Table 5.2'!K40)))</f>
        <v/>
      </c>
      <c r="I34" s="419"/>
      <c r="J34" s="420"/>
      <c r="K34" s="559"/>
      <c r="L34" s="446"/>
      <c r="M34" s="546"/>
      <c r="N34" s="446"/>
      <c r="O34" s="546"/>
      <c r="P34" s="561"/>
      <c r="Q34" s="445"/>
      <c r="R34" s="445"/>
      <c r="S34" s="445"/>
      <c r="T34" s="416" t="str">
        <f t="shared" si="4"/>
        <v/>
      </c>
      <c r="U34" s="626" t="str">
        <f t="shared" si="0"/>
        <v/>
      </c>
      <c r="V34" s="631" t="str">
        <f t="shared" si="1"/>
        <v/>
      </c>
      <c r="W34" s="442" t="str">
        <f t="shared" si="2"/>
        <v/>
      </c>
      <c r="X34" s="312"/>
    </row>
    <row r="35" spans="2:24" x14ac:dyDescent="0.2">
      <c r="B35" s="293" t="s">
        <v>642</v>
      </c>
      <c r="D35" s="252" t="s">
        <v>917</v>
      </c>
      <c r="E35" s="251"/>
      <c r="F35" s="694"/>
      <c r="G35" s="404" t="s">
        <v>914</v>
      </c>
      <c r="H35" s="545" t="str">
        <f>IF(AND('Table 5.2'!I40="",'Table 5.2'!J40=""),"",IF(OR('Table 5.2'!I40="c",'Table 5.2'!J40="c"),"c",SUM('Table 5.2'!I40,'Table 5.2'!J40)))</f>
        <v/>
      </c>
      <c r="I35" s="419"/>
      <c r="J35" s="420"/>
      <c r="K35" s="560"/>
      <c r="L35" s="420"/>
      <c r="M35" s="419"/>
      <c r="N35" s="420"/>
      <c r="O35" s="419"/>
      <c r="P35" s="562"/>
      <c r="Q35" s="445"/>
      <c r="R35" s="445"/>
      <c r="S35" s="445"/>
      <c r="T35" s="416" t="str">
        <f t="shared" si="4"/>
        <v/>
      </c>
      <c r="U35" s="626" t="str">
        <f t="shared" si="0"/>
        <v/>
      </c>
      <c r="V35" s="631" t="str">
        <f t="shared" si="1"/>
        <v/>
      </c>
      <c r="W35" s="442" t="str">
        <f t="shared" si="2"/>
        <v/>
      </c>
      <c r="X35" s="312"/>
    </row>
    <row r="36" spans="2:24" x14ac:dyDescent="0.2">
      <c r="B36" s="293" t="s">
        <v>642</v>
      </c>
      <c r="D36" s="252" t="s">
        <v>538</v>
      </c>
      <c r="E36" s="251"/>
      <c r="F36" s="694"/>
      <c r="G36" s="404" t="s">
        <v>915</v>
      </c>
      <c r="H36" s="547" t="str">
        <f>'Table 5.2'!K40</f>
        <v/>
      </c>
      <c r="I36" s="419"/>
      <c r="J36" s="420"/>
      <c r="K36" s="560"/>
      <c r="L36" s="420"/>
      <c r="M36" s="419"/>
      <c r="N36" s="420"/>
      <c r="O36" s="419"/>
      <c r="P36" s="562"/>
      <c r="Q36" s="445"/>
      <c r="R36" s="445"/>
      <c r="S36" s="445"/>
      <c r="T36" s="416" t="str">
        <f t="shared" si="4"/>
        <v/>
      </c>
      <c r="U36" s="626" t="str">
        <f t="shared" si="0"/>
        <v/>
      </c>
      <c r="V36" s="631" t="str">
        <f t="shared" si="1"/>
        <v/>
      </c>
      <c r="W36" s="442" t="str">
        <f t="shared" si="2"/>
        <v/>
      </c>
      <c r="X36" s="312"/>
    </row>
    <row r="37" spans="2:24" x14ac:dyDescent="0.2">
      <c r="B37" s="293" t="s">
        <v>642</v>
      </c>
      <c r="D37" s="252" t="s">
        <v>540</v>
      </c>
      <c r="E37" s="251"/>
      <c r="F37" s="694"/>
      <c r="G37" s="404" t="s">
        <v>488</v>
      </c>
      <c r="H37" s="547" t="str">
        <f>IF('Table 5.2'!O40="","",'Table 5.2'!O40)</f>
        <v/>
      </c>
      <c r="I37" s="419"/>
      <c r="J37" s="420"/>
      <c r="K37" s="560"/>
      <c r="L37" s="420"/>
      <c r="M37" s="419"/>
      <c r="N37" s="420"/>
      <c r="O37" s="419"/>
      <c r="P37" s="562"/>
      <c r="Q37" s="445"/>
      <c r="R37" s="445"/>
      <c r="S37" s="445"/>
      <c r="T37" s="416" t="str">
        <f t="shared" si="4"/>
        <v/>
      </c>
      <c r="U37" s="626" t="str">
        <f t="shared" si="0"/>
        <v/>
      </c>
      <c r="V37" s="631" t="str">
        <f t="shared" si="1"/>
        <v/>
      </c>
      <c r="W37" s="442" t="str">
        <f t="shared" si="2"/>
        <v/>
      </c>
      <c r="X37" s="312"/>
    </row>
    <row r="38" spans="2:24" ht="13.5" thickBot="1" x14ac:dyDescent="0.25">
      <c r="B38" s="293" t="s">
        <v>642</v>
      </c>
      <c r="D38" s="253" t="s">
        <v>541</v>
      </c>
      <c r="E38" s="254"/>
      <c r="F38" s="695"/>
      <c r="G38" s="407" t="s">
        <v>883</v>
      </c>
      <c r="H38" s="548" t="str">
        <f>IF('Table 5.2'!P40="","",'Table 5.2'!P40)</f>
        <v/>
      </c>
      <c r="I38" s="419"/>
      <c r="J38" s="420"/>
      <c r="K38" s="560"/>
      <c r="L38" s="420"/>
      <c r="M38" s="419"/>
      <c r="N38" s="420"/>
      <c r="O38" s="419"/>
      <c r="P38" s="562"/>
      <c r="Q38" s="445"/>
      <c r="R38" s="445"/>
      <c r="S38" s="445"/>
      <c r="T38" s="416" t="str">
        <f t="shared" si="4"/>
        <v/>
      </c>
      <c r="U38" s="626" t="str">
        <f t="shared" si="0"/>
        <v/>
      </c>
      <c r="V38" s="631" t="str">
        <f t="shared" si="1"/>
        <v/>
      </c>
      <c r="W38" s="442" t="str">
        <f t="shared" si="2"/>
        <v/>
      </c>
      <c r="X38" s="312"/>
    </row>
    <row r="39" spans="2:24" ht="13.5" thickBot="1" x14ac:dyDescent="0.25">
      <c r="B39" s="293" t="s">
        <v>651</v>
      </c>
      <c r="D39" s="250" t="s">
        <v>535</v>
      </c>
      <c r="E39" s="255">
        <v>4</v>
      </c>
      <c r="F39" s="257"/>
      <c r="G39" s="608" t="s">
        <v>69</v>
      </c>
      <c r="H39" s="449">
        <f>IF('Table 3.2'!H49="","",'Table 3.2'!H49)</f>
        <v>29879</v>
      </c>
      <c r="I39" s="449" t="str">
        <f>IF('Table 3.2'!I49="","",'Table 3.2'!I49)</f>
        <v/>
      </c>
      <c r="J39" s="449">
        <f>IF('Table 3.2'!J49="","",'Table 3.2'!J49)</f>
        <v>25492</v>
      </c>
      <c r="K39" s="449">
        <f>IF('Table 3.2'!K49="","",'Table 3.2'!K49)</f>
        <v>4387</v>
      </c>
      <c r="L39" s="449">
        <f>IF('Table 3.2'!L49="","",'Table 3.2'!L49)</f>
        <v>37</v>
      </c>
      <c r="M39" s="449" t="str">
        <f>IF('Table 3.2'!M49="","",'Table 3.2'!M49)</f>
        <v/>
      </c>
      <c r="N39" s="449">
        <f>IF('Table 3.2'!N49="","",'Table 3.2'!N49)</f>
        <v>4350</v>
      </c>
      <c r="O39" s="449" t="str">
        <f>IF('Table 3.2'!O49="","",'Table 3.2'!O49)</f>
        <v/>
      </c>
      <c r="P39" s="449" t="str">
        <f>IF('Table 3.2'!P49="","",'Table 3.2'!P49)</f>
        <v/>
      </c>
      <c r="Q39" s="449" t="str">
        <f>IF('Table 3.2'!Q49="","",'Table 3.2'!Q49)</f>
        <v/>
      </c>
      <c r="R39" s="449" t="str">
        <f>IF('Table 3.2'!R49="","",'Table 3.2'!R49)</f>
        <v/>
      </c>
      <c r="S39" s="449" t="str">
        <f>IF('Table 3.2'!S49="","",'Table 3.2'!S49)</f>
        <v/>
      </c>
      <c r="T39" s="416" t="str">
        <f t="shared" si="4"/>
        <v/>
      </c>
      <c r="U39" s="626" t="str">
        <f t="shared" si="0"/>
        <v/>
      </c>
      <c r="V39" s="631" t="str">
        <f t="shared" si="1"/>
        <v/>
      </c>
      <c r="W39" s="442" t="str">
        <f t="shared" si="2"/>
        <v/>
      </c>
      <c r="X39" s="312"/>
    </row>
    <row r="40" spans="2:24" x14ac:dyDescent="0.2">
      <c r="B40" s="293" t="s">
        <v>651</v>
      </c>
      <c r="D40" s="252" t="s">
        <v>916</v>
      </c>
      <c r="E40" s="251"/>
      <c r="F40" s="693"/>
      <c r="G40" s="405" t="s">
        <v>913</v>
      </c>
      <c r="H40" s="545" t="str">
        <f>IF(AND('Table 5.2'!I49="",'Table 5.2'!J49="",'Table 5.2'!K49=""),"",IF(OR('Table 5.2'!I49="c",'Table 5.2'!J49="c",'Table 5.2'!K49="c"),"c",SUM('Table 5.2'!I49,'Table 5.2'!J49,'Table 5.2'!K49)))</f>
        <v/>
      </c>
      <c r="I40" s="419"/>
      <c r="J40" s="420"/>
      <c r="K40" s="559"/>
      <c r="L40" s="446"/>
      <c r="M40" s="546"/>
      <c r="N40" s="446"/>
      <c r="O40" s="546"/>
      <c r="P40" s="561"/>
      <c r="Q40" s="445"/>
      <c r="R40" s="445"/>
      <c r="S40" s="445"/>
      <c r="T40" s="416" t="str">
        <f t="shared" si="4"/>
        <v/>
      </c>
      <c r="U40" s="626" t="str">
        <f t="shared" si="0"/>
        <v/>
      </c>
      <c r="V40" s="631" t="str">
        <f t="shared" si="1"/>
        <v/>
      </c>
      <c r="W40" s="442" t="str">
        <f t="shared" si="2"/>
        <v/>
      </c>
      <c r="X40" s="312"/>
    </row>
    <row r="41" spans="2:24" x14ac:dyDescent="0.2">
      <c r="B41" s="293" t="s">
        <v>651</v>
      </c>
      <c r="D41" s="252" t="s">
        <v>917</v>
      </c>
      <c r="E41" s="251"/>
      <c r="F41" s="694"/>
      <c r="G41" s="404" t="s">
        <v>914</v>
      </c>
      <c r="H41" s="545" t="str">
        <f>IF(AND('Table 5.2'!I49="",'Table 5.2'!J49=""),"",IF(OR('Table 5.2'!I49="c",'Table 5.2'!J49="c"),"c",SUM('Table 5.2'!I49,'Table 5.2'!J49)))</f>
        <v/>
      </c>
      <c r="I41" s="419"/>
      <c r="J41" s="420"/>
      <c r="K41" s="560"/>
      <c r="L41" s="420"/>
      <c r="M41" s="419"/>
      <c r="N41" s="420"/>
      <c r="O41" s="419"/>
      <c r="P41" s="562"/>
      <c r="Q41" s="445"/>
      <c r="R41" s="445"/>
      <c r="S41" s="445"/>
      <c r="T41" s="416" t="str">
        <f t="shared" si="4"/>
        <v/>
      </c>
      <c r="U41" s="626" t="str">
        <f t="shared" si="0"/>
        <v/>
      </c>
      <c r="V41" s="631" t="str">
        <f t="shared" si="1"/>
        <v/>
      </c>
      <c r="W41" s="442" t="str">
        <f t="shared" si="2"/>
        <v/>
      </c>
      <c r="X41" s="312"/>
    </row>
    <row r="42" spans="2:24" x14ac:dyDescent="0.2">
      <c r="B42" s="293" t="s">
        <v>651</v>
      </c>
      <c r="D42" s="252" t="s">
        <v>538</v>
      </c>
      <c r="E42" s="251"/>
      <c r="F42" s="694"/>
      <c r="G42" s="404" t="s">
        <v>915</v>
      </c>
      <c r="H42" s="547" t="str">
        <f>'Table 5.2'!K49</f>
        <v/>
      </c>
      <c r="I42" s="419"/>
      <c r="J42" s="420"/>
      <c r="K42" s="560"/>
      <c r="L42" s="420"/>
      <c r="M42" s="419"/>
      <c r="N42" s="420"/>
      <c r="O42" s="419"/>
      <c r="P42" s="562"/>
      <c r="Q42" s="445"/>
      <c r="R42" s="445"/>
      <c r="S42" s="445"/>
      <c r="T42" s="416" t="str">
        <f t="shared" si="4"/>
        <v/>
      </c>
      <c r="U42" s="626" t="str">
        <f t="shared" si="0"/>
        <v/>
      </c>
      <c r="V42" s="631" t="str">
        <f t="shared" si="1"/>
        <v/>
      </c>
      <c r="W42" s="442" t="str">
        <f t="shared" si="2"/>
        <v/>
      </c>
      <c r="X42" s="312"/>
    </row>
    <row r="43" spans="2:24" x14ac:dyDescent="0.2">
      <c r="B43" s="293" t="s">
        <v>651</v>
      </c>
      <c r="D43" s="252" t="s">
        <v>540</v>
      </c>
      <c r="E43" s="251"/>
      <c r="F43" s="694"/>
      <c r="G43" s="404" t="s">
        <v>488</v>
      </c>
      <c r="H43" s="547" t="str">
        <f>IF('Table 5.2'!O49="","",'Table 5.2'!O49)</f>
        <v/>
      </c>
      <c r="I43" s="419"/>
      <c r="J43" s="420"/>
      <c r="K43" s="560"/>
      <c r="L43" s="420"/>
      <c r="M43" s="419"/>
      <c r="N43" s="420"/>
      <c r="O43" s="419"/>
      <c r="P43" s="562"/>
      <c r="Q43" s="445"/>
      <c r="R43" s="445"/>
      <c r="S43" s="445"/>
      <c r="T43" s="416" t="str">
        <f t="shared" si="4"/>
        <v/>
      </c>
      <c r="U43" s="626" t="str">
        <f t="shared" si="0"/>
        <v/>
      </c>
      <c r="V43" s="631" t="str">
        <f t="shared" si="1"/>
        <v/>
      </c>
      <c r="W43" s="442" t="str">
        <f t="shared" si="2"/>
        <v/>
      </c>
      <c r="X43" s="312"/>
    </row>
    <row r="44" spans="2:24" ht="13.5" thickBot="1" x14ac:dyDescent="0.25">
      <c r="B44" s="293" t="s">
        <v>651</v>
      </c>
      <c r="D44" s="253" t="s">
        <v>541</v>
      </c>
      <c r="E44" s="254"/>
      <c r="F44" s="695"/>
      <c r="G44" s="407" t="s">
        <v>883</v>
      </c>
      <c r="H44" s="548" t="str">
        <f>IF('Table 5.2'!P49="","",'Table 5.2'!P49)</f>
        <v/>
      </c>
      <c r="I44" s="419"/>
      <c r="J44" s="420"/>
      <c r="K44" s="560"/>
      <c r="L44" s="420"/>
      <c r="M44" s="419"/>
      <c r="N44" s="420"/>
      <c r="O44" s="419"/>
      <c r="P44" s="562"/>
      <c r="Q44" s="445"/>
      <c r="R44" s="445"/>
      <c r="S44" s="445"/>
      <c r="T44" s="416" t="str">
        <f t="shared" si="4"/>
        <v/>
      </c>
      <c r="U44" s="626" t="str">
        <f t="shared" si="0"/>
        <v/>
      </c>
      <c r="V44" s="631" t="str">
        <f t="shared" si="1"/>
        <v/>
      </c>
      <c r="W44" s="442" t="str">
        <f t="shared" si="2"/>
        <v/>
      </c>
      <c r="X44" s="312"/>
    </row>
    <row r="45" spans="2:24" ht="13.5" thickBot="1" x14ac:dyDescent="0.25">
      <c r="B45" s="293" t="s">
        <v>659</v>
      </c>
      <c r="D45" s="250" t="s">
        <v>535</v>
      </c>
      <c r="E45" s="255">
        <v>5</v>
      </c>
      <c r="F45" s="257"/>
      <c r="G45" s="608" t="s">
        <v>85</v>
      </c>
      <c r="H45" s="449">
        <f>IF('Table 3.2'!H58="","",'Table 3.2'!H58)</f>
        <v>10631</v>
      </c>
      <c r="I45" s="449" t="str">
        <f>IF('Table 3.2'!I58="","",'Table 3.2'!I58)</f>
        <v/>
      </c>
      <c r="J45" s="449">
        <f>IF('Table 3.2'!J58="","",'Table 3.2'!J58)</f>
        <v>423</v>
      </c>
      <c r="K45" s="449">
        <f>IF('Table 3.2'!K58="","",'Table 3.2'!K58)</f>
        <v>10208</v>
      </c>
      <c r="L45" s="449">
        <f>IF('Table 3.2'!L58="","",'Table 3.2'!L58)</f>
        <v>837</v>
      </c>
      <c r="M45" s="449">
        <f>IF('Table 3.2'!M58="","",'Table 3.2'!M58)</f>
        <v>43</v>
      </c>
      <c r="N45" s="449">
        <f>IF('Table 3.2'!N58="","",'Table 3.2'!N58)</f>
        <v>9328</v>
      </c>
      <c r="O45" s="449" t="str">
        <f>IF('Table 3.2'!O58="","",'Table 3.2'!O58)</f>
        <v/>
      </c>
      <c r="P45" s="449" t="str">
        <f>IF('Table 3.2'!P58="","",'Table 3.2'!P58)</f>
        <v/>
      </c>
      <c r="Q45" s="449" t="str">
        <f>IF('Table 3.2'!Q58="","",'Table 3.2'!Q58)</f>
        <v/>
      </c>
      <c r="R45" s="449" t="str">
        <f>IF('Table 3.2'!R58="","",'Table 3.2'!R58)</f>
        <v/>
      </c>
      <c r="S45" s="449" t="str">
        <f>IF('Table 3.2'!S58="","",'Table 3.2'!S58)</f>
        <v/>
      </c>
      <c r="T45" s="416" t="str">
        <f t="shared" si="4"/>
        <v/>
      </c>
      <c r="U45" s="626" t="str">
        <f t="shared" si="0"/>
        <v/>
      </c>
      <c r="V45" s="631" t="str">
        <f t="shared" si="1"/>
        <v/>
      </c>
      <c r="W45" s="442" t="str">
        <f t="shared" si="2"/>
        <v/>
      </c>
      <c r="X45" s="312"/>
    </row>
    <row r="46" spans="2:24" x14ac:dyDescent="0.2">
      <c r="B46" s="293" t="s">
        <v>659</v>
      </c>
      <c r="D46" s="252" t="s">
        <v>916</v>
      </c>
      <c r="E46" s="251"/>
      <c r="F46" s="693"/>
      <c r="G46" s="405" t="s">
        <v>913</v>
      </c>
      <c r="H46" s="545" t="str">
        <f>IF(AND('Table 5.2'!I58="",'Table 5.2'!J58="",'Table 5.2'!K58=""),"",IF(OR('Table 5.2'!I58="c",'Table 5.2'!J58="c",'Table 5.2'!K58="c"),"c",SUM('Table 5.2'!I58,'Table 5.2'!J58,'Table 5.2'!K58)))</f>
        <v/>
      </c>
      <c r="I46" s="419"/>
      <c r="J46" s="420"/>
      <c r="K46" s="559"/>
      <c r="L46" s="446"/>
      <c r="M46" s="546"/>
      <c r="N46" s="446"/>
      <c r="O46" s="546"/>
      <c r="P46" s="561"/>
      <c r="Q46" s="445"/>
      <c r="R46" s="445"/>
      <c r="S46" s="445"/>
      <c r="T46" s="416" t="str">
        <f t="shared" si="4"/>
        <v/>
      </c>
      <c r="U46" s="626" t="str">
        <f t="shared" si="0"/>
        <v/>
      </c>
      <c r="V46" s="631" t="str">
        <f t="shared" si="1"/>
        <v/>
      </c>
      <c r="W46" s="442" t="str">
        <f t="shared" si="2"/>
        <v/>
      </c>
      <c r="X46" s="312"/>
    </row>
    <row r="47" spans="2:24" x14ac:dyDescent="0.2">
      <c r="B47" s="293" t="s">
        <v>659</v>
      </c>
      <c r="D47" s="252" t="s">
        <v>917</v>
      </c>
      <c r="E47" s="251"/>
      <c r="F47" s="694"/>
      <c r="G47" s="404" t="s">
        <v>914</v>
      </c>
      <c r="H47" s="545" t="str">
        <f>IF(AND('Table 5.2'!I58="",'Table 5.2'!J58=""),"",IF(OR('Table 5.2'!I58="c",'Table 5.2'!J58="c"),"c",SUM('Table 5.2'!I58,'Table 5.2'!J58)))</f>
        <v/>
      </c>
      <c r="I47" s="419"/>
      <c r="J47" s="420"/>
      <c r="K47" s="560"/>
      <c r="L47" s="420"/>
      <c r="M47" s="419"/>
      <c r="N47" s="420"/>
      <c r="O47" s="419"/>
      <c r="P47" s="562"/>
      <c r="Q47" s="445"/>
      <c r="R47" s="445"/>
      <c r="S47" s="445"/>
      <c r="T47" s="416" t="str">
        <f t="shared" si="4"/>
        <v/>
      </c>
      <c r="U47" s="626" t="str">
        <f t="shared" si="0"/>
        <v/>
      </c>
      <c r="V47" s="631" t="str">
        <f t="shared" si="1"/>
        <v/>
      </c>
      <c r="W47" s="442" t="str">
        <f t="shared" si="2"/>
        <v/>
      </c>
      <c r="X47" s="312"/>
    </row>
    <row r="48" spans="2:24" x14ac:dyDescent="0.2">
      <c r="B48" s="293" t="s">
        <v>659</v>
      </c>
      <c r="D48" s="252" t="s">
        <v>538</v>
      </c>
      <c r="E48" s="251"/>
      <c r="F48" s="694"/>
      <c r="G48" s="404" t="s">
        <v>915</v>
      </c>
      <c r="H48" s="547" t="str">
        <f>'Table 5.2'!K58</f>
        <v/>
      </c>
      <c r="I48" s="419"/>
      <c r="J48" s="420"/>
      <c r="K48" s="560"/>
      <c r="L48" s="420"/>
      <c r="M48" s="419"/>
      <c r="N48" s="420"/>
      <c r="O48" s="419"/>
      <c r="P48" s="562"/>
      <c r="Q48" s="445"/>
      <c r="R48" s="445"/>
      <c r="S48" s="445"/>
      <c r="T48" s="416" t="str">
        <f t="shared" si="4"/>
        <v/>
      </c>
      <c r="U48" s="626" t="str">
        <f t="shared" si="0"/>
        <v/>
      </c>
      <c r="V48" s="631" t="str">
        <f t="shared" si="1"/>
        <v/>
      </c>
      <c r="W48" s="442" t="str">
        <f t="shared" si="2"/>
        <v/>
      </c>
      <c r="X48" s="312"/>
    </row>
    <row r="49" spans="2:24" x14ac:dyDescent="0.2">
      <c r="B49" s="293" t="s">
        <v>659</v>
      </c>
      <c r="D49" s="252" t="s">
        <v>540</v>
      </c>
      <c r="E49" s="251"/>
      <c r="F49" s="694"/>
      <c r="G49" s="404" t="s">
        <v>488</v>
      </c>
      <c r="H49" s="547" t="str">
        <f>IF('Table 5.2'!O58="","",'Table 5.2'!O58)</f>
        <v/>
      </c>
      <c r="I49" s="419"/>
      <c r="J49" s="420"/>
      <c r="K49" s="560"/>
      <c r="L49" s="420"/>
      <c r="M49" s="419"/>
      <c r="N49" s="420"/>
      <c r="O49" s="419"/>
      <c r="P49" s="562"/>
      <c r="Q49" s="445"/>
      <c r="R49" s="445"/>
      <c r="S49" s="445"/>
      <c r="T49" s="416" t="str">
        <f t="shared" si="4"/>
        <v/>
      </c>
      <c r="U49" s="626" t="str">
        <f t="shared" si="0"/>
        <v/>
      </c>
      <c r="V49" s="631" t="str">
        <f t="shared" si="1"/>
        <v/>
      </c>
      <c r="W49" s="442" t="str">
        <f t="shared" si="2"/>
        <v/>
      </c>
      <c r="X49" s="312"/>
    </row>
    <row r="50" spans="2:24" ht="13.5" thickBot="1" x14ac:dyDescent="0.25">
      <c r="B50" s="293" t="s">
        <v>659</v>
      </c>
      <c r="D50" s="253" t="s">
        <v>541</v>
      </c>
      <c r="E50" s="254"/>
      <c r="F50" s="695"/>
      <c r="G50" s="407" t="s">
        <v>883</v>
      </c>
      <c r="H50" s="548" t="str">
        <f>IF('Table 5.2'!P58="","",'Table 5.2'!P58)</f>
        <v/>
      </c>
      <c r="I50" s="419"/>
      <c r="J50" s="420"/>
      <c r="K50" s="560"/>
      <c r="L50" s="420"/>
      <c r="M50" s="419"/>
      <c r="N50" s="420"/>
      <c r="O50" s="419"/>
      <c r="P50" s="562"/>
      <c r="Q50" s="445"/>
      <c r="R50" s="445"/>
      <c r="S50" s="445"/>
      <c r="T50" s="416" t="str">
        <f t="shared" si="4"/>
        <v/>
      </c>
      <c r="U50" s="626" t="str">
        <f t="shared" si="0"/>
        <v/>
      </c>
      <c r="V50" s="631" t="str">
        <f t="shared" si="1"/>
        <v/>
      </c>
      <c r="W50" s="442" t="str">
        <f t="shared" si="2"/>
        <v/>
      </c>
      <c r="X50" s="312"/>
    </row>
    <row r="51" spans="2:24" ht="13.5" thickBot="1" x14ac:dyDescent="0.25">
      <c r="B51" s="293" t="s">
        <v>717</v>
      </c>
      <c r="D51" s="250" t="s">
        <v>535</v>
      </c>
      <c r="E51" s="255">
        <v>6</v>
      </c>
      <c r="F51" s="257"/>
      <c r="G51" s="608" t="s">
        <v>549</v>
      </c>
      <c r="H51" s="449">
        <f>IF('Table 3.2'!H63="","",'Table 3.2'!H63)</f>
        <v>5818</v>
      </c>
      <c r="I51" s="449" t="str">
        <f>IF('Table 3.2'!I63="","",'Table 3.2'!I63)</f>
        <v/>
      </c>
      <c r="J51" s="449" t="str">
        <f>IF('Table 3.2'!J63="","",'Table 3.2'!J63)</f>
        <v/>
      </c>
      <c r="K51" s="449">
        <f>IF('Table 3.2'!K63="","",'Table 3.2'!K63)</f>
        <v>5818</v>
      </c>
      <c r="L51" s="449" t="str">
        <f>IF('Table 3.2'!L63="","",'Table 3.2'!L63)</f>
        <v/>
      </c>
      <c r="M51" s="449" t="str">
        <f>IF('Table 3.2'!M63="","",'Table 3.2'!M63)</f>
        <v/>
      </c>
      <c r="N51" s="449">
        <f>IF('Table 3.2'!N63="","",'Table 3.2'!N63)</f>
        <v>5818</v>
      </c>
      <c r="O51" s="449" t="str">
        <f>IF('Table 3.2'!O63="","",'Table 3.2'!O63)</f>
        <v/>
      </c>
      <c r="P51" s="449" t="str">
        <f>IF('Table 3.2'!P63="","",'Table 3.2'!P63)</f>
        <v/>
      </c>
      <c r="Q51" s="449" t="str">
        <f>IF('Table 3.2'!Q63="","",'Table 3.2'!Q63)</f>
        <v/>
      </c>
      <c r="R51" s="449" t="str">
        <f>IF('Table 3.2'!R63="","",'Table 3.2'!R63)</f>
        <v/>
      </c>
      <c r="S51" s="449" t="str">
        <f>IF('Table 3.2'!S63="","",'Table 3.2'!S63)</f>
        <v/>
      </c>
      <c r="T51" s="416" t="str">
        <f t="shared" si="4"/>
        <v/>
      </c>
      <c r="U51" s="626" t="str">
        <f t="shared" si="0"/>
        <v/>
      </c>
      <c r="V51" s="631" t="str">
        <f t="shared" si="1"/>
        <v/>
      </c>
      <c r="W51" s="442" t="str">
        <f t="shared" si="2"/>
        <v/>
      </c>
      <c r="X51" s="312"/>
    </row>
    <row r="52" spans="2:24" x14ac:dyDescent="0.2">
      <c r="B52" s="293" t="s">
        <v>717</v>
      </c>
      <c r="D52" s="252" t="s">
        <v>916</v>
      </c>
      <c r="E52" s="251"/>
      <c r="F52" s="693"/>
      <c r="G52" s="405" t="s">
        <v>913</v>
      </c>
      <c r="H52" s="545" t="str">
        <f>IF(AND('Table 5.2'!I63="",'Table 5.2'!J63="",'Table 5.2'!K63=""),"",IF(OR('Table 5.2'!I63="c",'Table 5.2'!J63="c",'Table 5.2'!K63="c"),"c",SUM('Table 5.2'!I63,'Table 5.2'!J63,'Table 5.2'!K63)))</f>
        <v/>
      </c>
      <c r="I52" s="419"/>
      <c r="J52" s="420"/>
      <c r="K52" s="559"/>
      <c r="L52" s="446"/>
      <c r="M52" s="546"/>
      <c r="N52" s="446"/>
      <c r="O52" s="546"/>
      <c r="P52" s="561"/>
      <c r="Q52" s="445"/>
      <c r="R52" s="445"/>
      <c r="S52" s="445"/>
      <c r="T52" s="416" t="str">
        <f t="shared" si="4"/>
        <v/>
      </c>
      <c r="U52" s="626" t="str">
        <f t="shared" si="0"/>
        <v/>
      </c>
      <c r="V52" s="631" t="str">
        <f t="shared" si="1"/>
        <v/>
      </c>
      <c r="W52" s="442" t="str">
        <f t="shared" si="2"/>
        <v/>
      </c>
      <c r="X52" s="312"/>
    </row>
    <row r="53" spans="2:24" x14ac:dyDescent="0.2">
      <c r="B53" s="293" t="s">
        <v>717</v>
      </c>
      <c r="D53" s="252" t="s">
        <v>917</v>
      </c>
      <c r="E53" s="251"/>
      <c r="F53" s="694"/>
      <c r="G53" s="404" t="s">
        <v>914</v>
      </c>
      <c r="H53" s="545" t="str">
        <f>IF(AND('Table 5.2'!I63="",'Table 5.2'!J63=""),"",IF(OR('Table 5.2'!I63="c",'Table 5.2'!J63="c"),"c",SUM('Table 5.2'!I63,'Table 5.2'!J63)))</f>
        <v/>
      </c>
      <c r="I53" s="419"/>
      <c r="J53" s="420"/>
      <c r="K53" s="560"/>
      <c r="L53" s="420"/>
      <c r="M53" s="419"/>
      <c r="N53" s="420"/>
      <c r="O53" s="419"/>
      <c r="P53" s="562"/>
      <c r="Q53" s="445"/>
      <c r="R53" s="445"/>
      <c r="S53" s="445"/>
      <c r="T53" s="416" t="str">
        <f t="shared" si="4"/>
        <v/>
      </c>
      <c r="U53" s="626" t="str">
        <f t="shared" si="0"/>
        <v/>
      </c>
      <c r="V53" s="631" t="str">
        <f t="shared" si="1"/>
        <v/>
      </c>
      <c r="W53" s="442" t="str">
        <f t="shared" si="2"/>
        <v/>
      </c>
      <c r="X53" s="312"/>
    </row>
    <row r="54" spans="2:24" x14ac:dyDescent="0.2">
      <c r="B54" s="293" t="s">
        <v>717</v>
      </c>
      <c r="D54" s="252" t="s">
        <v>538</v>
      </c>
      <c r="E54" s="251"/>
      <c r="F54" s="694"/>
      <c r="G54" s="404" t="s">
        <v>915</v>
      </c>
      <c r="H54" s="547" t="str">
        <f>'Table 5.2'!K63</f>
        <v/>
      </c>
      <c r="I54" s="419"/>
      <c r="J54" s="420"/>
      <c r="K54" s="560"/>
      <c r="L54" s="420"/>
      <c r="M54" s="419"/>
      <c r="N54" s="420"/>
      <c r="O54" s="419"/>
      <c r="P54" s="562"/>
      <c r="Q54" s="445"/>
      <c r="R54" s="445"/>
      <c r="S54" s="445"/>
      <c r="T54" s="416" t="str">
        <f t="shared" si="4"/>
        <v/>
      </c>
      <c r="U54" s="626" t="str">
        <f t="shared" si="0"/>
        <v/>
      </c>
      <c r="V54" s="631" t="str">
        <f t="shared" si="1"/>
        <v/>
      </c>
      <c r="W54" s="442" t="str">
        <f t="shared" si="2"/>
        <v/>
      </c>
      <c r="X54" s="312"/>
    </row>
    <row r="55" spans="2:24" x14ac:dyDescent="0.2">
      <c r="B55" s="293" t="s">
        <v>717</v>
      </c>
      <c r="D55" s="252" t="s">
        <v>540</v>
      </c>
      <c r="E55" s="251"/>
      <c r="F55" s="694"/>
      <c r="G55" s="404" t="s">
        <v>488</v>
      </c>
      <c r="H55" s="547" t="str">
        <f>IF('Table 5.2'!O63="","",'Table 5.2'!O63)</f>
        <v/>
      </c>
      <c r="I55" s="419"/>
      <c r="J55" s="420"/>
      <c r="K55" s="560"/>
      <c r="L55" s="420"/>
      <c r="M55" s="419"/>
      <c r="N55" s="420"/>
      <c r="O55" s="419"/>
      <c r="P55" s="562"/>
      <c r="Q55" s="445"/>
      <c r="R55" s="445"/>
      <c r="S55" s="445"/>
      <c r="T55" s="416" t="str">
        <f t="shared" si="4"/>
        <v/>
      </c>
      <c r="U55" s="626" t="str">
        <f t="shared" si="0"/>
        <v/>
      </c>
      <c r="V55" s="631" t="str">
        <f t="shared" si="1"/>
        <v/>
      </c>
      <c r="W55" s="442" t="str">
        <f t="shared" si="2"/>
        <v/>
      </c>
      <c r="X55" s="312"/>
    </row>
    <row r="56" spans="2:24" ht="13.5" thickBot="1" x14ac:dyDescent="0.25">
      <c r="B56" s="293" t="s">
        <v>717</v>
      </c>
      <c r="D56" s="253" t="s">
        <v>541</v>
      </c>
      <c r="E56" s="254"/>
      <c r="F56" s="695"/>
      <c r="G56" s="407" t="s">
        <v>883</v>
      </c>
      <c r="H56" s="548" t="str">
        <f>IF('Table 5.2'!P63="","",'Table 5.2'!P63)</f>
        <v/>
      </c>
      <c r="I56" s="419"/>
      <c r="J56" s="420"/>
      <c r="K56" s="560"/>
      <c r="L56" s="420"/>
      <c r="M56" s="419"/>
      <c r="N56" s="420"/>
      <c r="O56" s="419"/>
      <c r="P56" s="562"/>
      <c r="Q56" s="445"/>
      <c r="R56" s="445"/>
      <c r="S56" s="445"/>
      <c r="T56" s="416" t="str">
        <f t="shared" si="4"/>
        <v/>
      </c>
      <c r="U56" s="626" t="str">
        <f t="shared" si="0"/>
        <v/>
      </c>
      <c r="V56" s="631" t="str">
        <f t="shared" si="1"/>
        <v/>
      </c>
      <c r="W56" s="442" t="str">
        <f t="shared" si="2"/>
        <v/>
      </c>
      <c r="X56" s="312"/>
    </row>
    <row r="57" spans="2:24" ht="13.5" thickBot="1" x14ac:dyDescent="0.25">
      <c r="B57" s="293" t="s">
        <v>665</v>
      </c>
      <c r="D57" s="250" t="s">
        <v>535</v>
      </c>
      <c r="E57" s="255">
        <v>7</v>
      </c>
      <c r="F57" s="257"/>
      <c r="G57" s="608" t="s">
        <v>548</v>
      </c>
      <c r="H57" s="449">
        <f>IF('Table 3.2'!H65="","",'Table 3.2'!H65)</f>
        <v>25</v>
      </c>
      <c r="I57" s="449" t="str">
        <f>IF('Table 3.2'!I65="","",'Table 3.2'!I65)</f>
        <v/>
      </c>
      <c r="J57" s="449">
        <f>IF('Table 3.2'!J65="","",'Table 3.2'!J65)</f>
        <v>18</v>
      </c>
      <c r="K57" s="449">
        <f>IF('Table 3.2'!K65="","",'Table 3.2'!K65)</f>
        <v>7</v>
      </c>
      <c r="L57" s="449">
        <f>IF('Table 3.2'!L65="","",'Table 3.2'!L65)</f>
        <v>7</v>
      </c>
      <c r="M57" s="449" t="str">
        <f>IF('Table 3.2'!M65="","",'Table 3.2'!M65)</f>
        <v/>
      </c>
      <c r="N57" s="449" t="str">
        <f>IF('Table 3.2'!N65="","",'Table 3.2'!N65)</f>
        <v/>
      </c>
      <c r="O57" s="449" t="str">
        <f>IF('Table 3.2'!O65="","",'Table 3.2'!O65)</f>
        <v/>
      </c>
      <c r="P57" s="449" t="str">
        <f>IF('Table 3.2'!P65="","",'Table 3.2'!P65)</f>
        <v/>
      </c>
      <c r="Q57" s="449" t="str">
        <f>IF('Table 3.2'!Q65="","",'Table 3.2'!Q65)</f>
        <v/>
      </c>
      <c r="R57" s="449" t="str">
        <f>IF('Table 3.2'!R65="","",'Table 3.2'!R65)</f>
        <v/>
      </c>
      <c r="S57" s="449" t="str">
        <f>IF('Table 3.2'!S65="","",'Table 3.2'!S65)</f>
        <v/>
      </c>
      <c r="T57" s="416" t="str">
        <f t="shared" si="4"/>
        <v/>
      </c>
      <c r="U57" s="626" t="str">
        <f t="shared" si="0"/>
        <v/>
      </c>
      <c r="V57" s="631" t="str">
        <f t="shared" si="1"/>
        <v/>
      </c>
      <c r="W57" s="442" t="str">
        <f t="shared" si="2"/>
        <v/>
      </c>
      <c r="X57" s="312"/>
    </row>
    <row r="58" spans="2:24" x14ac:dyDescent="0.2">
      <c r="B58" s="293" t="s">
        <v>665</v>
      </c>
      <c r="D58" s="252" t="s">
        <v>916</v>
      </c>
      <c r="E58" s="251"/>
      <c r="F58" s="693"/>
      <c r="G58" s="405" t="s">
        <v>913</v>
      </c>
      <c r="H58" s="545" t="str">
        <f>IF(AND('Table 5.2'!I65="",'Table 5.2'!J65="",'Table 5.2'!K65=""),"",IF(OR('Table 5.2'!I65="c",'Table 5.2'!J65="c",'Table 5.2'!K65="c"),"c",SUM('Table 5.2'!I65,'Table 5.2'!J65,'Table 5.2'!K65)))</f>
        <v/>
      </c>
      <c r="I58" s="419"/>
      <c r="J58" s="420"/>
      <c r="K58" s="559"/>
      <c r="L58" s="446"/>
      <c r="M58" s="546"/>
      <c r="N58" s="446"/>
      <c r="O58" s="546"/>
      <c r="P58" s="561"/>
      <c r="Q58" s="445"/>
      <c r="R58" s="445"/>
      <c r="S58" s="445"/>
      <c r="T58" s="416" t="str">
        <f t="shared" si="4"/>
        <v/>
      </c>
      <c r="U58" s="626" t="str">
        <f t="shared" si="0"/>
        <v/>
      </c>
      <c r="V58" s="631" t="str">
        <f t="shared" si="1"/>
        <v/>
      </c>
      <c r="W58" s="442" t="str">
        <f t="shared" si="2"/>
        <v/>
      </c>
      <c r="X58" s="312"/>
    </row>
    <row r="59" spans="2:24" x14ac:dyDescent="0.2">
      <c r="B59" s="293" t="s">
        <v>665</v>
      </c>
      <c r="D59" s="252" t="s">
        <v>917</v>
      </c>
      <c r="E59" s="251"/>
      <c r="F59" s="694"/>
      <c r="G59" s="404" t="s">
        <v>914</v>
      </c>
      <c r="H59" s="545" t="str">
        <f>IF(AND('Table 5.2'!I65="",'Table 5.2'!J65=""),"",IF(OR('Table 5.2'!I65="c",'Table 5.2'!J65="c"),"c",SUM('Table 5.2'!I65,'Table 5.2'!J65)))</f>
        <v/>
      </c>
      <c r="I59" s="419"/>
      <c r="J59" s="420"/>
      <c r="K59" s="560"/>
      <c r="L59" s="420"/>
      <c r="M59" s="419"/>
      <c r="N59" s="420"/>
      <c r="O59" s="419"/>
      <c r="P59" s="562"/>
      <c r="Q59" s="445"/>
      <c r="R59" s="445"/>
      <c r="S59" s="445"/>
      <c r="T59" s="416" t="str">
        <f t="shared" si="4"/>
        <v/>
      </c>
      <c r="U59" s="626" t="str">
        <f t="shared" si="0"/>
        <v/>
      </c>
      <c r="V59" s="631" t="str">
        <f t="shared" si="1"/>
        <v/>
      </c>
      <c r="W59" s="442" t="str">
        <f t="shared" si="2"/>
        <v/>
      </c>
      <c r="X59" s="312"/>
    </row>
    <row r="60" spans="2:24" x14ac:dyDescent="0.2">
      <c r="B60" s="293" t="s">
        <v>665</v>
      </c>
      <c r="D60" s="252" t="s">
        <v>538</v>
      </c>
      <c r="E60" s="251"/>
      <c r="F60" s="694"/>
      <c r="G60" s="404" t="s">
        <v>915</v>
      </c>
      <c r="H60" s="547" t="str">
        <f>'Table 5.2'!K65</f>
        <v/>
      </c>
      <c r="I60" s="419"/>
      <c r="J60" s="420"/>
      <c r="K60" s="560"/>
      <c r="L60" s="420"/>
      <c r="M60" s="419"/>
      <c r="N60" s="420"/>
      <c r="O60" s="419"/>
      <c r="P60" s="562"/>
      <c r="Q60" s="445"/>
      <c r="R60" s="445"/>
      <c r="S60" s="445"/>
      <c r="T60" s="416" t="str">
        <f t="shared" si="4"/>
        <v/>
      </c>
      <c r="U60" s="626" t="str">
        <f t="shared" si="0"/>
        <v/>
      </c>
      <c r="V60" s="631" t="str">
        <f t="shared" si="1"/>
        <v/>
      </c>
      <c r="W60" s="442" t="str">
        <f t="shared" si="2"/>
        <v/>
      </c>
      <c r="X60" s="312"/>
    </row>
    <row r="61" spans="2:24" x14ac:dyDescent="0.2">
      <c r="B61" s="293" t="s">
        <v>665</v>
      </c>
      <c r="D61" s="252" t="s">
        <v>540</v>
      </c>
      <c r="E61" s="251"/>
      <c r="F61" s="694"/>
      <c r="G61" s="404" t="s">
        <v>488</v>
      </c>
      <c r="H61" s="547" t="str">
        <f>IF('Table 5.2'!O65="","",'Table 5.2'!O65)</f>
        <v/>
      </c>
      <c r="I61" s="419"/>
      <c r="J61" s="420"/>
      <c r="K61" s="560"/>
      <c r="L61" s="420"/>
      <c r="M61" s="419"/>
      <c r="N61" s="420"/>
      <c r="O61" s="419"/>
      <c r="P61" s="562"/>
      <c r="Q61" s="445"/>
      <c r="R61" s="445"/>
      <c r="S61" s="445"/>
      <c r="T61" s="416" t="str">
        <f t="shared" si="4"/>
        <v/>
      </c>
      <c r="U61" s="626" t="str">
        <f t="shared" si="0"/>
        <v/>
      </c>
      <c r="V61" s="631" t="str">
        <f t="shared" si="1"/>
        <v/>
      </c>
      <c r="W61" s="442" t="str">
        <f t="shared" si="2"/>
        <v/>
      </c>
      <c r="X61" s="312"/>
    </row>
    <row r="62" spans="2:24" ht="13.5" thickBot="1" x14ac:dyDescent="0.25">
      <c r="B62" s="293" t="s">
        <v>665</v>
      </c>
      <c r="D62" s="253" t="s">
        <v>541</v>
      </c>
      <c r="E62" s="254"/>
      <c r="F62" s="695"/>
      <c r="G62" s="407" t="s">
        <v>883</v>
      </c>
      <c r="H62" s="548" t="str">
        <f>IF('Table 5.2'!P65="","",'Table 5.2'!P65)</f>
        <v/>
      </c>
      <c r="I62" s="419"/>
      <c r="J62" s="420"/>
      <c r="K62" s="560"/>
      <c r="L62" s="420"/>
      <c r="M62" s="419"/>
      <c r="N62" s="420"/>
      <c r="O62" s="419"/>
      <c r="P62" s="562"/>
      <c r="Q62" s="445"/>
      <c r="R62" s="445"/>
      <c r="S62" s="445"/>
      <c r="T62" s="416" t="str">
        <f t="shared" si="4"/>
        <v/>
      </c>
      <c r="U62" s="626" t="str">
        <f t="shared" si="0"/>
        <v/>
      </c>
      <c r="V62" s="631" t="str">
        <f t="shared" si="1"/>
        <v/>
      </c>
      <c r="W62" s="442" t="str">
        <f t="shared" si="2"/>
        <v/>
      </c>
      <c r="X62" s="312"/>
    </row>
    <row r="63" spans="2:24" ht="13.5" thickBot="1" x14ac:dyDescent="0.25">
      <c r="B63" s="293" t="s">
        <v>695</v>
      </c>
      <c r="D63" s="250" t="s">
        <v>535</v>
      </c>
      <c r="E63" s="255">
        <v>8</v>
      </c>
      <c r="F63" s="257"/>
      <c r="G63" s="608" t="s">
        <v>153</v>
      </c>
      <c r="H63" s="449">
        <f>IF('Table 3.2'!H95="","",'Table 3.2'!H95)</f>
        <v>32578</v>
      </c>
      <c r="I63" s="449" t="str">
        <f>IF('Table 3.2'!I95="","",'Table 3.2'!I95)</f>
        <v/>
      </c>
      <c r="J63" s="449">
        <f>IF('Table 3.2'!J95="","",'Table 3.2'!J95)</f>
        <v>539</v>
      </c>
      <c r="K63" s="449">
        <f>IF('Table 3.2'!K95="","",'Table 3.2'!K95)</f>
        <v>32039</v>
      </c>
      <c r="L63" s="449">
        <f>IF('Table 3.2'!L95="","",'Table 3.2'!L95)</f>
        <v>65</v>
      </c>
      <c r="M63" s="449" t="str">
        <f>IF('Table 3.2'!M95="","",'Table 3.2'!M95)</f>
        <v/>
      </c>
      <c r="N63" s="449">
        <f>IF('Table 3.2'!N95="","",'Table 3.2'!N95)</f>
        <v>31974</v>
      </c>
      <c r="O63" s="449" t="str">
        <f>IF('Table 3.2'!O95="","",'Table 3.2'!O95)</f>
        <v/>
      </c>
      <c r="P63" s="449" t="str">
        <f>IF('Table 3.2'!P95="","",'Table 3.2'!P95)</f>
        <v/>
      </c>
      <c r="Q63" s="449" t="str">
        <f>IF('Table 3.2'!Q95="","",'Table 3.2'!Q95)</f>
        <v/>
      </c>
      <c r="R63" s="449" t="str">
        <f>IF('Table 3.2'!R95="","",'Table 3.2'!R95)</f>
        <v/>
      </c>
      <c r="S63" s="449" t="str">
        <f>IF('Table 3.2'!S95="","",'Table 3.2'!S95)</f>
        <v/>
      </c>
      <c r="T63" s="416" t="str">
        <f t="shared" si="4"/>
        <v/>
      </c>
      <c r="U63" s="626" t="str">
        <f t="shared" si="0"/>
        <v/>
      </c>
      <c r="V63" s="631" t="str">
        <f t="shared" si="1"/>
        <v/>
      </c>
      <c r="W63" s="442" t="str">
        <f t="shared" si="2"/>
        <v/>
      </c>
      <c r="X63" s="312"/>
    </row>
    <row r="64" spans="2:24" x14ac:dyDescent="0.2">
      <c r="B64" s="293" t="s">
        <v>695</v>
      </c>
      <c r="D64" s="252" t="s">
        <v>916</v>
      </c>
      <c r="E64" s="251"/>
      <c r="F64" s="693"/>
      <c r="G64" s="405" t="s">
        <v>913</v>
      </c>
      <c r="H64" s="545" t="str">
        <f>IF(AND('Table 5.2'!I95="",'Table 5.2'!J95="",'Table 5.2'!K95=""),"",IF(OR('Table 5.2'!I95="c",'Table 5.2'!J95="c",'Table 5.2'!K95="c"),"c",SUM('Table 5.2'!I95,'Table 5.2'!J95,'Table 5.2'!K95)))</f>
        <v/>
      </c>
      <c r="I64" s="419"/>
      <c r="J64" s="420"/>
      <c r="K64" s="559"/>
      <c r="L64" s="446"/>
      <c r="M64" s="546"/>
      <c r="N64" s="446"/>
      <c r="O64" s="546"/>
      <c r="P64" s="561"/>
      <c r="Q64" s="445"/>
      <c r="R64" s="445"/>
      <c r="S64" s="445"/>
      <c r="T64" s="416" t="str">
        <f t="shared" si="4"/>
        <v/>
      </c>
      <c r="U64" s="626" t="str">
        <f t="shared" si="0"/>
        <v/>
      </c>
      <c r="V64" s="631" t="str">
        <f t="shared" si="1"/>
        <v/>
      </c>
      <c r="W64" s="442" t="str">
        <f t="shared" si="2"/>
        <v/>
      </c>
      <c r="X64" s="312"/>
    </row>
    <row r="65" spans="2:24" x14ac:dyDescent="0.2">
      <c r="B65" s="293" t="s">
        <v>695</v>
      </c>
      <c r="D65" s="252" t="s">
        <v>917</v>
      </c>
      <c r="E65" s="251"/>
      <c r="F65" s="694"/>
      <c r="G65" s="404" t="s">
        <v>914</v>
      </c>
      <c r="H65" s="545" t="str">
        <f>IF(AND('Table 5.2'!I95="",'Table 5.2'!J95=""),"",IF(OR('Table 5.2'!I95="c",'Table 5.2'!J95="c"),"c",SUM('Table 5.2'!I95,'Table 5.2'!J95)))</f>
        <v/>
      </c>
      <c r="I65" s="419"/>
      <c r="J65" s="420"/>
      <c r="K65" s="560"/>
      <c r="L65" s="420"/>
      <c r="M65" s="419"/>
      <c r="N65" s="420"/>
      <c r="O65" s="419"/>
      <c r="P65" s="562"/>
      <c r="Q65" s="445"/>
      <c r="R65" s="445"/>
      <c r="S65" s="445"/>
      <c r="T65" s="416" t="str">
        <f t="shared" si="4"/>
        <v/>
      </c>
      <c r="U65" s="626" t="str">
        <f t="shared" si="0"/>
        <v/>
      </c>
      <c r="V65" s="631" t="str">
        <f t="shared" si="1"/>
        <v/>
      </c>
      <c r="W65" s="442" t="str">
        <f t="shared" si="2"/>
        <v/>
      </c>
      <c r="X65" s="312"/>
    </row>
    <row r="66" spans="2:24" x14ac:dyDescent="0.2">
      <c r="B66" s="293" t="s">
        <v>695</v>
      </c>
      <c r="D66" s="252" t="s">
        <v>538</v>
      </c>
      <c r="E66" s="251"/>
      <c r="F66" s="694"/>
      <c r="G66" s="404" t="s">
        <v>915</v>
      </c>
      <c r="H66" s="547" t="str">
        <f>'Table 5.2'!K95</f>
        <v/>
      </c>
      <c r="I66" s="419"/>
      <c r="J66" s="420"/>
      <c r="K66" s="560"/>
      <c r="L66" s="420"/>
      <c r="M66" s="419"/>
      <c r="N66" s="420"/>
      <c r="O66" s="419"/>
      <c r="P66" s="562"/>
      <c r="Q66" s="445"/>
      <c r="R66" s="445"/>
      <c r="S66" s="445"/>
      <c r="T66" s="416" t="str">
        <f t="shared" si="4"/>
        <v/>
      </c>
      <c r="U66" s="626" t="str">
        <f t="shared" si="0"/>
        <v/>
      </c>
      <c r="V66" s="631" t="str">
        <f t="shared" si="1"/>
        <v/>
      </c>
      <c r="W66" s="442" t="str">
        <f t="shared" si="2"/>
        <v/>
      </c>
      <c r="X66" s="312"/>
    </row>
    <row r="67" spans="2:24" x14ac:dyDescent="0.2">
      <c r="B67" s="293" t="s">
        <v>695</v>
      </c>
      <c r="D67" s="252" t="s">
        <v>540</v>
      </c>
      <c r="E67" s="251"/>
      <c r="F67" s="694"/>
      <c r="G67" s="404" t="s">
        <v>488</v>
      </c>
      <c r="H67" s="547" t="str">
        <f>IF('Table 5.2'!O95="","",'Table 5.2'!O95)</f>
        <v/>
      </c>
      <c r="I67" s="419"/>
      <c r="J67" s="420"/>
      <c r="K67" s="560"/>
      <c r="L67" s="420"/>
      <c r="M67" s="419"/>
      <c r="N67" s="420"/>
      <c r="O67" s="419"/>
      <c r="P67" s="562"/>
      <c r="Q67" s="445"/>
      <c r="R67" s="445"/>
      <c r="S67" s="445"/>
      <c r="T67" s="416" t="str">
        <f t="shared" si="4"/>
        <v/>
      </c>
      <c r="U67" s="626" t="str">
        <f t="shared" si="0"/>
        <v/>
      </c>
      <c r="V67" s="631" t="str">
        <f t="shared" si="1"/>
        <v/>
      </c>
      <c r="W67" s="442" t="str">
        <f t="shared" si="2"/>
        <v/>
      </c>
      <c r="X67" s="312"/>
    </row>
    <row r="68" spans="2:24" ht="13.5" thickBot="1" x14ac:dyDescent="0.25">
      <c r="B68" s="293" t="s">
        <v>695</v>
      </c>
      <c r="D68" s="253" t="s">
        <v>541</v>
      </c>
      <c r="E68" s="254"/>
      <c r="F68" s="695"/>
      <c r="G68" s="407" t="s">
        <v>883</v>
      </c>
      <c r="H68" s="548" t="str">
        <f>IF('Table 5.2'!P95="","",'Table 5.2'!P95)</f>
        <v/>
      </c>
      <c r="I68" s="419"/>
      <c r="J68" s="420"/>
      <c r="K68" s="560"/>
      <c r="L68" s="420"/>
      <c r="M68" s="419"/>
      <c r="N68" s="420"/>
      <c r="O68" s="419"/>
      <c r="P68" s="562"/>
      <c r="Q68" s="445"/>
      <c r="R68" s="445"/>
      <c r="S68" s="445"/>
      <c r="T68" s="416" t="str">
        <f t="shared" si="4"/>
        <v/>
      </c>
      <c r="U68" s="626" t="str">
        <f t="shared" si="0"/>
        <v/>
      </c>
      <c r="V68" s="631" t="str">
        <f t="shared" si="1"/>
        <v/>
      </c>
      <c r="W68" s="442" t="str">
        <f t="shared" si="2"/>
        <v/>
      </c>
      <c r="X68" s="312"/>
    </row>
    <row r="69" spans="2:24" ht="13.5" thickBot="1" x14ac:dyDescent="0.25">
      <c r="B69" s="293" t="s">
        <v>702</v>
      </c>
      <c r="D69" s="250" t="s">
        <v>535</v>
      </c>
      <c r="E69" s="255">
        <v>9</v>
      </c>
      <c r="F69" s="257"/>
      <c r="G69" s="608" t="s">
        <v>167</v>
      </c>
      <c r="H69" s="449">
        <f>IF('Table 3.2'!H$102="","",'Table 3.2'!H$102)</f>
        <v>12368</v>
      </c>
      <c r="I69" s="449" t="str">
        <f>IF('Table 3.2'!I$102="","",'Table 3.2'!I$102)</f>
        <v/>
      </c>
      <c r="J69" s="449">
        <f>IF('Table 3.2'!J$102="","",'Table 3.2'!J$102)</f>
        <v>699</v>
      </c>
      <c r="K69" s="449">
        <f>IF('Table 3.2'!K$102="","",'Table 3.2'!K$102)</f>
        <v>11669</v>
      </c>
      <c r="L69" s="449">
        <f>IF('Table 3.2'!L$102="","",'Table 3.2'!L$102)</f>
        <v>117</v>
      </c>
      <c r="M69" s="449" t="str">
        <f>IF('Table 3.2'!M$102="","",'Table 3.2'!M$102)</f>
        <v/>
      </c>
      <c r="N69" s="449">
        <f>IF('Table 3.2'!N$102="","",'Table 3.2'!N$102)</f>
        <v>11552</v>
      </c>
      <c r="O69" s="449" t="str">
        <f>IF('Table 3.2'!O$102="","",'Table 3.2'!O$102)</f>
        <v/>
      </c>
      <c r="P69" s="449" t="str">
        <f>IF('Table 3.2'!P$102="","",'Table 3.2'!P$102)</f>
        <v/>
      </c>
      <c r="Q69" s="449" t="str">
        <f>IF('Table 3.2'!Q$102="","",'Table 3.2'!Q$102)</f>
        <v/>
      </c>
      <c r="R69" s="449" t="str">
        <f>IF('Table 3.2'!R$102="","",'Table 3.2'!R$102)</f>
        <v/>
      </c>
      <c r="S69" s="449" t="str">
        <f>IF('Table 3.2'!S$102="","",'Table 3.2'!S$102)</f>
        <v/>
      </c>
      <c r="T69" s="416" t="str">
        <f t="shared" si="4"/>
        <v/>
      </c>
      <c r="U69" s="626" t="str">
        <f t="shared" si="0"/>
        <v/>
      </c>
      <c r="V69" s="631" t="str">
        <f t="shared" si="1"/>
        <v/>
      </c>
      <c r="W69" s="442" t="str">
        <f t="shared" si="2"/>
        <v/>
      </c>
      <c r="X69" s="312"/>
    </row>
    <row r="70" spans="2:24" x14ac:dyDescent="0.2">
      <c r="B70" s="293" t="s">
        <v>702</v>
      </c>
      <c r="D70" s="252" t="s">
        <v>916</v>
      </c>
      <c r="E70" s="251"/>
      <c r="F70" s="693"/>
      <c r="G70" s="405" t="s">
        <v>913</v>
      </c>
      <c r="H70" s="545" t="str">
        <f>IF(AND('Table 5.2'!I102="",'Table 5.2'!J102="",'Table 5.2'!K102=""),"",IF(OR('Table 5.2'!I102="c",'Table 5.2'!J102="c",'Table 5.2'!K102="c"),"c",SUM('Table 5.2'!I102,'Table 5.2'!J102,'Table 5.2'!K102)))</f>
        <v/>
      </c>
      <c r="I70" s="419"/>
      <c r="J70" s="420"/>
      <c r="K70" s="559"/>
      <c r="L70" s="446"/>
      <c r="M70" s="546"/>
      <c r="N70" s="446"/>
      <c r="O70" s="546"/>
      <c r="P70" s="561"/>
      <c r="Q70" s="445"/>
      <c r="R70" s="445"/>
      <c r="S70" s="445"/>
      <c r="T70" s="416" t="str">
        <f t="shared" si="4"/>
        <v/>
      </c>
      <c r="U70" s="626" t="str">
        <f t="shared" si="0"/>
        <v/>
      </c>
      <c r="V70" s="631" t="str">
        <f t="shared" si="1"/>
        <v/>
      </c>
      <c r="W70" s="442" t="str">
        <f t="shared" si="2"/>
        <v/>
      </c>
      <c r="X70" s="312"/>
    </row>
    <row r="71" spans="2:24" x14ac:dyDescent="0.2">
      <c r="B71" s="293" t="s">
        <v>702</v>
      </c>
      <c r="D71" s="252" t="s">
        <v>917</v>
      </c>
      <c r="E71" s="251"/>
      <c r="F71" s="694"/>
      <c r="G71" s="404" t="s">
        <v>914</v>
      </c>
      <c r="H71" s="545" t="str">
        <f>IF(AND('Table 5.2'!I102="",'Table 5.2'!J102=""),"",IF(OR('Table 5.2'!I102="c",'Table 5.2'!J102="c"),"c",SUM('Table 5.2'!I102,'Table 5.2'!J102)))</f>
        <v/>
      </c>
      <c r="I71" s="419"/>
      <c r="J71" s="420"/>
      <c r="K71" s="560"/>
      <c r="L71" s="420"/>
      <c r="M71" s="419"/>
      <c r="N71" s="420"/>
      <c r="O71" s="419"/>
      <c r="P71" s="562"/>
      <c r="Q71" s="445"/>
      <c r="R71" s="445"/>
      <c r="S71" s="445"/>
      <c r="T71" s="416" t="str">
        <f t="shared" si="4"/>
        <v/>
      </c>
      <c r="U71" s="626" t="str">
        <f t="shared" si="0"/>
        <v/>
      </c>
      <c r="V71" s="631" t="str">
        <f t="shared" si="1"/>
        <v/>
      </c>
      <c r="W71" s="442" t="str">
        <f t="shared" si="2"/>
        <v/>
      </c>
      <c r="X71" s="312"/>
    </row>
    <row r="72" spans="2:24" x14ac:dyDescent="0.2">
      <c r="B72" s="293" t="s">
        <v>702</v>
      </c>
      <c r="D72" s="252" t="s">
        <v>538</v>
      </c>
      <c r="E72" s="251"/>
      <c r="F72" s="694"/>
      <c r="G72" s="404" t="s">
        <v>915</v>
      </c>
      <c r="H72" s="547" t="str">
        <f>'Table 5.2'!K102</f>
        <v/>
      </c>
      <c r="I72" s="419"/>
      <c r="J72" s="420"/>
      <c r="K72" s="560"/>
      <c r="L72" s="420"/>
      <c r="M72" s="419"/>
      <c r="N72" s="420"/>
      <c r="O72" s="419"/>
      <c r="P72" s="562"/>
      <c r="Q72" s="445"/>
      <c r="R72" s="445"/>
      <c r="S72" s="445"/>
      <c r="T72" s="416" t="str">
        <f t="shared" si="4"/>
        <v/>
      </c>
      <c r="U72" s="626" t="str">
        <f t="shared" si="0"/>
        <v/>
      </c>
      <c r="V72" s="631" t="str">
        <f t="shared" si="1"/>
        <v/>
      </c>
      <c r="W72" s="442" t="str">
        <f t="shared" si="2"/>
        <v/>
      </c>
      <c r="X72" s="312"/>
    </row>
    <row r="73" spans="2:24" x14ac:dyDescent="0.2">
      <c r="B73" s="293" t="s">
        <v>702</v>
      </c>
      <c r="D73" s="252" t="s">
        <v>540</v>
      </c>
      <c r="E73" s="251"/>
      <c r="F73" s="694"/>
      <c r="G73" s="404" t="s">
        <v>488</v>
      </c>
      <c r="H73" s="547" t="str">
        <f>IF('Table 5.2'!O102="","",'Table 5.2'!O102)</f>
        <v/>
      </c>
      <c r="I73" s="419"/>
      <c r="J73" s="420"/>
      <c r="K73" s="560"/>
      <c r="L73" s="420"/>
      <c r="M73" s="419"/>
      <c r="N73" s="420"/>
      <c r="O73" s="419"/>
      <c r="P73" s="562"/>
      <c r="Q73" s="445"/>
      <c r="R73" s="445"/>
      <c r="S73" s="445"/>
      <c r="T73" s="416" t="str">
        <f t="shared" si="4"/>
        <v/>
      </c>
      <c r="U73" s="626" t="str">
        <f t="shared" si="0"/>
        <v/>
      </c>
      <c r="V73" s="631" t="str">
        <f t="shared" si="1"/>
        <v/>
      </c>
      <c r="W73" s="442" t="str">
        <f t="shared" si="2"/>
        <v/>
      </c>
      <c r="X73" s="312"/>
    </row>
    <row r="74" spans="2:24" ht="13.5" thickBot="1" x14ac:dyDescent="0.25">
      <c r="B74" s="293" t="s">
        <v>702</v>
      </c>
      <c r="D74" s="253" t="s">
        <v>541</v>
      </c>
      <c r="E74" s="254"/>
      <c r="F74" s="695"/>
      <c r="G74" s="407" t="s">
        <v>883</v>
      </c>
      <c r="H74" s="548" t="str">
        <f>IF('Table 5.2'!P102="","",'Table 5.2'!P102)</f>
        <v/>
      </c>
      <c r="I74" s="419"/>
      <c r="J74" s="420"/>
      <c r="K74" s="560"/>
      <c r="L74" s="420"/>
      <c r="M74" s="419"/>
      <c r="N74" s="420"/>
      <c r="O74" s="419"/>
      <c r="P74" s="562"/>
      <c r="Q74" s="445"/>
      <c r="R74" s="445"/>
      <c r="S74" s="445"/>
      <c r="T74" s="416" t="str">
        <f t="shared" si="4"/>
        <v/>
      </c>
      <c r="U74" s="626" t="str">
        <f t="shared" si="0"/>
        <v/>
      </c>
      <c r="V74" s="631" t="str">
        <f t="shared" si="1"/>
        <v/>
      </c>
      <c r="W74" s="442" t="str">
        <f t="shared" si="2"/>
        <v/>
      </c>
      <c r="X74" s="312"/>
    </row>
    <row r="75" spans="2:24" ht="13.5" thickBot="1" x14ac:dyDescent="0.25">
      <c r="B75" s="293" t="s">
        <v>720</v>
      </c>
      <c r="D75" s="250" t="s">
        <v>535</v>
      </c>
      <c r="E75" s="255">
        <v>10</v>
      </c>
      <c r="F75" s="257"/>
      <c r="G75" s="608" t="s">
        <v>202</v>
      </c>
      <c r="H75" s="449">
        <f>IF('Table 3.2'!H$119="","",'Table 3.2'!H$119)</f>
        <v>2091</v>
      </c>
      <c r="I75" s="449" t="str">
        <f>IF('Table 3.2'!I$119="","",'Table 3.2'!I$119)</f>
        <v/>
      </c>
      <c r="J75" s="449">
        <f>IF('Table 3.2'!J$119="","",'Table 3.2'!J$119)</f>
        <v>11</v>
      </c>
      <c r="K75" s="449">
        <f>IF('Table 3.2'!K$119="","",'Table 3.2'!K$119)</f>
        <v>2080</v>
      </c>
      <c r="L75" s="449">
        <f>IF('Table 3.2'!L$119="","",'Table 3.2'!L$119)</f>
        <v>4</v>
      </c>
      <c r="M75" s="449" t="str">
        <f>IF('Table 3.2'!M$119="","",'Table 3.2'!M$119)</f>
        <v/>
      </c>
      <c r="N75" s="449">
        <f>IF('Table 3.2'!N$119="","",'Table 3.2'!N$119)</f>
        <v>2076</v>
      </c>
      <c r="O75" s="449" t="str">
        <f>IF('Table 3.2'!O$119="","",'Table 3.2'!O$119)</f>
        <v/>
      </c>
      <c r="P75" s="449" t="str">
        <f>IF('Table 3.2'!P$119="","",'Table 3.2'!P$119)</f>
        <v/>
      </c>
      <c r="Q75" s="449" t="str">
        <f>IF('Table 3.2'!Q$119="","",'Table 3.2'!Q$119)</f>
        <v/>
      </c>
      <c r="R75" s="449" t="str">
        <f>IF('Table 3.2'!R$119="","",'Table 3.2'!R$119)</f>
        <v/>
      </c>
      <c r="S75" s="449" t="str">
        <f>IF('Table 3.2'!S$119="","",'Table 3.2'!S$119)</f>
        <v/>
      </c>
      <c r="T75" s="416" t="str">
        <f t="shared" si="4"/>
        <v/>
      </c>
      <c r="U75" s="626" t="str">
        <f t="shared" si="0"/>
        <v/>
      </c>
      <c r="V75" s="631" t="str">
        <f t="shared" si="1"/>
        <v/>
      </c>
      <c r="W75" s="442" t="str">
        <f t="shared" si="2"/>
        <v/>
      </c>
      <c r="X75" s="312"/>
    </row>
    <row r="76" spans="2:24" x14ac:dyDescent="0.2">
      <c r="B76" s="293" t="s">
        <v>720</v>
      </c>
      <c r="D76" s="252" t="s">
        <v>916</v>
      </c>
      <c r="E76" s="251"/>
      <c r="F76" s="693"/>
      <c r="G76" s="405" t="s">
        <v>913</v>
      </c>
      <c r="H76" s="545" t="str">
        <f>IF(AND('Table 5.2'!I119="",'Table 5.2'!J119="",'Table 5.2'!K119=""),"",IF(OR('Table 5.2'!I119="c",'Table 5.2'!J119="c",'Table 5.2'!K119="c"),"c",SUM('Table 5.2'!I119,'Table 5.2'!J119,'Table 5.2'!K119)))</f>
        <v/>
      </c>
      <c r="I76" s="419"/>
      <c r="J76" s="420"/>
      <c r="K76" s="559"/>
      <c r="L76" s="446"/>
      <c r="M76" s="546"/>
      <c r="N76" s="446"/>
      <c r="O76" s="546"/>
      <c r="P76" s="561"/>
      <c r="Q76" s="445"/>
      <c r="R76" s="445"/>
      <c r="S76" s="445"/>
      <c r="T76" s="416" t="str">
        <f t="shared" si="4"/>
        <v/>
      </c>
      <c r="U76" s="626" t="str">
        <f t="shared" si="0"/>
        <v/>
      </c>
      <c r="V76" s="631" t="str">
        <f t="shared" si="1"/>
        <v/>
      </c>
      <c r="W76" s="442" t="str">
        <f t="shared" si="2"/>
        <v/>
      </c>
      <c r="X76" s="312"/>
    </row>
    <row r="77" spans="2:24" x14ac:dyDescent="0.2">
      <c r="B77" s="293" t="s">
        <v>720</v>
      </c>
      <c r="D77" s="252" t="s">
        <v>917</v>
      </c>
      <c r="E77" s="251"/>
      <c r="F77" s="694"/>
      <c r="G77" s="404" t="s">
        <v>914</v>
      </c>
      <c r="H77" s="545" t="str">
        <f>IF(AND('Table 5.2'!I119="",'Table 5.2'!J119=""),"",IF(OR('Table 5.2'!I119="c",'Table 5.2'!J119="c"),"c",SUM('Table 5.2'!I119,'Table 5.2'!J119)))</f>
        <v/>
      </c>
      <c r="I77" s="419"/>
      <c r="J77" s="420"/>
      <c r="K77" s="560"/>
      <c r="L77" s="420"/>
      <c r="M77" s="419"/>
      <c r="N77" s="420"/>
      <c r="O77" s="419"/>
      <c r="P77" s="562"/>
      <c r="Q77" s="445"/>
      <c r="R77" s="445"/>
      <c r="S77" s="445"/>
      <c r="T77" s="416" t="str">
        <f t="shared" si="4"/>
        <v/>
      </c>
      <c r="U77" s="626" t="str">
        <f t="shared" si="0"/>
        <v/>
      </c>
      <c r="V77" s="631" t="str">
        <f t="shared" si="1"/>
        <v/>
      </c>
      <c r="W77" s="442" t="str">
        <f t="shared" si="2"/>
        <v/>
      </c>
      <c r="X77" s="312"/>
    </row>
    <row r="78" spans="2:24" x14ac:dyDescent="0.2">
      <c r="B78" s="293" t="s">
        <v>720</v>
      </c>
      <c r="D78" s="252" t="s">
        <v>538</v>
      </c>
      <c r="E78" s="251"/>
      <c r="F78" s="694"/>
      <c r="G78" s="404" t="s">
        <v>915</v>
      </c>
      <c r="H78" s="547" t="str">
        <f>'Table 5.2'!K119</f>
        <v/>
      </c>
      <c r="I78" s="419"/>
      <c r="J78" s="420"/>
      <c r="K78" s="560"/>
      <c r="L78" s="420"/>
      <c r="M78" s="419"/>
      <c r="N78" s="420"/>
      <c r="O78" s="419"/>
      <c r="P78" s="562"/>
      <c r="Q78" s="445"/>
      <c r="R78" s="445"/>
      <c r="S78" s="445"/>
      <c r="T78" s="416" t="str">
        <f t="shared" si="4"/>
        <v/>
      </c>
      <c r="U78" s="626" t="str">
        <f t="shared" si="0"/>
        <v/>
      </c>
      <c r="V78" s="631" t="str">
        <f t="shared" si="1"/>
        <v/>
      </c>
      <c r="W78" s="442" t="str">
        <f t="shared" si="2"/>
        <v/>
      </c>
      <c r="X78" s="312"/>
    </row>
    <row r="79" spans="2:24" x14ac:dyDescent="0.2">
      <c r="B79" s="293" t="s">
        <v>720</v>
      </c>
      <c r="D79" s="252" t="s">
        <v>540</v>
      </c>
      <c r="E79" s="251"/>
      <c r="F79" s="694"/>
      <c r="G79" s="404" t="s">
        <v>488</v>
      </c>
      <c r="H79" s="547" t="str">
        <f>IF('Table 5.2'!O119="","",'Table 5.2'!O119)</f>
        <v/>
      </c>
      <c r="I79" s="419"/>
      <c r="J79" s="420"/>
      <c r="K79" s="560"/>
      <c r="L79" s="420"/>
      <c r="M79" s="419"/>
      <c r="N79" s="420"/>
      <c r="O79" s="419"/>
      <c r="P79" s="562"/>
      <c r="Q79" s="445"/>
      <c r="R79" s="445"/>
      <c r="S79" s="445"/>
      <c r="T79" s="416" t="str">
        <f t="shared" si="4"/>
        <v/>
      </c>
      <c r="U79" s="626" t="str">
        <f t="shared" si="0"/>
        <v/>
      </c>
      <c r="V79" s="631" t="str">
        <f t="shared" si="1"/>
        <v/>
      </c>
      <c r="W79" s="442" t="str">
        <f t="shared" si="2"/>
        <v/>
      </c>
      <c r="X79" s="312"/>
    </row>
    <row r="80" spans="2:24" ht="13.5" thickBot="1" x14ac:dyDescent="0.25">
      <c r="B80" s="293" t="s">
        <v>720</v>
      </c>
      <c r="D80" s="253" t="s">
        <v>541</v>
      </c>
      <c r="E80" s="254"/>
      <c r="F80" s="695"/>
      <c r="G80" s="407" t="s">
        <v>883</v>
      </c>
      <c r="H80" s="548" t="str">
        <f>IF('Table 5.2'!P119="","",'Table 5.2'!P119)</f>
        <v/>
      </c>
      <c r="I80" s="419"/>
      <c r="J80" s="420"/>
      <c r="K80" s="560"/>
      <c r="L80" s="420"/>
      <c r="M80" s="419"/>
      <c r="N80" s="420"/>
      <c r="O80" s="419"/>
      <c r="P80" s="562"/>
      <c r="Q80" s="445"/>
      <c r="R80" s="445"/>
      <c r="S80" s="445"/>
      <c r="T80" s="416" t="str">
        <f t="shared" si="4"/>
        <v/>
      </c>
      <c r="U80" s="626" t="str">
        <f t="shared" si="0"/>
        <v/>
      </c>
      <c r="V80" s="631" t="str">
        <f t="shared" si="1"/>
        <v/>
      </c>
      <c r="W80" s="442" t="str">
        <f t="shared" si="2"/>
        <v/>
      </c>
      <c r="X80" s="312"/>
    </row>
    <row r="81" spans="2:24" ht="13.5" thickBot="1" x14ac:dyDescent="0.25">
      <c r="B81" s="293" t="s">
        <v>724</v>
      </c>
      <c r="D81" s="250" t="s">
        <v>535</v>
      </c>
      <c r="E81" s="255">
        <v>11</v>
      </c>
      <c r="F81" s="257"/>
      <c r="G81" s="608" t="s">
        <v>210</v>
      </c>
      <c r="H81" s="449">
        <f>IF('Table 3.2'!H123="","",'Table 3.2'!H123)</f>
        <v>2727</v>
      </c>
      <c r="I81" s="449" t="str">
        <f>IF('Table 3.2'!I123="","",'Table 3.2'!I123)</f>
        <v/>
      </c>
      <c r="J81" s="449">
        <f>IF('Table 3.2'!J123="","",'Table 3.2'!J123)</f>
        <v>190</v>
      </c>
      <c r="K81" s="449">
        <f>IF('Table 3.2'!K123="","",'Table 3.2'!K123)</f>
        <v>2537</v>
      </c>
      <c r="L81" s="449">
        <f>IF('Table 3.2'!L123="","",'Table 3.2'!L123)</f>
        <v>503</v>
      </c>
      <c r="M81" s="449" t="str">
        <f>IF('Table 3.2'!M123="","",'Table 3.2'!M123)</f>
        <v/>
      </c>
      <c r="N81" s="449">
        <f>IF('Table 3.2'!N123="","",'Table 3.2'!N123)</f>
        <v>2034</v>
      </c>
      <c r="O81" s="449" t="str">
        <f>IF('Table 3.2'!O123="","",'Table 3.2'!O123)</f>
        <v/>
      </c>
      <c r="P81" s="449" t="str">
        <f>IF('Table 3.2'!P123="","",'Table 3.2'!P123)</f>
        <v/>
      </c>
      <c r="Q81" s="449" t="str">
        <f>IF('Table 3.2'!Q123="","",'Table 3.2'!Q123)</f>
        <v/>
      </c>
      <c r="R81" s="449" t="str">
        <f>IF('Table 3.2'!R123="","",'Table 3.2'!R123)</f>
        <v/>
      </c>
      <c r="S81" s="449" t="str">
        <f>IF('Table 3.2'!S123="","",'Table 3.2'!S123)</f>
        <v/>
      </c>
      <c r="T81" s="416" t="str">
        <f t="shared" si="4"/>
        <v/>
      </c>
      <c r="U81" s="626" t="str">
        <f t="shared" si="0"/>
        <v/>
      </c>
      <c r="V81" s="631" t="str">
        <f t="shared" si="1"/>
        <v/>
      </c>
      <c r="W81" s="442" t="str">
        <f t="shared" si="2"/>
        <v/>
      </c>
      <c r="X81" s="312"/>
    </row>
    <row r="82" spans="2:24" x14ac:dyDescent="0.2">
      <c r="B82" s="293" t="s">
        <v>724</v>
      </c>
      <c r="D82" s="252" t="s">
        <v>916</v>
      </c>
      <c r="E82" s="251"/>
      <c r="F82" s="693"/>
      <c r="G82" s="405" t="s">
        <v>913</v>
      </c>
      <c r="H82" s="545" t="str">
        <f>IF(AND('Table 5.2'!I123="",'Table 5.2'!J123="",'Table 5.2'!K123=""),"",IF(OR('Table 5.2'!I123="c",'Table 5.2'!J123="c",'Table 5.2'!K123="c"),"c",SUM('Table 5.2'!I123,'Table 5.2'!J123,'Table 5.2'!K123)))</f>
        <v/>
      </c>
      <c r="I82" s="419"/>
      <c r="J82" s="420"/>
      <c r="K82" s="559"/>
      <c r="L82" s="446"/>
      <c r="M82" s="546"/>
      <c r="N82" s="446"/>
      <c r="O82" s="546"/>
      <c r="P82" s="561"/>
      <c r="Q82" s="445"/>
      <c r="R82" s="445"/>
      <c r="S82" s="445"/>
      <c r="T82" s="416" t="str">
        <f t="shared" si="4"/>
        <v/>
      </c>
      <c r="U82" s="626" t="str">
        <f t="shared" si="0"/>
        <v/>
      </c>
      <c r="V82" s="631" t="str">
        <f t="shared" si="1"/>
        <v/>
      </c>
      <c r="W82" s="442" t="str">
        <f t="shared" si="2"/>
        <v/>
      </c>
      <c r="X82" s="312"/>
    </row>
    <row r="83" spans="2:24" x14ac:dyDescent="0.2">
      <c r="B83" s="293" t="s">
        <v>724</v>
      </c>
      <c r="D83" s="252" t="s">
        <v>917</v>
      </c>
      <c r="E83" s="251"/>
      <c r="F83" s="694"/>
      <c r="G83" s="404" t="s">
        <v>914</v>
      </c>
      <c r="H83" s="545" t="str">
        <f>IF(AND('Table 5.2'!I123="",'Table 5.2'!J123=""),"",IF(OR('Table 5.2'!I123="c",'Table 5.2'!J123="c"),"c",SUM('Table 5.2'!I123,'Table 5.2'!J123)))</f>
        <v/>
      </c>
      <c r="I83" s="419"/>
      <c r="J83" s="420"/>
      <c r="K83" s="560"/>
      <c r="L83" s="420"/>
      <c r="M83" s="419"/>
      <c r="N83" s="420"/>
      <c r="O83" s="419"/>
      <c r="P83" s="562"/>
      <c r="Q83" s="445"/>
      <c r="R83" s="445"/>
      <c r="S83" s="445"/>
      <c r="T83" s="416" t="str">
        <f t="shared" si="4"/>
        <v/>
      </c>
      <c r="U83" s="626" t="str">
        <f t="shared" si="0"/>
        <v/>
      </c>
      <c r="V83" s="631" t="str">
        <f t="shared" si="1"/>
        <v/>
      </c>
      <c r="W83" s="442" t="str">
        <f t="shared" si="2"/>
        <v/>
      </c>
      <c r="X83" s="312"/>
    </row>
    <row r="84" spans="2:24" x14ac:dyDescent="0.2">
      <c r="B84" s="293" t="s">
        <v>724</v>
      </c>
      <c r="D84" s="252" t="s">
        <v>538</v>
      </c>
      <c r="E84" s="251"/>
      <c r="F84" s="694"/>
      <c r="G84" s="404" t="s">
        <v>915</v>
      </c>
      <c r="H84" s="547" t="str">
        <f>'Table 5.2'!K123</f>
        <v/>
      </c>
      <c r="I84" s="419"/>
      <c r="J84" s="420"/>
      <c r="K84" s="560"/>
      <c r="L84" s="420"/>
      <c r="M84" s="419"/>
      <c r="N84" s="420"/>
      <c r="O84" s="419"/>
      <c r="P84" s="562"/>
      <c r="Q84" s="445"/>
      <c r="R84" s="445"/>
      <c r="S84" s="445"/>
      <c r="T84" s="416" t="str">
        <f t="shared" si="4"/>
        <v/>
      </c>
      <c r="U84" s="626" t="str">
        <f t="shared" si="0"/>
        <v/>
      </c>
      <c r="V84" s="631" t="str">
        <f t="shared" si="1"/>
        <v/>
      </c>
      <c r="W84" s="442" t="str">
        <f t="shared" si="2"/>
        <v/>
      </c>
      <c r="X84" s="312"/>
    </row>
    <row r="85" spans="2:24" x14ac:dyDescent="0.2">
      <c r="B85" s="293" t="s">
        <v>724</v>
      </c>
      <c r="D85" s="252" t="s">
        <v>540</v>
      </c>
      <c r="E85" s="251"/>
      <c r="F85" s="694"/>
      <c r="G85" s="404" t="s">
        <v>488</v>
      </c>
      <c r="H85" s="547" t="str">
        <f>IF('Table 5.2'!O123="","",'Table 5.2'!O123)</f>
        <v/>
      </c>
      <c r="I85" s="419"/>
      <c r="J85" s="420"/>
      <c r="K85" s="560"/>
      <c r="L85" s="420"/>
      <c r="M85" s="419"/>
      <c r="N85" s="420"/>
      <c r="O85" s="419"/>
      <c r="P85" s="562"/>
      <c r="Q85" s="445"/>
      <c r="R85" s="445"/>
      <c r="S85" s="445"/>
      <c r="T85" s="416" t="str">
        <f t="shared" si="4"/>
        <v/>
      </c>
      <c r="U85" s="626" t="str">
        <f t="shared" si="0"/>
        <v/>
      </c>
      <c r="V85" s="631" t="str">
        <f t="shared" si="1"/>
        <v/>
      </c>
      <c r="W85" s="442" t="str">
        <f t="shared" si="2"/>
        <v/>
      </c>
      <c r="X85" s="312"/>
    </row>
    <row r="86" spans="2:24" ht="13.5" thickBot="1" x14ac:dyDescent="0.25">
      <c r="B86" s="293" t="s">
        <v>724</v>
      </c>
      <c r="D86" s="253" t="s">
        <v>541</v>
      </c>
      <c r="E86" s="254"/>
      <c r="F86" s="695"/>
      <c r="G86" s="407" t="s">
        <v>883</v>
      </c>
      <c r="H86" s="548" t="str">
        <f>IF('Table 5.2'!P123="","",'Table 5.2'!P123)</f>
        <v/>
      </c>
      <c r="I86" s="419"/>
      <c r="J86" s="420"/>
      <c r="K86" s="560"/>
      <c r="L86" s="420"/>
      <c r="M86" s="419"/>
      <c r="N86" s="420"/>
      <c r="O86" s="419"/>
      <c r="P86" s="562"/>
      <c r="Q86" s="445"/>
      <c r="R86" s="445"/>
      <c r="S86" s="445"/>
      <c r="T86" s="416" t="str">
        <f t="shared" si="4"/>
        <v/>
      </c>
      <c r="U86" s="626" t="str">
        <f t="shared" ref="U86:U149" si="5">IF(T86&lt;&gt;"","",IF(SUM(COUNTIF(I86:K86,"c"),COUNTIF(O86:P86,"c"))&gt;1,"",IF(OR(AND(H86="c",OR(I86="c",J86="c",K86="c",O86="c",P86="c")),AND(H86&lt;&gt;"",I86="c",J86="c",K86="c",O86="c",P86="c"),AND(H86&lt;&gt;"",I86="",J86="",K86="",O86="",P86="")),"",IF(ABS(SUM(I86:K86,O86:P86)-SUM(H86))&gt;0.9,SUM(I86:K86,O86:P86),""))))</f>
        <v/>
      </c>
      <c r="V86" s="631" t="str">
        <f t="shared" ref="V86:V149" si="6">IF(T86&lt;&gt;"","",IF(OR(AND(K86="c",OR(L86="c",N86="c",M86="c")),AND(K86&lt;&gt;"",L86="c",M86="c",N86="c"),AND(K86&lt;&gt;"",L86="",N86="",M86="")),"",IF(COUNTIF(L86:N86,"c")&gt;1,"",IF(ABS(SUM(L86:N86)-SUM(K86))&gt;0.9,SUM(L86:N86),""))))</f>
        <v/>
      </c>
      <c r="W86" s="442" t="str">
        <f t="shared" ref="W86:W149" si="7">IF(T86&lt;&gt;"","",IF(OR(AND(P86="c",OR(Q86="c",S86="c",R86="c")),AND(P86&lt;&gt;"",Q86="c",R86="c",S86="c"),AND(P86&lt;&gt;"",Q86="",S86="",R86="")),"",IF(COUNTIF(Q86:S86,"c")&gt;1,"",IF(ABS(SUM(Q86:S86)-SUM(P86))&gt;0.9,SUM(Q86:S86),""))))</f>
        <v/>
      </c>
      <c r="X86" s="312"/>
    </row>
    <row r="87" spans="2:24" ht="13.5" thickBot="1" x14ac:dyDescent="0.25">
      <c r="B87" s="293" t="s">
        <v>727</v>
      </c>
      <c r="D87" s="250" t="s">
        <v>535</v>
      </c>
      <c r="E87" s="255">
        <v>12</v>
      </c>
      <c r="F87" s="257"/>
      <c r="G87" s="608" t="s">
        <v>216</v>
      </c>
      <c r="H87" s="449">
        <f>IF('Table 3.2'!H126="","",'Table 3.2'!H126)</f>
        <v>22015</v>
      </c>
      <c r="I87" s="449" t="str">
        <f>IF('Table 3.2'!I126="","",'Table 3.2'!I126)</f>
        <v/>
      </c>
      <c r="J87" s="449">
        <f>IF('Table 3.2'!J126="","",'Table 3.2'!J126)</f>
        <v>19</v>
      </c>
      <c r="K87" s="449">
        <f>IF('Table 3.2'!K126="","",'Table 3.2'!K126)</f>
        <v>21996</v>
      </c>
      <c r="L87" s="449" t="str">
        <f>IF('Table 3.2'!L126="","",'Table 3.2'!L126)</f>
        <v/>
      </c>
      <c r="M87" s="449" t="str">
        <f>IF('Table 3.2'!M126="","",'Table 3.2'!M126)</f>
        <v/>
      </c>
      <c r="N87" s="449">
        <f>IF('Table 3.2'!N126="","",'Table 3.2'!N126)</f>
        <v>21996</v>
      </c>
      <c r="O87" s="449" t="str">
        <f>IF('Table 3.2'!O126="","",'Table 3.2'!O126)</f>
        <v/>
      </c>
      <c r="P87" s="449" t="str">
        <f>IF('Table 3.2'!P126="","",'Table 3.2'!P126)</f>
        <v/>
      </c>
      <c r="Q87" s="449" t="str">
        <f>IF('Table 3.2'!Q126="","",'Table 3.2'!Q126)</f>
        <v/>
      </c>
      <c r="R87" s="449" t="str">
        <f>IF('Table 3.2'!R126="","",'Table 3.2'!R126)</f>
        <v/>
      </c>
      <c r="S87" s="449" t="str">
        <f>IF('Table 3.2'!S126="","",'Table 3.2'!S126)</f>
        <v/>
      </c>
      <c r="T87" s="416" t="str">
        <f t="shared" si="4"/>
        <v/>
      </c>
      <c r="U87" s="626" t="str">
        <f t="shared" si="5"/>
        <v/>
      </c>
      <c r="V87" s="631" t="str">
        <f t="shared" si="6"/>
        <v/>
      </c>
      <c r="W87" s="442" t="str">
        <f t="shared" si="7"/>
        <v/>
      </c>
      <c r="X87" s="312"/>
    </row>
    <row r="88" spans="2:24" x14ac:dyDescent="0.2">
      <c r="B88" s="293" t="s">
        <v>727</v>
      </c>
      <c r="D88" s="252" t="s">
        <v>916</v>
      </c>
      <c r="E88" s="251"/>
      <c r="F88" s="693"/>
      <c r="G88" s="405" t="s">
        <v>913</v>
      </c>
      <c r="H88" s="545" t="str">
        <f>IF(AND('Table 5.2'!I126="",'Table 5.2'!J126="",'Table 5.2'!K126=""),"",IF(OR('Table 5.2'!I126="c",'Table 5.2'!J126="c",'Table 5.2'!K126="c"),"c",SUM('Table 5.2'!I126,'Table 5.2'!J126,'Table 5.2'!K126)))</f>
        <v/>
      </c>
      <c r="I88" s="419"/>
      <c r="J88" s="420"/>
      <c r="K88" s="559"/>
      <c r="L88" s="446"/>
      <c r="M88" s="546"/>
      <c r="N88" s="446"/>
      <c r="O88" s="546"/>
      <c r="P88" s="561"/>
      <c r="Q88" s="445"/>
      <c r="R88" s="445"/>
      <c r="S88" s="445"/>
      <c r="T88" s="416" t="str">
        <f t="shared" si="4"/>
        <v/>
      </c>
      <c r="U88" s="626" t="str">
        <f t="shared" si="5"/>
        <v/>
      </c>
      <c r="V88" s="631" t="str">
        <f t="shared" si="6"/>
        <v/>
      </c>
      <c r="W88" s="442" t="str">
        <f t="shared" si="7"/>
        <v/>
      </c>
      <c r="X88" s="312"/>
    </row>
    <row r="89" spans="2:24" x14ac:dyDescent="0.2">
      <c r="B89" s="293" t="s">
        <v>727</v>
      </c>
      <c r="D89" s="252" t="s">
        <v>917</v>
      </c>
      <c r="E89" s="251"/>
      <c r="F89" s="694"/>
      <c r="G89" s="404" t="s">
        <v>914</v>
      </c>
      <c r="H89" s="545" t="str">
        <f>IF(AND('Table 5.2'!I126="",'Table 5.2'!J126=""),"",IF(OR('Table 5.2'!I126="c",'Table 5.2'!J126="c"),"c",SUM('Table 5.2'!I126,'Table 5.2'!J126)))</f>
        <v/>
      </c>
      <c r="I89" s="419"/>
      <c r="J89" s="420"/>
      <c r="K89" s="560"/>
      <c r="L89" s="420"/>
      <c r="M89" s="419"/>
      <c r="N89" s="420"/>
      <c r="O89" s="419"/>
      <c r="P89" s="562"/>
      <c r="Q89" s="445"/>
      <c r="R89" s="445"/>
      <c r="S89" s="445"/>
      <c r="T89" s="416" t="str">
        <f t="shared" si="4"/>
        <v/>
      </c>
      <c r="U89" s="626" t="str">
        <f t="shared" si="5"/>
        <v/>
      </c>
      <c r="V89" s="631" t="str">
        <f t="shared" si="6"/>
        <v/>
      </c>
      <c r="W89" s="442" t="str">
        <f t="shared" si="7"/>
        <v/>
      </c>
      <c r="X89" s="312"/>
    </row>
    <row r="90" spans="2:24" x14ac:dyDescent="0.2">
      <c r="B90" s="293" t="s">
        <v>727</v>
      </c>
      <c r="D90" s="252" t="s">
        <v>538</v>
      </c>
      <c r="E90" s="251"/>
      <c r="F90" s="694"/>
      <c r="G90" s="404" t="s">
        <v>915</v>
      </c>
      <c r="H90" s="547" t="str">
        <f>'Table 5.2'!K126</f>
        <v/>
      </c>
      <c r="I90" s="419"/>
      <c r="J90" s="420"/>
      <c r="K90" s="560"/>
      <c r="L90" s="420"/>
      <c r="M90" s="419"/>
      <c r="N90" s="420"/>
      <c r="O90" s="419"/>
      <c r="P90" s="562"/>
      <c r="Q90" s="445"/>
      <c r="R90" s="445"/>
      <c r="S90" s="445"/>
      <c r="T90" s="416" t="str">
        <f t="shared" si="4"/>
        <v/>
      </c>
      <c r="U90" s="626" t="str">
        <f t="shared" si="5"/>
        <v/>
      </c>
      <c r="V90" s="631" t="str">
        <f t="shared" si="6"/>
        <v/>
      </c>
      <c r="W90" s="442" t="str">
        <f t="shared" si="7"/>
        <v/>
      </c>
      <c r="X90" s="312"/>
    </row>
    <row r="91" spans="2:24" x14ac:dyDescent="0.2">
      <c r="B91" s="293" t="s">
        <v>727</v>
      </c>
      <c r="D91" s="252" t="s">
        <v>540</v>
      </c>
      <c r="E91" s="251"/>
      <c r="F91" s="694"/>
      <c r="G91" s="404" t="s">
        <v>488</v>
      </c>
      <c r="H91" s="547" t="str">
        <f>IF('Table 5.2'!O126="","",'Table 5.2'!O126)</f>
        <v/>
      </c>
      <c r="I91" s="419"/>
      <c r="J91" s="420"/>
      <c r="K91" s="560"/>
      <c r="L91" s="420"/>
      <c r="M91" s="419"/>
      <c r="N91" s="420"/>
      <c r="O91" s="419"/>
      <c r="P91" s="562"/>
      <c r="Q91" s="445"/>
      <c r="R91" s="445"/>
      <c r="S91" s="445"/>
      <c r="T91" s="416" t="str">
        <f t="shared" si="4"/>
        <v/>
      </c>
      <c r="U91" s="626" t="str">
        <f t="shared" si="5"/>
        <v/>
      </c>
      <c r="V91" s="631" t="str">
        <f t="shared" si="6"/>
        <v/>
      </c>
      <c r="W91" s="442" t="str">
        <f t="shared" si="7"/>
        <v/>
      </c>
      <c r="X91" s="312"/>
    </row>
    <row r="92" spans="2:24" ht="13.5" thickBot="1" x14ac:dyDescent="0.25">
      <c r="B92" s="293" t="s">
        <v>727</v>
      </c>
      <c r="D92" s="253" t="s">
        <v>541</v>
      </c>
      <c r="E92" s="254"/>
      <c r="F92" s="695"/>
      <c r="G92" s="407" t="s">
        <v>883</v>
      </c>
      <c r="H92" s="548" t="str">
        <f>IF('Table 5.2'!P126="","",'Table 5.2'!P126)</f>
        <v/>
      </c>
      <c r="I92" s="419"/>
      <c r="J92" s="420"/>
      <c r="K92" s="560"/>
      <c r="L92" s="420"/>
      <c r="M92" s="419"/>
      <c r="N92" s="420"/>
      <c r="O92" s="419"/>
      <c r="P92" s="562"/>
      <c r="Q92" s="445"/>
      <c r="R92" s="445"/>
      <c r="S92" s="445"/>
      <c r="T92" s="416" t="str">
        <f t="shared" si="4"/>
        <v/>
      </c>
      <c r="U92" s="626" t="str">
        <f t="shared" si="5"/>
        <v/>
      </c>
      <c r="V92" s="631" t="str">
        <f t="shared" si="6"/>
        <v/>
      </c>
      <c r="W92" s="442" t="str">
        <f t="shared" si="7"/>
        <v/>
      </c>
      <c r="X92" s="312"/>
    </row>
    <row r="93" spans="2:24" ht="13.5" thickBot="1" x14ac:dyDescent="0.25">
      <c r="B93" s="293" t="s">
        <v>729</v>
      </c>
      <c r="D93" s="250" t="s">
        <v>535</v>
      </c>
      <c r="E93" s="255">
        <v>13</v>
      </c>
      <c r="F93" s="257"/>
      <c r="G93" s="608" t="s">
        <v>220</v>
      </c>
      <c r="H93" s="449">
        <f>IF('Table 3.2'!H128="","",'Table 3.2'!H128)</f>
        <v>15185</v>
      </c>
      <c r="I93" s="449" t="str">
        <f>IF('Table 3.2'!I128="","",'Table 3.2'!I128)</f>
        <v/>
      </c>
      <c r="J93" s="449">
        <f>IF('Table 3.2'!J128="","",'Table 3.2'!J128)</f>
        <v>94</v>
      </c>
      <c r="K93" s="449">
        <f>IF('Table 3.2'!K128="","",'Table 3.2'!K128)</f>
        <v>15091</v>
      </c>
      <c r="L93" s="449">
        <f>IF('Table 3.2'!L128="","",'Table 3.2'!L128)</f>
        <v>15</v>
      </c>
      <c r="M93" s="449" t="str">
        <f>IF('Table 3.2'!M128="","",'Table 3.2'!M128)</f>
        <v/>
      </c>
      <c r="N93" s="449">
        <f>IF('Table 3.2'!N128="","",'Table 3.2'!N128)</f>
        <v>15076</v>
      </c>
      <c r="O93" s="449" t="str">
        <f>IF('Table 3.2'!O128="","",'Table 3.2'!O128)</f>
        <v/>
      </c>
      <c r="P93" s="449" t="str">
        <f>IF('Table 3.2'!P128="","",'Table 3.2'!P128)</f>
        <v/>
      </c>
      <c r="Q93" s="449" t="str">
        <f>IF('Table 3.2'!Q128="","",'Table 3.2'!Q128)</f>
        <v/>
      </c>
      <c r="R93" s="449" t="str">
        <f>IF('Table 3.2'!R128="","",'Table 3.2'!R128)</f>
        <v/>
      </c>
      <c r="S93" s="449" t="str">
        <f>IF('Table 3.2'!S128="","",'Table 3.2'!S128)</f>
        <v/>
      </c>
      <c r="T93" s="416" t="str">
        <f t="shared" ref="T93:T156" si="8">IF(AND(ISNUMBER(H93),SUM(COUNTIF(I93:K93,"c"),COUNTIF(O93:P93,"c"))=1),"Res Disc",IF(AND(H93="c",ISNUMBER(I93),ISNUMBER(J93),ISNUMBER(K93),ISNUMBER(O93),ISNUMBER(P93)),"Res Disc",IF(AND(COUNTIF(Q93:S93,"c")=1,ISNUMBER(P93)),"Res Disc",IF(AND(P93="c",ISNUMBER(Q93),ISNUMBER(R93),ISNUMBER(S93)),"Res Disc",IF(AND(K93="c",ISNUMBER(L93),ISNUMBER(M93),ISNUMBER(N93)),"Res Disc",IF(AND(ISNUMBER(K93),COUNTIF(L93:N93,"c")=1),"Res Disc",""))))))</f>
        <v/>
      </c>
      <c r="U93" s="626" t="str">
        <f t="shared" si="5"/>
        <v/>
      </c>
      <c r="V93" s="631" t="str">
        <f t="shared" si="6"/>
        <v/>
      </c>
      <c r="W93" s="442" t="str">
        <f t="shared" si="7"/>
        <v/>
      </c>
      <c r="X93" s="312"/>
    </row>
    <row r="94" spans="2:24" x14ac:dyDescent="0.2">
      <c r="B94" s="293" t="s">
        <v>729</v>
      </c>
      <c r="D94" s="252" t="s">
        <v>916</v>
      </c>
      <c r="E94" s="251"/>
      <c r="F94" s="693"/>
      <c r="G94" s="405" t="s">
        <v>913</v>
      </c>
      <c r="H94" s="545" t="str">
        <f>IF(AND('Table 5.2'!I128="",'Table 5.2'!J128="",'Table 5.2'!K128=""),"",IF(OR('Table 5.2'!I128="c",'Table 5.2'!J128="c",'Table 5.2'!K128="c"),"c",SUM('Table 5.2'!I128,'Table 5.2'!J128,'Table 5.2'!K128)))</f>
        <v/>
      </c>
      <c r="I94" s="419"/>
      <c r="J94" s="420"/>
      <c r="K94" s="559"/>
      <c r="L94" s="446"/>
      <c r="M94" s="546"/>
      <c r="N94" s="446"/>
      <c r="O94" s="546"/>
      <c r="P94" s="561"/>
      <c r="Q94" s="445"/>
      <c r="R94" s="445"/>
      <c r="S94" s="445"/>
      <c r="T94" s="416" t="str">
        <f t="shared" si="8"/>
        <v/>
      </c>
      <c r="U94" s="626" t="str">
        <f t="shared" si="5"/>
        <v/>
      </c>
      <c r="V94" s="631" t="str">
        <f t="shared" si="6"/>
        <v/>
      </c>
      <c r="W94" s="442" t="str">
        <f t="shared" si="7"/>
        <v/>
      </c>
      <c r="X94" s="312"/>
    </row>
    <row r="95" spans="2:24" x14ac:dyDescent="0.2">
      <c r="B95" s="293" t="s">
        <v>729</v>
      </c>
      <c r="D95" s="252" t="s">
        <v>917</v>
      </c>
      <c r="E95" s="251"/>
      <c r="F95" s="694"/>
      <c r="G95" s="404" t="s">
        <v>914</v>
      </c>
      <c r="H95" s="545" t="str">
        <f>IF(AND('Table 5.2'!I128="",'Table 5.2'!J128=""),"",IF(OR('Table 5.2'!I128="c",'Table 5.2'!J128="c"),"c",SUM('Table 5.2'!I128,'Table 5.2'!J128)))</f>
        <v/>
      </c>
      <c r="I95" s="419"/>
      <c r="J95" s="420"/>
      <c r="K95" s="560"/>
      <c r="L95" s="420"/>
      <c r="M95" s="419"/>
      <c r="N95" s="420"/>
      <c r="O95" s="419"/>
      <c r="P95" s="562"/>
      <c r="Q95" s="445"/>
      <c r="R95" s="445"/>
      <c r="S95" s="445"/>
      <c r="T95" s="416" t="str">
        <f t="shared" si="8"/>
        <v/>
      </c>
      <c r="U95" s="626" t="str">
        <f t="shared" si="5"/>
        <v/>
      </c>
      <c r="V95" s="631" t="str">
        <f t="shared" si="6"/>
        <v/>
      </c>
      <c r="W95" s="442" t="str">
        <f t="shared" si="7"/>
        <v/>
      </c>
      <c r="X95" s="312"/>
    </row>
    <row r="96" spans="2:24" x14ac:dyDescent="0.2">
      <c r="B96" s="293" t="s">
        <v>729</v>
      </c>
      <c r="D96" s="252" t="s">
        <v>538</v>
      </c>
      <c r="E96" s="251"/>
      <c r="F96" s="694"/>
      <c r="G96" s="404" t="s">
        <v>915</v>
      </c>
      <c r="H96" s="547" t="str">
        <f>'Table 5.2'!K128</f>
        <v/>
      </c>
      <c r="I96" s="419"/>
      <c r="J96" s="420"/>
      <c r="K96" s="560"/>
      <c r="L96" s="420"/>
      <c r="M96" s="419"/>
      <c r="N96" s="420"/>
      <c r="O96" s="419"/>
      <c r="P96" s="562"/>
      <c r="Q96" s="445"/>
      <c r="R96" s="445"/>
      <c r="S96" s="445"/>
      <c r="T96" s="416" t="str">
        <f t="shared" si="8"/>
        <v/>
      </c>
      <c r="U96" s="626" t="str">
        <f t="shared" si="5"/>
        <v/>
      </c>
      <c r="V96" s="631" t="str">
        <f t="shared" si="6"/>
        <v/>
      </c>
      <c r="W96" s="442" t="str">
        <f t="shared" si="7"/>
        <v/>
      </c>
      <c r="X96" s="312"/>
    </row>
    <row r="97" spans="2:24" x14ac:dyDescent="0.2">
      <c r="B97" s="293" t="s">
        <v>729</v>
      </c>
      <c r="D97" s="252" t="s">
        <v>540</v>
      </c>
      <c r="E97" s="251"/>
      <c r="F97" s="694"/>
      <c r="G97" s="404" t="s">
        <v>488</v>
      </c>
      <c r="H97" s="547" t="str">
        <f>IF('Table 5.2'!O128="","",'Table 5.2'!O128)</f>
        <v/>
      </c>
      <c r="I97" s="419"/>
      <c r="J97" s="420"/>
      <c r="K97" s="560"/>
      <c r="L97" s="420"/>
      <c r="M97" s="419"/>
      <c r="N97" s="420"/>
      <c r="O97" s="419"/>
      <c r="P97" s="562"/>
      <c r="Q97" s="445"/>
      <c r="R97" s="445"/>
      <c r="S97" s="445"/>
      <c r="T97" s="416" t="str">
        <f t="shared" si="8"/>
        <v/>
      </c>
      <c r="U97" s="626" t="str">
        <f t="shared" si="5"/>
        <v/>
      </c>
      <c r="V97" s="631" t="str">
        <f t="shared" si="6"/>
        <v/>
      </c>
      <c r="W97" s="442" t="str">
        <f t="shared" si="7"/>
        <v/>
      </c>
      <c r="X97" s="312"/>
    </row>
    <row r="98" spans="2:24" ht="13.5" thickBot="1" x14ac:dyDescent="0.25">
      <c r="B98" s="293" t="s">
        <v>729</v>
      </c>
      <c r="D98" s="253" t="s">
        <v>541</v>
      </c>
      <c r="E98" s="254"/>
      <c r="F98" s="695"/>
      <c r="G98" s="407" t="s">
        <v>883</v>
      </c>
      <c r="H98" s="548" t="str">
        <f>IF('Table 5.2'!P128="","",'Table 5.2'!P128)</f>
        <v/>
      </c>
      <c r="I98" s="419"/>
      <c r="J98" s="420"/>
      <c r="K98" s="560"/>
      <c r="L98" s="420"/>
      <c r="M98" s="419"/>
      <c r="N98" s="420"/>
      <c r="O98" s="419"/>
      <c r="P98" s="562"/>
      <c r="Q98" s="445"/>
      <c r="R98" s="445"/>
      <c r="S98" s="445"/>
      <c r="T98" s="416" t="str">
        <f t="shared" si="8"/>
        <v/>
      </c>
      <c r="U98" s="626" t="str">
        <f t="shared" si="5"/>
        <v/>
      </c>
      <c r="V98" s="631" t="str">
        <f t="shared" si="6"/>
        <v/>
      </c>
      <c r="W98" s="442" t="str">
        <f t="shared" si="7"/>
        <v/>
      </c>
      <c r="X98" s="312"/>
    </row>
    <row r="99" spans="2:24" ht="13.5" thickBot="1" x14ac:dyDescent="0.25">
      <c r="B99" s="293" t="s">
        <v>736</v>
      </c>
      <c r="D99" s="250" t="s">
        <v>535</v>
      </c>
      <c r="E99" s="255">
        <v>14</v>
      </c>
      <c r="F99" s="257"/>
      <c r="G99" s="608" t="s">
        <v>967</v>
      </c>
      <c r="H99" s="449">
        <f>IF('Table 3.2'!H135="","",'Table 3.2'!H135)</f>
        <v>2546</v>
      </c>
      <c r="I99" s="449" t="str">
        <f>IF('Table 3.2'!I135="","",'Table 3.2'!I135)</f>
        <v/>
      </c>
      <c r="J99" s="449">
        <f>IF('Table 3.2'!J135="","",'Table 3.2'!J135)</f>
        <v>58</v>
      </c>
      <c r="K99" s="449">
        <f>IF('Table 3.2'!K135="","",'Table 3.2'!K135)</f>
        <v>2488</v>
      </c>
      <c r="L99" s="449" t="str">
        <f>IF('Table 3.2'!L135="","",'Table 3.2'!L135)</f>
        <v/>
      </c>
      <c r="M99" s="449" t="str">
        <f>IF('Table 3.2'!M135="","",'Table 3.2'!M135)</f>
        <v/>
      </c>
      <c r="N99" s="449">
        <f>IF('Table 3.2'!N135="","",'Table 3.2'!N135)</f>
        <v>2488</v>
      </c>
      <c r="O99" s="449" t="str">
        <f>IF('Table 3.2'!O135="","",'Table 3.2'!O135)</f>
        <v/>
      </c>
      <c r="P99" s="449" t="str">
        <f>IF('Table 3.2'!P135="","",'Table 3.2'!P135)</f>
        <v/>
      </c>
      <c r="Q99" s="449" t="str">
        <f>IF('Table 3.2'!Q135="","",'Table 3.2'!Q135)</f>
        <v/>
      </c>
      <c r="R99" s="449" t="str">
        <f>IF('Table 3.2'!R135="","",'Table 3.2'!R135)</f>
        <v/>
      </c>
      <c r="S99" s="449" t="str">
        <f>IF('Table 3.2'!S135="","",'Table 3.2'!S135)</f>
        <v/>
      </c>
      <c r="T99" s="416" t="str">
        <f t="shared" si="8"/>
        <v/>
      </c>
      <c r="U99" s="626" t="str">
        <f t="shared" si="5"/>
        <v/>
      </c>
      <c r="V99" s="631" t="str">
        <f t="shared" si="6"/>
        <v/>
      </c>
      <c r="W99" s="442" t="str">
        <f t="shared" si="7"/>
        <v/>
      </c>
      <c r="X99" s="312"/>
    </row>
    <row r="100" spans="2:24" x14ac:dyDescent="0.2">
      <c r="B100" s="293" t="s">
        <v>736</v>
      </c>
      <c r="D100" s="252" t="s">
        <v>916</v>
      </c>
      <c r="E100" s="251"/>
      <c r="F100" s="693"/>
      <c r="G100" s="405" t="s">
        <v>913</v>
      </c>
      <c r="H100" s="545" t="str">
        <f>IF(AND('Table 5.2'!I135="",'Table 5.2'!J135="",'Table 5.2'!K135=""),"",IF(OR('Table 5.2'!I135="c",'Table 5.2'!J135="c",'Table 5.2'!K135="c"),"c",SUM('Table 5.2'!I135,'Table 5.2'!J135,'Table 5.2'!K135)))</f>
        <v/>
      </c>
      <c r="I100" s="419"/>
      <c r="J100" s="420"/>
      <c r="K100" s="559"/>
      <c r="L100" s="446"/>
      <c r="M100" s="546"/>
      <c r="N100" s="446"/>
      <c r="O100" s="546"/>
      <c r="P100" s="561"/>
      <c r="Q100" s="445"/>
      <c r="R100" s="445"/>
      <c r="S100" s="445"/>
      <c r="T100" s="416" t="str">
        <f t="shared" si="8"/>
        <v/>
      </c>
      <c r="U100" s="626" t="str">
        <f t="shared" si="5"/>
        <v/>
      </c>
      <c r="V100" s="631" t="str">
        <f t="shared" si="6"/>
        <v/>
      </c>
      <c r="W100" s="442" t="str">
        <f t="shared" si="7"/>
        <v/>
      </c>
      <c r="X100" s="312"/>
    </row>
    <row r="101" spans="2:24" x14ac:dyDescent="0.2">
      <c r="B101" s="293" t="s">
        <v>736</v>
      </c>
      <c r="D101" s="252" t="s">
        <v>917</v>
      </c>
      <c r="E101" s="251"/>
      <c r="F101" s="694"/>
      <c r="G101" s="404" t="s">
        <v>914</v>
      </c>
      <c r="H101" s="545" t="str">
        <f>IF(AND('Table 5.2'!I135="",'Table 5.2'!J135=""),"",IF(OR('Table 5.2'!I135="c",'Table 5.2'!J135="c"),"c",SUM('Table 5.2'!I135,'Table 5.2'!J135)))</f>
        <v/>
      </c>
      <c r="I101" s="419"/>
      <c r="J101" s="420"/>
      <c r="K101" s="560"/>
      <c r="L101" s="420"/>
      <c r="M101" s="419"/>
      <c r="N101" s="420"/>
      <c r="O101" s="419"/>
      <c r="P101" s="562"/>
      <c r="Q101" s="445"/>
      <c r="R101" s="445"/>
      <c r="S101" s="445"/>
      <c r="T101" s="416" t="str">
        <f t="shared" si="8"/>
        <v/>
      </c>
      <c r="U101" s="626" t="str">
        <f t="shared" si="5"/>
        <v/>
      </c>
      <c r="V101" s="631" t="str">
        <f t="shared" si="6"/>
        <v/>
      </c>
      <c r="W101" s="442" t="str">
        <f t="shared" si="7"/>
        <v/>
      </c>
      <c r="X101" s="312"/>
    </row>
    <row r="102" spans="2:24" x14ac:dyDescent="0.2">
      <c r="B102" s="293" t="s">
        <v>736</v>
      </c>
      <c r="D102" s="252" t="s">
        <v>538</v>
      </c>
      <c r="E102" s="251"/>
      <c r="F102" s="694"/>
      <c r="G102" s="404" t="s">
        <v>915</v>
      </c>
      <c r="H102" s="547" t="str">
        <f>'Table 5.2'!K135</f>
        <v/>
      </c>
      <c r="I102" s="419"/>
      <c r="J102" s="420"/>
      <c r="K102" s="560"/>
      <c r="L102" s="420"/>
      <c r="M102" s="419"/>
      <c r="N102" s="420"/>
      <c r="O102" s="419"/>
      <c r="P102" s="562"/>
      <c r="Q102" s="445"/>
      <c r="R102" s="445"/>
      <c r="S102" s="445"/>
      <c r="T102" s="416" t="str">
        <f t="shared" si="8"/>
        <v/>
      </c>
      <c r="U102" s="626" t="str">
        <f t="shared" si="5"/>
        <v/>
      </c>
      <c r="V102" s="631" t="str">
        <f t="shared" si="6"/>
        <v/>
      </c>
      <c r="W102" s="442" t="str">
        <f t="shared" si="7"/>
        <v/>
      </c>
      <c r="X102" s="312"/>
    </row>
    <row r="103" spans="2:24" x14ac:dyDescent="0.2">
      <c r="B103" s="293" t="s">
        <v>736</v>
      </c>
      <c r="D103" s="252" t="s">
        <v>540</v>
      </c>
      <c r="E103" s="251"/>
      <c r="F103" s="694"/>
      <c r="G103" s="404" t="s">
        <v>488</v>
      </c>
      <c r="H103" s="547" t="str">
        <f>IF('Table 5.2'!O135="","",'Table 5.2'!O135)</f>
        <v/>
      </c>
      <c r="I103" s="419"/>
      <c r="J103" s="420"/>
      <c r="K103" s="560"/>
      <c r="L103" s="420"/>
      <c r="M103" s="419"/>
      <c r="N103" s="420"/>
      <c r="O103" s="419"/>
      <c r="P103" s="562"/>
      <c r="Q103" s="445"/>
      <c r="R103" s="445"/>
      <c r="S103" s="445"/>
      <c r="T103" s="416" t="str">
        <f t="shared" si="8"/>
        <v/>
      </c>
      <c r="U103" s="626" t="str">
        <f t="shared" si="5"/>
        <v/>
      </c>
      <c r="V103" s="631" t="str">
        <f t="shared" si="6"/>
        <v/>
      </c>
      <c r="W103" s="442" t="str">
        <f t="shared" si="7"/>
        <v/>
      </c>
      <c r="X103" s="312"/>
    </row>
    <row r="104" spans="2:24" ht="13.5" thickBot="1" x14ac:dyDescent="0.25">
      <c r="B104" s="293" t="s">
        <v>736</v>
      </c>
      <c r="D104" s="253" t="s">
        <v>541</v>
      </c>
      <c r="E104" s="254"/>
      <c r="F104" s="695"/>
      <c r="G104" s="407" t="s">
        <v>883</v>
      </c>
      <c r="H104" s="548" t="str">
        <f>IF('Table 5.2'!P135="","",'Table 5.2'!P135)</f>
        <v/>
      </c>
      <c r="I104" s="419"/>
      <c r="J104" s="420"/>
      <c r="K104" s="560"/>
      <c r="L104" s="420"/>
      <c r="M104" s="419"/>
      <c r="N104" s="420"/>
      <c r="O104" s="419"/>
      <c r="P104" s="562"/>
      <c r="Q104" s="445"/>
      <c r="R104" s="445"/>
      <c r="S104" s="445"/>
      <c r="T104" s="416" t="str">
        <f t="shared" si="8"/>
        <v/>
      </c>
      <c r="U104" s="626" t="str">
        <f t="shared" si="5"/>
        <v/>
      </c>
      <c r="V104" s="631" t="str">
        <f t="shared" si="6"/>
        <v/>
      </c>
      <c r="W104" s="442" t="str">
        <f t="shared" si="7"/>
        <v/>
      </c>
      <c r="X104" s="312"/>
    </row>
    <row r="105" spans="2:24" ht="13.5" thickBot="1" x14ac:dyDescent="0.25">
      <c r="B105" s="293" t="s">
        <v>748</v>
      </c>
      <c r="D105" s="250" t="s">
        <v>535</v>
      </c>
      <c r="E105" s="255">
        <v>15</v>
      </c>
      <c r="F105" s="257"/>
      <c r="G105" s="608" t="s">
        <v>254</v>
      </c>
      <c r="H105" s="449">
        <f>IF('Table 3.2'!H147="","",'Table 3.2'!H147)</f>
        <v>7034</v>
      </c>
      <c r="I105" s="449" t="str">
        <f>IF('Table 3.2'!I147="","",'Table 3.2'!I147)</f>
        <v/>
      </c>
      <c r="J105" s="449">
        <f>IF('Table 3.2'!J147="","",'Table 3.2'!J147)</f>
        <v>1962</v>
      </c>
      <c r="K105" s="449">
        <f>IF('Table 3.2'!K147="","",'Table 3.2'!K147)</f>
        <v>5072</v>
      </c>
      <c r="L105" s="449">
        <f>IF('Table 3.2'!L147="","",'Table 3.2'!L147)</f>
        <v>263</v>
      </c>
      <c r="M105" s="449" t="str">
        <f>IF('Table 3.2'!M147="","",'Table 3.2'!M147)</f>
        <v/>
      </c>
      <c r="N105" s="449">
        <f>IF('Table 3.2'!N147="","",'Table 3.2'!N147)</f>
        <v>4809</v>
      </c>
      <c r="O105" s="449" t="str">
        <f>IF('Table 3.2'!O147="","",'Table 3.2'!O147)</f>
        <v/>
      </c>
      <c r="P105" s="449" t="str">
        <f>IF('Table 3.2'!P147="","",'Table 3.2'!P147)</f>
        <v/>
      </c>
      <c r="Q105" s="449" t="str">
        <f>IF('Table 3.2'!Q147="","",'Table 3.2'!Q147)</f>
        <v/>
      </c>
      <c r="R105" s="449" t="str">
        <f>IF('Table 3.2'!R147="","",'Table 3.2'!R147)</f>
        <v/>
      </c>
      <c r="S105" s="449" t="str">
        <f>IF('Table 3.2'!S147="","",'Table 3.2'!S147)</f>
        <v/>
      </c>
      <c r="T105" s="416" t="str">
        <f t="shared" si="8"/>
        <v/>
      </c>
      <c r="U105" s="626" t="str">
        <f t="shared" si="5"/>
        <v/>
      </c>
      <c r="V105" s="631" t="str">
        <f t="shared" si="6"/>
        <v/>
      </c>
      <c r="W105" s="442" t="str">
        <f t="shared" si="7"/>
        <v/>
      </c>
      <c r="X105" s="312"/>
    </row>
    <row r="106" spans="2:24" x14ac:dyDescent="0.2">
      <c r="B106" s="293" t="s">
        <v>748</v>
      </c>
      <c r="D106" s="252" t="s">
        <v>916</v>
      </c>
      <c r="E106" s="251"/>
      <c r="F106" s="693"/>
      <c r="G106" s="405" t="s">
        <v>913</v>
      </c>
      <c r="H106" s="545" t="str">
        <f>IF(AND('Table 5.2'!I147="",'Table 5.2'!J147="",'Table 5.2'!K147=""),"",IF(OR('Table 5.2'!I147="c",'Table 5.2'!J147="c",'Table 5.2'!K147="c"),"c",SUM('Table 5.2'!I147,'Table 5.2'!J147,'Table 5.2'!K147)))</f>
        <v/>
      </c>
      <c r="I106" s="419"/>
      <c r="J106" s="420"/>
      <c r="K106" s="559"/>
      <c r="L106" s="446"/>
      <c r="M106" s="546"/>
      <c r="N106" s="446"/>
      <c r="O106" s="546"/>
      <c r="P106" s="561"/>
      <c r="Q106" s="445"/>
      <c r="R106" s="445"/>
      <c r="S106" s="445"/>
      <c r="T106" s="416" t="str">
        <f t="shared" si="8"/>
        <v/>
      </c>
      <c r="U106" s="626" t="str">
        <f t="shared" si="5"/>
        <v/>
      </c>
      <c r="V106" s="631" t="str">
        <f t="shared" si="6"/>
        <v/>
      </c>
      <c r="W106" s="442" t="str">
        <f t="shared" si="7"/>
        <v/>
      </c>
      <c r="X106" s="312"/>
    </row>
    <row r="107" spans="2:24" x14ac:dyDescent="0.2">
      <c r="B107" s="293" t="s">
        <v>748</v>
      </c>
      <c r="D107" s="252" t="s">
        <v>917</v>
      </c>
      <c r="E107" s="251"/>
      <c r="F107" s="694"/>
      <c r="G107" s="404" t="s">
        <v>914</v>
      </c>
      <c r="H107" s="545" t="str">
        <f>IF(AND('Table 5.2'!I147="",'Table 5.2'!J147=""),"",IF(OR('Table 5.2'!I147="c",'Table 5.2'!J147="c"),"c",SUM('Table 5.2'!I147,'Table 5.2'!J147)))</f>
        <v/>
      </c>
      <c r="I107" s="419"/>
      <c r="J107" s="420"/>
      <c r="K107" s="560"/>
      <c r="L107" s="420"/>
      <c r="M107" s="419"/>
      <c r="N107" s="420"/>
      <c r="O107" s="419"/>
      <c r="P107" s="562"/>
      <c r="Q107" s="445"/>
      <c r="R107" s="445"/>
      <c r="S107" s="445"/>
      <c r="T107" s="416" t="str">
        <f t="shared" si="8"/>
        <v/>
      </c>
      <c r="U107" s="626" t="str">
        <f t="shared" si="5"/>
        <v/>
      </c>
      <c r="V107" s="631" t="str">
        <f t="shared" si="6"/>
        <v/>
      </c>
      <c r="W107" s="442" t="str">
        <f t="shared" si="7"/>
        <v/>
      </c>
      <c r="X107" s="312"/>
    </row>
    <row r="108" spans="2:24" x14ac:dyDescent="0.2">
      <c r="B108" s="293" t="s">
        <v>748</v>
      </c>
      <c r="D108" s="252" t="s">
        <v>538</v>
      </c>
      <c r="E108" s="251"/>
      <c r="F108" s="694"/>
      <c r="G108" s="404" t="s">
        <v>915</v>
      </c>
      <c r="H108" s="547" t="str">
        <f>'Table 5.2'!K147</f>
        <v/>
      </c>
      <c r="I108" s="419"/>
      <c r="J108" s="420"/>
      <c r="K108" s="560"/>
      <c r="L108" s="420"/>
      <c r="M108" s="419"/>
      <c r="N108" s="420"/>
      <c r="O108" s="419"/>
      <c r="P108" s="562"/>
      <c r="Q108" s="445"/>
      <c r="R108" s="445"/>
      <c r="S108" s="445"/>
      <c r="T108" s="416" t="str">
        <f t="shared" si="8"/>
        <v/>
      </c>
      <c r="U108" s="626" t="str">
        <f t="shared" si="5"/>
        <v/>
      </c>
      <c r="V108" s="631" t="str">
        <f t="shared" si="6"/>
        <v/>
      </c>
      <c r="W108" s="442" t="str">
        <f t="shared" si="7"/>
        <v/>
      </c>
      <c r="X108" s="312"/>
    </row>
    <row r="109" spans="2:24" x14ac:dyDescent="0.2">
      <c r="B109" s="293" t="s">
        <v>748</v>
      </c>
      <c r="D109" s="252" t="s">
        <v>540</v>
      </c>
      <c r="E109" s="251"/>
      <c r="F109" s="694"/>
      <c r="G109" s="404" t="s">
        <v>488</v>
      </c>
      <c r="H109" s="547" t="str">
        <f>IF('Table 5.2'!O147="","",'Table 5.2'!O147)</f>
        <v/>
      </c>
      <c r="I109" s="419"/>
      <c r="J109" s="420"/>
      <c r="K109" s="560"/>
      <c r="L109" s="420"/>
      <c r="M109" s="419"/>
      <c r="N109" s="420"/>
      <c r="O109" s="419"/>
      <c r="P109" s="562"/>
      <c r="Q109" s="445"/>
      <c r="R109" s="445"/>
      <c r="S109" s="445"/>
      <c r="T109" s="416" t="str">
        <f t="shared" si="8"/>
        <v/>
      </c>
      <c r="U109" s="626" t="str">
        <f t="shared" si="5"/>
        <v/>
      </c>
      <c r="V109" s="631" t="str">
        <f t="shared" si="6"/>
        <v/>
      </c>
      <c r="W109" s="442" t="str">
        <f t="shared" si="7"/>
        <v/>
      </c>
      <c r="X109" s="312"/>
    </row>
    <row r="110" spans="2:24" ht="13.5" thickBot="1" x14ac:dyDescent="0.25">
      <c r="B110" s="293" t="s">
        <v>748</v>
      </c>
      <c r="D110" s="253" t="s">
        <v>541</v>
      </c>
      <c r="E110" s="254"/>
      <c r="F110" s="695"/>
      <c r="G110" s="407" t="s">
        <v>883</v>
      </c>
      <c r="H110" s="548" t="str">
        <f>IF('Table 5.2'!P147="","",'Table 5.2'!P147)</f>
        <v/>
      </c>
      <c r="I110" s="419"/>
      <c r="J110" s="420"/>
      <c r="K110" s="560"/>
      <c r="L110" s="420"/>
      <c r="M110" s="419"/>
      <c r="N110" s="420"/>
      <c r="O110" s="419"/>
      <c r="P110" s="562"/>
      <c r="Q110" s="445"/>
      <c r="R110" s="445"/>
      <c r="S110" s="445"/>
      <c r="T110" s="416" t="str">
        <f t="shared" si="8"/>
        <v/>
      </c>
      <c r="U110" s="626" t="str">
        <f t="shared" si="5"/>
        <v/>
      </c>
      <c r="V110" s="631" t="str">
        <f t="shared" si="6"/>
        <v/>
      </c>
      <c r="W110" s="442" t="str">
        <f t="shared" si="7"/>
        <v/>
      </c>
      <c r="X110" s="312"/>
    </row>
    <row r="111" spans="2:24" ht="13.5" thickBot="1" x14ac:dyDescent="0.25">
      <c r="B111" s="293" t="s">
        <v>762</v>
      </c>
      <c r="D111" s="250" t="s">
        <v>535</v>
      </c>
      <c r="E111" s="255">
        <v>16</v>
      </c>
      <c r="F111" s="257"/>
      <c r="G111" s="608" t="s">
        <v>281</v>
      </c>
      <c r="H111" s="449">
        <f>IF('Table 3.2'!H160="","",'Table 3.2'!H160)</f>
        <v>3007</v>
      </c>
      <c r="I111" s="449" t="str">
        <f>IF('Table 3.2'!I160="","",'Table 3.2'!I160)</f>
        <v/>
      </c>
      <c r="J111" s="449">
        <f>IF('Table 3.2'!J160="","",'Table 3.2'!J160)</f>
        <v>747</v>
      </c>
      <c r="K111" s="449">
        <f>IF('Table 3.2'!K160="","",'Table 3.2'!K160)</f>
        <v>2260</v>
      </c>
      <c r="L111" s="449">
        <f>IF('Table 3.2'!L160="","",'Table 3.2'!L160)</f>
        <v>39</v>
      </c>
      <c r="M111" s="449" t="str">
        <f>IF('Table 3.2'!M160="","",'Table 3.2'!M160)</f>
        <v/>
      </c>
      <c r="N111" s="449">
        <f>IF('Table 3.2'!N160="","",'Table 3.2'!N160)</f>
        <v>2221</v>
      </c>
      <c r="O111" s="449" t="str">
        <f>IF('Table 3.2'!O160="","",'Table 3.2'!O160)</f>
        <v/>
      </c>
      <c r="P111" s="449" t="str">
        <f>IF('Table 3.2'!P160="","",'Table 3.2'!P160)</f>
        <v/>
      </c>
      <c r="Q111" s="449" t="str">
        <f>IF('Table 3.2'!Q160="","",'Table 3.2'!Q160)</f>
        <v/>
      </c>
      <c r="R111" s="449" t="str">
        <f>IF('Table 3.2'!R160="","",'Table 3.2'!R160)</f>
        <v/>
      </c>
      <c r="S111" s="449" t="str">
        <f>IF('Table 3.2'!S160="","",'Table 3.2'!S160)</f>
        <v/>
      </c>
      <c r="T111" s="416" t="str">
        <f t="shared" si="8"/>
        <v/>
      </c>
      <c r="U111" s="626" t="str">
        <f t="shared" si="5"/>
        <v/>
      </c>
      <c r="V111" s="631" t="str">
        <f t="shared" si="6"/>
        <v/>
      </c>
      <c r="W111" s="442" t="str">
        <f t="shared" si="7"/>
        <v/>
      </c>
      <c r="X111" s="312"/>
    </row>
    <row r="112" spans="2:24" x14ac:dyDescent="0.2">
      <c r="B112" s="293" t="s">
        <v>762</v>
      </c>
      <c r="D112" s="252" t="s">
        <v>916</v>
      </c>
      <c r="E112" s="251"/>
      <c r="F112" s="693"/>
      <c r="G112" s="405" t="s">
        <v>913</v>
      </c>
      <c r="H112" s="545" t="str">
        <f>IF(AND('Table 5.2'!I160="",'Table 5.2'!J160="",'Table 5.2'!K160=""),"",IF(OR('Table 5.2'!I160="c",'Table 5.2'!J160="c",'Table 5.2'!K160="c"),"c",SUM('Table 5.2'!I160,'Table 5.2'!J160,'Table 5.2'!K160)))</f>
        <v/>
      </c>
      <c r="I112" s="419"/>
      <c r="J112" s="420"/>
      <c r="K112" s="559"/>
      <c r="L112" s="446"/>
      <c r="M112" s="546"/>
      <c r="N112" s="446"/>
      <c r="O112" s="546"/>
      <c r="P112" s="561"/>
      <c r="Q112" s="445"/>
      <c r="R112" s="445"/>
      <c r="S112" s="445"/>
      <c r="T112" s="416" t="str">
        <f t="shared" si="8"/>
        <v/>
      </c>
      <c r="U112" s="626" t="str">
        <f t="shared" si="5"/>
        <v/>
      </c>
      <c r="V112" s="631" t="str">
        <f t="shared" si="6"/>
        <v/>
      </c>
      <c r="W112" s="442" t="str">
        <f t="shared" si="7"/>
        <v/>
      </c>
      <c r="X112" s="312"/>
    </row>
    <row r="113" spans="2:24" x14ac:dyDescent="0.2">
      <c r="B113" s="293" t="s">
        <v>762</v>
      </c>
      <c r="D113" s="252" t="s">
        <v>917</v>
      </c>
      <c r="E113" s="251"/>
      <c r="F113" s="694"/>
      <c r="G113" s="404" t="s">
        <v>914</v>
      </c>
      <c r="H113" s="545" t="str">
        <f>IF(AND('Table 5.2'!I160="",'Table 5.2'!J160=""),"",IF(OR('Table 5.2'!I160="c",'Table 5.2'!J160="c"),"c",SUM('Table 5.2'!I160,'Table 5.2'!J160)))</f>
        <v/>
      </c>
      <c r="I113" s="419"/>
      <c r="J113" s="420"/>
      <c r="K113" s="560"/>
      <c r="L113" s="420"/>
      <c r="M113" s="419"/>
      <c r="N113" s="420"/>
      <c r="O113" s="419"/>
      <c r="P113" s="562"/>
      <c r="Q113" s="445"/>
      <c r="R113" s="445"/>
      <c r="S113" s="445"/>
      <c r="T113" s="416" t="str">
        <f t="shared" si="8"/>
        <v/>
      </c>
      <c r="U113" s="626" t="str">
        <f t="shared" si="5"/>
        <v/>
      </c>
      <c r="V113" s="631" t="str">
        <f t="shared" si="6"/>
        <v/>
      </c>
      <c r="W113" s="442" t="str">
        <f t="shared" si="7"/>
        <v/>
      </c>
      <c r="X113" s="312"/>
    </row>
    <row r="114" spans="2:24" x14ac:dyDescent="0.2">
      <c r="B114" s="293" t="s">
        <v>762</v>
      </c>
      <c r="D114" s="252" t="s">
        <v>538</v>
      </c>
      <c r="E114" s="251"/>
      <c r="F114" s="694"/>
      <c r="G114" s="404" t="s">
        <v>915</v>
      </c>
      <c r="H114" s="547" t="str">
        <f>'Table 5.2'!K160</f>
        <v/>
      </c>
      <c r="I114" s="419"/>
      <c r="J114" s="420"/>
      <c r="K114" s="560"/>
      <c r="L114" s="420"/>
      <c r="M114" s="419"/>
      <c r="N114" s="420"/>
      <c r="O114" s="419"/>
      <c r="P114" s="562"/>
      <c r="Q114" s="445"/>
      <c r="R114" s="445"/>
      <c r="S114" s="445"/>
      <c r="T114" s="416" t="str">
        <f t="shared" si="8"/>
        <v/>
      </c>
      <c r="U114" s="626" t="str">
        <f t="shared" si="5"/>
        <v/>
      </c>
      <c r="V114" s="631" t="str">
        <f t="shared" si="6"/>
        <v/>
      </c>
      <c r="W114" s="442" t="str">
        <f t="shared" si="7"/>
        <v/>
      </c>
      <c r="X114" s="312"/>
    </row>
    <row r="115" spans="2:24" x14ac:dyDescent="0.2">
      <c r="B115" s="293" t="s">
        <v>762</v>
      </c>
      <c r="D115" s="252" t="s">
        <v>540</v>
      </c>
      <c r="E115" s="251"/>
      <c r="F115" s="694"/>
      <c r="G115" s="404" t="s">
        <v>488</v>
      </c>
      <c r="H115" s="547" t="str">
        <f>IF('Table 5.2'!O160="","",'Table 5.2'!O160)</f>
        <v/>
      </c>
      <c r="I115" s="419"/>
      <c r="J115" s="420"/>
      <c r="K115" s="560"/>
      <c r="L115" s="420"/>
      <c r="M115" s="419"/>
      <c r="N115" s="420"/>
      <c r="O115" s="419"/>
      <c r="P115" s="562"/>
      <c r="Q115" s="445"/>
      <c r="R115" s="445"/>
      <c r="S115" s="445"/>
      <c r="T115" s="416" t="str">
        <f t="shared" si="8"/>
        <v/>
      </c>
      <c r="U115" s="626" t="str">
        <f t="shared" si="5"/>
        <v/>
      </c>
      <c r="V115" s="631" t="str">
        <f t="shared" si="6"/>
        <v/>
      </c>
      <c r="W115" s="442" t="str">
        <f t="shared" si="7"/>
        <v/>
      </c>
      <c r="X115" s="312"/>
    </row>
    <row r="116" spans="2:24" ht="13.5" thickBot="1" x14ac:dyDescent="0.25">
      <c r="B116" s="293" t="s">
        <v>762</v>
      </c>
      <c r="D116" s="253" t="s">
        <v>541</v>
      </c>
      <c r="E116" s="254"/>
      <c r="F116" s="695"/>
      <c r="G116" s="407" t="s">
        <v>883</v>
      </c>
      <c r="H116" s="548" t="str">
        <f>IF('Table 5.2'!P160="","",'Table 5.2'!P160)</f>
        <v/>
      </c>
      <c r="I116" s="419"/>
      <c r="J116" s="420"/>
      <c r="K116" s="560"/>
      <c r="L116" s="420"/>
      <c r="M116" s="419"/>
      <c r="N116" s="420"/>
      <c r="O116" s="419"/>
      <c r="P116" s="562"/>
      <c r="Q116" s="445"/>
      <c r="R116" s="445"/>
      <c r="S116" s="445"/>
      <c r="T116" s="416" t="str">
        <f t="shared" si="8"/>
        <v/>
      </c>
      <c r="U116" s="626" t="str">
        <f t="shared" si="5"/>
        <v/>
      </c>
      <c r="V116" s="631" t="str">
        <f t="shared" si="6"/>
        <v/>
      </c>
      <c r="W116" s="442" t="str">
        <f t="shared" si="7"/>
        <v/>
      </c>
      <c r="X116" s="312"/>
    </row>
    <row r="117" spans="2:24" ht="13.5" thickBot="1" x14ac:dyDescent="0.25">
      <c r="B117" s="293" t="s">
        <v>775</v>
      </c>
      <c r="D117" s="250" t="s">
        <v>535</v>
      </c>
      <c r="E117" s="255">
        <v>17</v>
      </c>
      <c r="F117" s="257"/>
      <c r="G117" s="608" t="s">
        <v>307</v>
      </c>
      <c r="H117" s="449">
        <f>IF('Table 3.2'!H173="","",'Table 3.2'!H173)</f>
        <v>22099</v>
      </c>
      <c r="I117" s="449" t="str">
        <f>IF('Table 3.2'!I173="","",'Table 3.2'!I173)</f>
        <v/>
      </c>
      <c r="J117" s="449">
        <f>IF('Table 3.2'!J173="","",'Table 3.2'!J173)</f>
        <v>1378</v>
      </c>
      <c r="K117" s="449">
        <f>IF('Table 3.2'!K173="","",'Table 3.2'!K173)</f>
        <v>20721</v>
      </c>
      <c r="L117" s="449">
        <f>IF('Table 3.2'!L173="","",'Table 3.2'!L173)</f>
        <v>57</v>
      </c>
      <c r="M117" s="449" t="str">
        <f>IF('Table 3.2'!M173="","",'Table 3.2'!M173)</f>
        <v/>
      </c>
      <c r="N117" s="449">
        <f>IF('Table 3.2'!N173="","",'Table 3.2'!N173)</f>
        <v>20664</v>
      </c>
      <c r="O117" s="449" t="str">
        <f>IF('Table 3.2'!O173="","",'Table 3.2'!O173)</f>
        <v/>
      </c>
      <c r="P117" s="449" t="str">
        <f>IF('Table 3.2'!P173="","",'Table 3.2'!P173)</f>
        <v/>
      </c>
      <c r="Q117" s="449" t="str">
        <f>IF('Table 3.2'!Q173="","",'Table 3.2'!Q173)</f>
        <v/>
      </c>
      <c r="R117" s="449" t="str">
        <f>IF('Table 3.2'!R173="","",'Table 3.2'!R173)</f>
        <v/>
      </c>
      <c r="S117" s="449" t="str">
        <f>IF('Table 3.2'!S173="","",'Table 3.2'!S173)</f>
        <v/>
      </c>
      <c r="T117" s="416" t="str">
        <f t="shared" si="8"/>
        <v/>
      </c>
      <c r="U117" s="626" t="str">
        <f t="shared" si="5"/>
        <v/>
      </c>
      <c r="V117" s="631" t="str">
        <f t="shared" si="6"/>
        <v/>
      </c>
      <c r="W117" s="442" t="str">
        <f t="shared" si="7"/>
        <v/>
      </c>
      <c r="X117" s="312"/>
    </row>
    <row r="118" spans="2:24" x14ac:dyDescent="0.2">
      <c r="B118" s="293" t="s">
        <v>775</v>
      </c>
      <c r="D118" s="252" t="s">
        <v>916</v>
      </c>
      <c r="E118" s="251"/>
      <c r="F118" s="693"/>
      <c r="G118" s="405" t="s">
        <v>913</v>
      </c>
      <c r="H118" s="545" t="str">
        <f>IF(AND('Table 5.2'!I173="",'Table 5.2'!J173="",'Table 5.2'!K173=""),"",IF(OR('Table 5.2'!I173="c",'Table 5.2'!J173="c",'Table 5.2'!K173="c"),"c",SUM('Table 5.2'!I173,'Table 5.2'!J173,'Table 5.2'!K173)))</f>
        <v/>
      </c>
      <c r="I118" s="419"/>
      <c r="J118" s="420"/>
      <c r="K118" s="559"/>
      <c r="L118" s="446"/>
      <c r="M118" s="546"/>
      <c r="N118" s="446"/>
      <c r="O118" s="546"/>
      <c r="P118" s="561"/>
      <c r="Q118" s="445"/>
      <c r="R118" s="445"/>
      <c r="S118" s="445"/>
      <c r="T118" s="416" t="str">
        <f t="shared" si="8"/>
        <v/>
      </c>
      <c r="U118" s="626" t="str">
        <f t="shared" si="5"/>
        <v/>
      </c>
      <c r="V118" s="631" t="str">
        <f t="shared" si="6"/>
        <v/>
      </c>
      <c r="W118" s="442" t="str">
        <f t="shared" si="7"/>
        <v/>
      </c>
      <c r="X118" s="312"/>
    </row>
    <row r="119" spans="2:24" x14ac:dyDescent="0.2">
      <c r="B119" s="293" t="s">
        <v>775</v>
      </c>
      <c r="D119" s="252" t="s">
        <v>917</v>
      </c>
      <c r="E119" s="251"/>
      <c r="F119" s="694"/>
      <c r="G119" s="404" t="s">
        <v>914</v>
      </c>
      <c r="H119" s="545" t="str">
        <f>IF(AND('Table 5.2'!I173="",'Table 5.2'!J173=""),"",IF(OR('Table 5.2'!I173="c",'Table 5.2'!J173="c"),"c",SUM('Table 5.2'!I173,'Table 5.2'!J173)))</f>
        <v/>
      </c>
      <c r="I119" s="419"/>
      <c r="J119" s="420"/>
      <c r="K119" s="560"/>
      <c r="L119" s="420"/>
      <c r="M119" s="419"/>
      <c r="N119" s="420"/>
      <c r="O119" s="419"/>
      <c r="P119" s="562"/>
      <c r="Q119" s="445"/>
      <c r="R119" s="445"/>
      <c r="S119" s="445"/>
      <c r="T119" s="416" t="str">
        <f t="shared" si="8"/>
        <v/>
      </c>
      <c r="U119" s="626" t="str">
        <f t="shared" si="5"/>
        <v/>
      </c>
      <c r="V119" s="631" t="str">
        <f t="shared" si="6"/>
        <v/>
      </c>
      <c r="W119" s="442" t="str">
        <f t="shared" si="7"/>
        <v/>
      </c>
      <c r="X119" s="312"/>
    </row>
    <row r="120" spans="2:24" x14ac:dyDescent="0.2">
      <c r="B120" s="293" t="s">
        <v>775</v>
      </c>
      <c r="D120" s="252" t="s">
        <v>538</v>
      </c>
      <c r="E120" s="251"/>
      <c r="F120" s="694"/>
      <c r="G120" s="404" t="s">
        <v>915</v>
      </c>
      <c r="H120" s="547" t="str">
        <f>'Table 5.2'!K173</f>
        <v/>
      </c>
      <c r="I120" s="419"/>
      <c r="J120" s="420"/>
      <c r="K120" s="560"/>
      <c r="L120" s="420"/>
      <c r="M120" s="419"/>
      <c r="N120" s="420"/>
      <c r="O120" s="419"/>
      <c r="P120" s="562"/>
      <c r="Q120" s="445"/>
      <c r="R120" s="445"/>
      <c r="S120" s="445"/>
      <c r="T120" s="416" t="str">
        <f t="shared" si="8"/>
        <v/>
      </c>
      <c r="U120" s="626" t="str">
        <f t="shared" si="5"/>
        <v/>
      </c>
      <c r="V120" s="631" t="str">
        <f t="shared" si="6"/>
        <v/>
      </c>
      <c r="W120" s="442" t="str">
        <f t="shared" si="7"/>
        <v/>
      </c>
      <c r="X120" s="312"/>
    </row>
    <row r="121" spans="2:24" x14ac:dyDescent="0.2">
      <c r="B121" s="293" t="s">
        <v>775</v>
      </c>
      <c r="D121" s="252" t="s">
        <v>540</v>
      </c>
      <c r="E121" s="251"/>
      <c r="F121" s="694"/>
      <c r="G121" s="404" t="s">
        <v>488</v>
      </c>
      <c r="H121" s="547" t="str">
        <f>IF('Table 5.2'!O173="","",'Table 5.2'!O173)</f>
        <v/>
      </c>
      <c r="I121" s="419"/>
      <c r="J121" s="420"/>
      <c r="K121" s="560"/>
      <c r="L121" s="420"/>
      <c r="M121" s="419"/>
      <c r="N121" s="420"/>
      <c r="O121" s="419"/>
      <c r="P121" s="562"/>
      <c r="Q121" s="445"/>
      <c r="R121" s="445"/>
      <c r="S121" s="445"/>
      <c r="T121" s="416" t="str">
        <f t="shared" si="8"/>
        <v/>
      </c>
      <c r="U121" s="626" t="str">
        <f t="shared" si="5"/>
        <v/>
      </c>
      <c r="V121" s="631" t="str">
        <f t="shared" si="6"/>
        <v/>
      </c>
      <c r="W121" s="442" t="str">
        <f t="shared" si="7"/>
        <v/>
      </c>
      <c r="X121" s="312"/>
    </row>
    <row r="122" spans="2:24" ht="13.5" thickBot="1" x14ac:dyDescent="0.25">
      <c r="B122" s="293" t="s">
        <v>775</v>
      </c>
      <c r="D122" s="253" t="s">
        <v>541</v>
      </c>
      <c r="E122" s="254"/>
      <c r="F122" s="695"/>
      <c r="G122" s="407" t="s">
        <v>883</v>
      </c>
      <c r="H122" s="548" t="str">
        <f>IF('Table 5.2'!P173="","",'Table 5.2'!P173)</f>
        <v/>
      </c>
      <c r="I122" s="419"/>
      <c r="J122" s="420"/>
      <c r="K122" s="560"/>
      <c r="L122" s="420"/>
      <c r="M122" s="419"/>
      <c r="N122" s="420"/>
      <c r="O122" s="419"/>
      <c r="P122" s="562"/>
      <c r="Q122" s="445"/>
      <c r="R122" s="445"/>
      <c r="S122" s="445"/>
      <c r="T122" s="416" t="str">
        <f t="shared" si="8"/>
        <v/>
      </c>
      <c r="U122" s="626" t="str">
        <f t="shared" si="5"/>
        <v/>
      </c>
      <c r="V122" s="631" t="str">
        <f t="shared" si="6"/>
        <v/>
      </c>
      <c r="W122" s="442" t="str">
        <f t="shared" si="7"/>
        <v/>
      </c>
      <c r="X122" s="312"/>
    </row>
    <row r="123" spans="2:24" ht="13.5" thickBot="1" x14ac:dyDescent="0.25">
      <c r="B123" s="293" t="s">
        <v>799</v>
      </c>
      <c r="D123" s="250" t="s">
        <v>535</v>
      </c>
      <c r="E123" s="255">
        <v>18</v>
      </c>
      <c r="F123" s="257"/>
      <c r="G123" s="608" t="s">
        <v>355</v>
      </c>
      <c r="H123" s="449">
        <f>IF('Table 3.2'!H197="","",'Table 3.2'!H197)</f>
        <v>1047</v>
      </c>
      <c r="I123" s="449" t="str">
        <f>IF('Table 3.2'!I197="","",'Table 3.2'!I197)</f>
        <v/>
      </c>
      <c r="J123" s="449" t="str">
        <f>IF('Table 3.2'!J197="","",'Table 3.2'!J197)</f>
        <v/>
      </c>
      <c r="K123" s="449">
        <f>IF('Table 3.2'!K197="","",'Table 3.2'!K197)</f>
        <v>1047</v>
      </c>
      <c r="L123" s="449">
        <f>IF('Table 3.2'!L197="","",'Table 3.2'!L197)</f>
        <v>2</v>
      </c>
      <c r="M123" s="449" t="str">
        <f>IF('Table 3.2'!M197="","",'Table 3.2'!M197)</f>
        <v/>
      </c>
      <c r="N123" s="449">
        <f>IF('Table 3.2'!N197="","",'Table 3.2'!N197)</f>
        <v>1045</v>
      </c>
      <c r="O123" s="449" t="str">
        <f>IF('Table 3.2'!O197="","",'Table 3.2'!O197)</f>
        <v/>
      </c>
      <c r="P123" s="449" t="str">
        <f>IF('Table 3.2'!P197="","",'Table 3.2'!P197)</f>
        <v/>
      </c>
      <c r="Q123" s="449" t="str">
        <f>IF('Table 3.2'!Q197="","",'Table 3.2'!Q197)</f>
        <v/>
      </c>
      <c r="R123" s="449" t="str">
        <f>IF('Table 3.2'!R197="","",'Table 3.2'!R197)</f>
        <v/>
      </c>
      <c r="S123" s="449" t="str">
        <f>IF('Table 3.2'!S197="","",'Table 3.2'!S197)</f>
        <v/>
      </c>
      <c r="T123" s="416" t="str">
        <f t="shared" si="8"/>
        <v/>
      </c>
      <c r="U123" s="626" t="str">
        <f t="shared" si="5"/>
        <v/>
      </c>
      <c r="V123" s="631" t="str">
        <f t="shared" si="6"/>
        <v/>
      </c>
      <c r="W123" s="442" t="str">
        <f t="shared" si="7"/>
        <v/>
      </c>
      <c r="X123" s="312"/>
    </row>
    <row r="124" spans="2:24" x14ac:dyDescent="0.2">
      <c r="B124" s="293" t="s">
        <v>799</v>
      </c>
      <c r="D124" s="252" t="s">
        <v>916</v>
      </c>
      <c r="E124" s="251"/>
      <c r="F124" s="693"/>
      <c r="G124" s="405" t="s">
        <v>913</v>
      </c>
      <c r="H124" s="545" t="str">
        <f>IF(AND('Table 5.2'!I197="",'Table 5.2'!J197="",'Table 5.2'!K197=""),"",IF(OR('Table 5.2'!I197="c",'Table 5.2'!J197="c",'Table 5.2'!K197="c"),"c",SUM('Table 5.2'!I197,'Table 5.2'!J197,'Table 5.2'!K197)))</f>
        <v/>
      </c>
      <c r="I124" s="419"/>
      <c r="J124" s="420"/>
      <c r="K124" s="559"/>
      <c r="L124" s="446"/>
      <c r="M124" s="546"/>
      <c r="N124" s="446"/>
      <c r="O124" s="546"/>
      <c r="P124" s="561"/>
      <c r="Q124" s="445"/>
      <c r="R124" s="445"/>
      <c r="S124" s="445"/>
      <c r="T124" s="416" t="str">
        <f t="shared" si="8"/>
        <v/>
      </c>
      <c r="U124" s="626" t="str">
        <f t="shared" si="5"/>
        <v/>
      </c>
      <c r="V124" s="631" t="str">
        <f t="shared" si="6"/>
        <v/>
      </c>
      <c r="W124" s="442" t="str">
        <f t="shared" si="7"/>
        <v/>
      </c>
      <c r="X124" s="312"/>
    </row>
    <row r="125" spans="2:24" x14ac:dyDescent="0.2">
      <c r="B125" s="293" t="s">
        <v>799</v>
      </c>
      <c r="D125" s="252" t="s">
        <v>917</v>
      </c>
      <c r="E125" s="251"/>
      <c r="F125" s="694"/>
      <c r="G125" s="404" t="s">
        <v>914</v>
      </c>
      <c r="H125" s="545" t="str">
        <f>IF(AND('Table 5.2'!I197="",'Table 5.2'!J197=""),"",IF(OR('Table 5.2'!I197="c",'Table 5.2'!J197="c"),"c",SUM('Table 5.2'!I197,'Table 5.2'!J197)))</f>
        <v/>
      </c>
      <c r="I125" s="419"/>
      <c r="J125" s="420"/>
      <c r="K125" s="560"/>
      <c r="L125" s="420"/>
      <c r="M125" s="419"/>
      <c r="N125" s="420"/>
      <c r="O125" s="419"/>
      <c r="P125" s="562"/>
      <c r="Q125" s="445"/>
      <c r="R125" s="445"/>
      <c r="S125" s="445"/>
      <c r="T125" s="416" t="str">
        <f t="shared" si="8"/>
        <v/>
      </c>
      <c r="U125" s="626" t="str">
        <f t="shared" si="5"/>
        <v/>
      </c>
      <c r="V125" s="631" t="str">
        <f t="shared" si="6"/>
        <v/>
      </c>
      <c r="W125" s="442" t="str">
        <f t="shared" si="7"/>
        <v/>
      </c>
      <c r="X125" s="312"/>
    </row>
    <row r="126" spans="2:24" x14ac:dyDescent="0.2">
      <c r="B126" s="293" t="s">
        <v>799</v>
      </c>
      <c r="D126" s="252" t="s">
        <v>538</v>
      </c>
      <c r="E126" s="251"/>
      <c r="F126" s="694"/>
      <c r="G126" s="404" t="s">
        <v>915</v>
      </c>
      <c r="H126" s="547" t="str">
        <f>'Table 5.2'!K197</f>
        <v/>
      </c>
      <c r="I126" s="419"/>
      <c r="J126" s="420"/>
      <c r="K126" s="560"/>
      <c r="L126" s="420"/>
      <c r="M126" s="419"/>
      <c r="N126" s="420"/>
      <c r="O126" s="419"/>
      <c r="P126" s="562"/>
      <c r="Q126" s="445"/>
      <c r="R126" s="445"/>
      <c r="S126" s="445"/>
      <c r="T126" s="416" t="str">
        <f t="shared" si="8"/>
        <v/>
      </c>
      <c r="U126" s="626" t="str">
        <f t="shared" si="5"/>
        <v/>
      </c>
      <c r="V126" s="631" t="str">
        <f t="shared" si="6"/>
        <v/>
      </c>
      <c r="W126" s="442" t="str">
        <f t="shared" si="7"/>
        <v/>
      </c>
      <c r="X126" s="312"/>
    </row>
    <row r="127" spans="2:24" x14ac:dyDescent="0.2">
      <c r="B127" s="293" t="s">
        <v>799</v>
      </c>
      <c r="D127" s="252" t="s">
        <v>540</v>
      </c>
      <c r="E127" s="251"/>
      <c r="F127" s="694"/>
      <c r="G127" s="404" t="s">
        <v>488</v>
      </c>
      <c r="H127" s="547" t="str">
        <f>IF('Table 5.2'!O197="","",'Table 5.2'!O197)</f>
        <v/>
      </c>
      <c r="I127" s="419"/>
      <c r="J127" s="420"/>
      <c r="K127" s="560"/>
      <c r="L127" s="420"/>
      <c r="M127" s="419"/>
      <c r="N127" s="420"/>
      <c r="O127" s="419"/>
      <c r="P127" s="562"/>
      <c r="Q127" s="445"/>
      <c r="R127" s="445"/>
      <c r="S127" s="445"/>
      <c r="T127" s="416" t="str">
        <f t="shared" si="8"/>
        <v/>
      </c>
      <c r="U127" s="626" t="str">
        <f t="shared" si="5"/>
        <v/>
      </c>
      <c r="V127" s="631" t="str">
        <f t="shared" si="6"/>
        <v/>
      </c>
      <c r="W127" s="442" t="str">
        <f t="shared" si="7"/>
        <v/>
      </c>
      <c r="X127" s="312"/>
    </row>
    <row r="128" spans="2:24" ht="13.5" thickBot="1" x14ac:dyDescent="0.25">
      <c r="B128" s="293" t="s">
        <v>799</v>
      </c>
      <c r="D128" s="253" t="s">
        <v>541</v>
      </c>
      <c r="E128" s="254"/>
      <c r="F128" s="695"/>
      <c r="G128" s="407" t="s">
        <v>883</v>
      </c>
      <c r="H128" s="548" t="str">
        <f>IF('Table 5.2'!P197="","",'Table 5.2'!P197)</f>
        <v/>
      </c>
      <c r="I128" s="419"/>
      <c r="J128" s="420"/>
      <c r="K128" s="560"/>
      <c r="L128" s="420"/>
      <c r="M128" s="419"/>
      <c r="N128" s="420"/>
      <c r="O128" s="419"/>
      <c r="P128" s="562"/>
      <c r="Q128" s="445"/>
      <c r="R128" s="445"/>
      <c r="S128" s="445"/>
      <c r="T128" s="416" t="str">
        <f t="shared" si="8"/>
        <v/>
      </c>
      <c r="U128" s="626" t="str">
        <f t="shared" si="5"/>
        <v/>
      </c>
      <c r="V128" s="631" t="str">
        <f t="shared" si="6"/>
        <v/>
      </c>
      <c r="W128" s="442" t="str">
        <f t="shared" si="7"/>
        <v/>
      </c>
      <c r="X128" s="312"/>
    </row>
    <row r="129" spans="2:24" ht="13.5" thickBot="1" x14ac:dyDescent="0.25">
      <c r="B129" s="293" t="s">
        <v>814</v>
      </c>
      <c r="D129" s="250" t="s">
        <v>535</v>
      </c>
      <c r="E129" s="255">
        <v>19</v>
      </c>
      <c r="F129" s="257"/>
      <c r="G129" s="608" t="s">
        <v>385</v>
      </c>
      <c r="H129" s="449">
        <f>IF('Table 3.2'!H207="","",'Table 3.2'!H207)</f>
        <v>1940</v>
      </c>
      <c r="I129" s="449" t="str">
        <f>IF('Table 3.2'!I207="","",'Table 3.2'!I207)</f>
        <v/>
      </c>
      <c r="J129" s="449">
        <f>IF('Table 3.2'!J207="","",'Table 3.2'!J207)</f>
        <v>6</v>
      </c>
      <c r="K129" s="449">
        <f>IF('Table 3.2'!K207="","",'Table 3.2'!K207)</f>
        <v>1934</v>
      </c>
      <c r="L129" s="449">
        <f>IF('Table 3.2'!L207="","",'Table 3.2'!L207)</f>
        <v>1</v>
      </c>
      <c r="M129" s="449" t="str">
        <f>IF('Table 3.2'!M207="","",'Table 3.2'!M207)</f>
        <v/>
      </c>
      <c r="N129" s="449">
        <f>IF('Table 3.2'!N207="","",'Table 3.2'!N207)</f>
        <v>1933</v>
      </c>
      <c r="O129" s="449" t="str">
        <f>IF('Table 3.2'!O207="","",'Table 3.2'!O207)</f>
        <v/>
      </c>
      <c r="P129" s="449" t="str">
        <f>IF('Table 3.2'!P207="","",'Table 3.2'!P207)</f>
        <v/>
      </c>
      <c r="Q129" s="449" t="str">
        <f>IF('Table 3.2'!Q207="","",'Table 3.2'!Q207)</f>
        <v/>
      </c>
      <c r="R129" s="449" t="str">
        <f>IF('Table 3.2'!R207="","",'Table 3.2'!R207)</f>
        <v/>
      </c>
      <c r="S129" s="449" t="str">
        <f>IF('Table 3.2'!S207="","",'Table 3.2'!S207)</f>
        <v/>
      </c>
      <c r="T129" s="416" t="str">
        <f t="shared" si="8"/>
        <v/>
      </c>
      <c r="U129" s="626" t="str">
        <f t="shared" si="5"/>
        <v/>
      </c>
      <c r="V129" s="631" t="str">
        <f t="shared" si="6"/>
        <v/>
      </c>
      <c r="W129" s="442" t="str">
        <f t="shared" si="7"/>
        <v/>
      </c>
      <c r="X129" s="312"/>
    </row>
    <row r="130" spans="2:24" x14ac:dyDescent="0.2">
      <c r="B130" s="293" t="s">
        <v>814</v>
      </c>
      <c r="D130" s="252" t="s">
        <v>916</v>
      </c>
      <c r="E130" s="251"/>
      <c r="F130" s="693"/>
      <c r="G130" s="405" t="s">
        <v>913</v>
      </c>
      <c r="H130" s="545" t="str">
        <f>IF(AND('Table 5.2'!I207="",'Table 5.2'!J207="",'Table 5.2'!K207=""),"",IF(OR('Table 5.2'!I207="c",'Table 5.2'!J207="c",'Table 5.2'!K207="c"),"c",SUM('Table 5.2'!I207,'Table 5.2'!J207,'Table 5.2'!K207)))</f>
        <v/>
      </c>
      <c r="I130" s="419"/>
      <c r="J130" s="420"/>
      <c r="K130" s="559"/>
      <c r="L130" s="446"/>
      <c r="M130" s="546"/>
      <c r="N130" s="446"/>
      <c r="O130" s="546"/>
      <c r="P130" s="561"/>
      <c r="Q130" s="445"/>
      <c r="R130" s="445"/>
      <c r="S130" s="445"/>
      <c r="T130" s="416" t="str">
        <f t="shared" si="8"/>
        <v/>
      </c>
      <c r="U130" s="626" t="str">
        <f t="shared" si="5"/>
        <v/>
      </c>
      <c r="V130" s="631" t="str">
        <f t="shared" si="6"/>
        <v/>
      </c>
      <c r="W130" s="442" t="str">
        <f t="shared" si="7"/>
        <v/>
      </c>
      <c r="X130" s="312"/>
    </row>
    <row r="131" spans="2:24" x14ac:dyDescent="0.2">
      <c r="B131" s="293" t="s">
        <v>814</v>
      </c>
      <c r="D131" s="252" t="s">
        <v>917</v>
      </c>
      <c r="E131" s="251"/>
      <c r="F131" s="694"/>
      <c r="G131" s="404" t="s">
        <v>914</v>
      </c>
      <c r="H131" s="545" t="str">
        <f>IF(AND('Table 5.2'!I207="",'Table 5.2'!J207=""),"",IF(OR('Table 5.2'!I207="c",'Table 5.2'!J207="c"),"c",SUM('Table 5.2'!I207,'Table 5.2'!J207)))</f>
        <v/>
      </c>
      <c r="I131" s="419"/>
      <c r="J131" s="420"/>
      <c r="K131" s="560"/>
      <c r="L131" s="420"/>
      <c r="M131" s="419"/>
      <c r="N131" s="420"/>
      <c r="O131" s="419"/>
      <c r="P131" s="562"/>
      <c r="Q131" s="445"/>
      <c r="R131" s="445"/>
      <c r="S131" s="445"/>
      <c r="T131" s="416" t="str">
        <f t="shared" si="8"/>
        <v/>
      </c>
      <c r="U131" s="626" t="str">
        <f t="shared" si="5"/>
        <v/>
      </c>
      <c r="V131" s="631" t="str">
        <f t="shared" si="6"/>
        <v/>
      </c>
      <c r="W131" s="442" t="str">
        <f t="shared" si="7"/>
        <v/>
      </c>
      <c r="X131" s="312"/>
    </row>
    <row r="132" spans="2:24" x14ac:dyDescent="0.2">
      <c r="B132" s="293" t="s">
        <v>814</v>
      </c>
      <c r="D132" s="252" t="s">
        <v>538</v>
      </c>
      <c r="E132" s="251"/>
      <c r="F132" s="694"/>
      <c r="G132" s="404" t="s">
        <v>915</v>
      </c>
      <c r="H132" s="547" t="str">
        <f>'Table 5.2'!K207</f>
        <v/>
      </c>
      <c r="I132" s="419"/>
      <c r="J132" s="420"/>
      <c r="K132" s="560"/>
      <c r="L132" s="420"/>
      <c r="M132" s="419"/>
      <c r="N132" s="420"/>
      <c r="O132" s="419"/>
      <c r="P132" s="562"/>
      <c r="Q132" s="445"/>
      <c r="R132" s="445"/>
      <c r="S132" s="445"/>
      <c r="T132" s="416" t="str">
        <f t="shared" si="8"/>
        <v/>
      </c>
      <c r="U132" s="626" t="str">
        <f t="shared" si="5"/>
        <v/>
      </c>
      <c r="V132" s="631" t="str">
        <f t="shared" si="6"/>
        <v/>
      </c>
      <c r="W132" s="442" t="str">
        <f t="shared" si="7"/>
        <v/>
      </c>
      <c r="X132" s="312"/>
    </row>
    <row r="133" spans="2:24" x14ac:dyDescent="0.2">
      <c r="B133" s="293" t="s">
        <v>814</v>
      </c>
      <c r="D133" s="252" t="s">
        <v>540</v>
      </c>
      <c r="E133" s="251"/>
      <c r="F133" s="694"/>
      <c r="G133" s="404" t="s">
        <v>488</v>
      </c>
      <c r="H133" s="547" t="str">
        <f>IF('Table 5.2'!O207="","",'Table 5.2'!O207)</f>
        <v/>
      </c>
      <c r="I133" s="419"/>
      <c r="J133" s="420"/>
      <c r="K133" s="560"/>
      <c r="L133" s="420"/>
      <c r="M133" s="419"/>
      <c r="N133" s="420"/>
      <c r="O133" s="419"/>
      <c r="P133" s="562"/>
      <c r="Q133" s="445"/>
      <c r="R133" s="445"/>
      <c r="S133" s="445"/>
      <c r="T133" s="416" t="str">
        <f t="shared" si="8"/>
        <v/>
      </c>
      <c r="U133" s="626" t="str">
        <f t="shared" si="5"/>
        <v/>
      </c>
      <c r="V133" s="631" t="str">
        <f t="shared" si="6"/>
        <v/>
      </c>
      <c r="W133" s="442" t="str">
        <f t="shared" si="7"/>
        <v/>
      </c>
      <c r="X133" s="312"/>
    </row>
    <row r="134" spans="2:24" ht="13.5" thickBot="1" x14ac:dyDescent="0.25">
      <c r="B134" s="293" t="s">
        <v>814</v>
      </c>
      <c r="D134" s="253" t="s">
        <v>541</v>
      </c>
      <c r="E134" s="254"/>
      <c r="F134" s="695"/>
      <c r="G134" s="407" t="s">
        <v>883</v>
      </c>
      <c r="H134" s="548" t="str">
        <f>IF('Table 5.2'!P207="","",'Table 5.2'!P207)</f>
        <v/>
      </c>
      <c r="I134" s="419"/>
      <c r="J134" s="420"/>
      <c r="K134" s="560"/>
      <c r="L134" s="420"/>
      <c r="M134" s="419"/>
      <c r="N134" s="420"/>
      <c r="O134" s="419"/>
      <c r="P134" s="562"/>
      <c r="Q134" s="445"/>
      <c r="R134" s="445"/>
      <c r="S134" s="445"/>
      <c r="T134" s="416" t="str">
        <f t="shared" si="8"/>
        <v/>
      </c>
      <c r="U134" s="626" t="str">
        <f t="shared" si="5"/>
        <v/>
      </c>
      <c r="V134" s="631" t="str">
        <f t="shared" si="6"/>
        <v/>
      </c>
      <c r="W134" s="442" t="str">
        <f t="shared" si="7"/>
        <v/>
      </c>
      <c r="X134" s="312"/>
    </row>
    <row r="135" spans="2:24" ht="13.5" thickBot="1" x14ac:dyDescent="0.25">
      <c r="B135" s="293" t="s">
        <v>822</v>
      </c>
      <c r="D135" s="250" t="s">
        <v>535</v>
      </c>
      <c r="E135" s="255">
        <v>20</v>
      </c>
      <c r="F135" s="257"/>
      <c r="G135" s="608" t="s">
        <v>397</v>
      </c>
      <c r="H135" s="449">
        <f>IF('Table 3.2'!H215="","",'Table 3.2'!H215)</f>
        <v>6421</v>
      </c>
      <c r="I135" s="449" t="str">
        <f>IF('Table 3.2'!I215="","",'Table 3.2'!I215)</f>
        <v/>
      </c>
      <c r="J135" s="449">
        <f>IF('Table 3.2'!J215="","",'Table 3.2'!J215)</f>
        <v>4</v>
      </c>
      <c r="K135" s="449">
        <f>IF('Table 3.2'!K215="","",'Table 3.2'!K215)</f>
        <v>6417</v>
      </c>
      <c r="L135" s="449">
        <f>IF('Table 3.2'!L215="","",'Table 3.2'!L215)</f>
        <v>7</v>
      </c>
      <c r="M135" s="449" t="str">
        <f>IF('Table 3.2'!M215="","",'Table 3.2'!M215)</f>
        <v/>
      </c>
      <c r="N135" s="449">
        <f>IF('Table 3.2'!N215="","",'Table 3.2'!N215)</f>
        <v>6410</v>
      </c>
      <c r="O135" s="449" t="str">
        <f>IF('Table 3.2'!O215="","",'Table 3.2'!O215)</f>
        <v/>
      </c>
      <c r="P135" s="449" t="str">
        <f>IF('Table 3.2'!P215="","",'Table 3.2'!P215)</f>
        <v/>
      </c>
      <c r="Q135" s="449" t="str">
        <f>IF('Table 3.2'!Q215="","",'Table 3.2'!Q215)</f>
        <v/>
      </c>
      <c r="R135" s="449" t="str">
        <f>IF('Table 3.2'!R215="","",'Table 3.2'!R215)</f>
        <v/>
      </c>
      <c r="S135" s="449" t="str">
        <f>IF('Table 3.2'!S215="","",'Table 3.2'!S215)</f>
        <v/>
      </c>
      <c r="T135" s="416" t="str">
        <f t="shared" si="8"/>
        <v/>
      </c>
      <c r="U135" s="626" t="str">
        <f t="shared" si="5"/>
        <v/>
      </c>
      <c r="V135" s="631" t="str">
        <f t="shared" si="6"/>
        <v/>
      </c>
      <c r="W135" s="442" t="str">
        <f t="shared" si="7"/>
        <v/>
      </c>
      <c r="X135" s="312"/>
    </row>
    <row r="136" spans="2:24" x14ac:dyDescent="0.2">
      <c r="B136" s="293" t="s">
        <v>822</v>
      </c>
      <c r="D136" s="252" t="s">
        <v>916</v>
      </c>
      <c r="E136" s="251"/>
      <c r="F136" s="693"/>
      <c r="G136" s="405" t="s">
        <v>913</v>
      </c>
      <c r="H136" s="545" t="str">
        <f>IF(AND('Table 5.2'!I215="",'Table 5.2'!J215="",'Table 5.2'!K215=""),"",IF(OR('Table 5.2'!I215="c",'Table 5.2'!J215="c",'Table 5.2'!K215="c"),"c",SUM('Table 5.2'!I215,'Table 5.2'!J215,'Table 5.2'!K215)))</f>
        <v/>
      </c>
      <c r="I136" s="419"/>
      <c r="J136" s="420"/>
      <c r="K136" s="559"/>
      <c r="L136" s="446"/>
      <c r="M136" s="546"/>
      <c r="N136" s="446"/>
      <c r="O136" s="546"/>
      <c r="P136" s="561"/>
      <c r="Q136" s="445"/>
      <c r="R136" s="445"/>
      <c r="S136" s="445"/>
      <c r="T136" s="416" t="str">
        <f t="shared" si="8"/>
        <v/>
      </c>
      <c r="U136" s="626" t="str">
        <f t="shared" si="5"/>
        <v/>
      </c>
      <c r="V136" s="631" t="str">
        <f t="shared" si="6"/>
        <v/>
      </c>
      <c r="W136" s="442" t="str">
        <f t="shared" si="7"/>
        <v/>
      </c>
      <c r="X136" s="312"/>
    </row>
    <row r="137" spans="2:24" x14ac:dyDescent="0.2">
      <c r="B137" s="293" t="s">
        <v>822</v>
      </c>
      <c r="D137" s="252" t="s">
        <v>917</v>
      </c>
      <c r="E137" s="251"/>
      <c r="F137" s="694"/>
      <c r="G137" s="404" t="s">
        <v>914</v>
      </c>
      <c r="H137" s="545" t="str">
        <f>IF(AND('Table 5.2'!I215="",'Table 5.2'!J215=""),"",IF(OR('Table 5.2'!I215="c",'Table 5.2'!J215="c"),"c",SUM('Table 5.2'!I215,'Table 5.2'!J215)))</f>
        <v/>
      </c>
      <c r="I137" s="419"/>
      <c r="J137" s="420"/>
      <c r="K137" s="560"/>
      <c r="L137" s="420"/>
      <c r="M137" s="419"/>
      <c r="N137" s="420"/>
      <c r="O137" s="419"/>
      <c r="P137" s="562"/>
      <c r="Q137" s="445"/>
      <c r="R137" s="445"/>
      <c r="S137" s="445"/>
      <c r="T137" s="416" t="str">
        <f t="shared" si="8"/>
        <v/>
      </c>
      <c r="U137" s="626" t="str">
        <f t="shared" si="5"/>
        <v/>
      </c>
      <c r="V137" s="631" t="str">
        <f t="shared" si="6"/>
        <v/>
      </c>
      <c r="W137" s="442" t="str">
        <f t="shared" si="7"/>
        <v/>
      </c>
      <c r="X137" s="312"/>
    </row>
    <row r="138" spans="2:24" x14ac:dyDescent="0.2">
      <c r="B138" s="293" t="s">
        <v>822</v>
      </c>
      <c r="D138" s="252" t="s">
        <v>538</v>
      </c>
      <c r="E138" s="251"/>
      <c r="F138" s="694"/>
      <c r="G138" s="404" t="s">
        <v>915</v>
      </c>
      <c r="H138" s="547" t="str">
        <f>'Table 5.2'!K215</f>
        <v/>
      </c>
      <c r="I138" s="419"/>
      <c r="J138" s="420"/>
      <c r="K138" s="560"/>
      <c r="L138" s="420"/>
      <c r="M138" s="419"/>
      <c r="N138" s="420"/>
      <c r="O138" s="419"/>
      <c r="P138" s="562"/>
      <c r="Q138" s="445"/>
      <c r="R138" s="445"/>
      <c r="S138" s="445"/>
      <c r="T138" s="416" t="str">
        <f t="shared" si="8"/>
        <v/>
      </c>
      <c r="U138" s="626" t="str">
        <f t="shared" si="5"/>
        <v/>
      </c>
      <c r="V138" s="631" t="str">
        <f t="shared" si="6"/>
        <v/>
      </c>
      <c r="W138" s="442" t="str">
        <f t="shared" si="7"/>
        <v/>
      </c>
      <c r="X138" s="312"/>
    </row>
    <row r="139" spans="2:24" x14ac:dyDescent="0.2">
      <c r="B139" s="293" t="s">
        <v>822</v>
      </c>
      <c r="D139" s="252" t="s">
        <v>540</v>
      </c>
      <c r="E139" s="251"/>
      <c r="F139" s="694"/>
      <c r="G139" s="404" t="s">
        <v>488</v>
      </c>
      <c r="H139" s="547" t="str">
        <f>IF('Table 5.2'!O215="","",'Table 5.2'!O215)</f>
        <v/>
      </c>
      <c r="I139" s="419"/>
      <c r="J139" s="420"/>
      <c r="K139" s="560"/>
      <c r="L139" s="420"/>
      <c r="M139" s="419"/>
      <c r="N139" s="420"/>
      <c r="O139" s="419"/>
      <c r="P139" s="562"/>
      <c r="Q139" s="445"/>
      <c r="R139" s="445"/>
      <c r="S139" s="445"/>
      <c r="T139" s="416" t="str">
        <f t="shared" si="8"/>
        <v/>
      </c>
      <c r="U139" s="626" t="str">
        <f t="shared" si="5"/>
        <v/>
      </c>
      <c r="V139" s="631" t="str">
        <f t="shared" si="6"/>
        <v/>
      </c>
      <c r="W139" s="442" t="str">
        <f t="shared" si="7"/>
        <v/>
      </c>
      <c r="X139" s="312"/>
    </row>
    <row r="140" spans="2:24" ht="13.5" thickBot="1" x14ac:dyDescent="0.25">
      <c r="B140" s="293" t="s">
        <v>822</v>
      </c>
      <c r="D140" s="253" t="s">
        <v>541</v>
      </c>
      <c r="E140" s="254"/>
      <c r="F140" s="695"/>
      <c r="G140" s="407" t="s">
        <v>883</v>
      </c>
      <c r="H140" s="548" t="str">
        <f>IF('Table 5.2'!P215="","",'Table 5.2'!P215)</f>
        <v/>
      </c>
      <c r="I140" s="419"/>
      <c r="J140" s="420"/>
      <c r="K140" s="560"/>
      <c r="L140" s="420"/>
      <c r="M140" s="419"/>
      <c r="N140" s="420"/>
      <c r="O140" s="419"/>
      <c r="P140" s="562"/>
      <c r="Q140" s="445"/>
      <c r="R140" s="445"/>
      <c r="S140" s="445"/>
      <c r="T140" s="416" t="str">
        <f t="shared" si="8"/>
        <v/>
      </c>
      <c r="U140" s="626" t="str">
        <f t="shared" si="5"/>
        <v/>
      </c>
      <c r="V140" s="631" t="str">
        <f t="shared" si="6"/>
        <v/>
      </c>
      <c r="W140" s="442" t="str">
        <f t="shared" si="7"/>
        <v/>
      </c>
      <c r="X140" s="312"/>
    </row>
    <row r="141" spans="2:24" ht="13.5" thickBot="1" x14ac:dyDescent="0.25">
      <c r="B141" s="293" t="s">
        <v>827</v>
      </c>
      <c r="D141" s="250" t="s">
        <v>535</v>
      </c>
      <c r="E141" s="255">
        <v>21</v>
      </c>
      <c r="F141" s="257"/>
      <c r="G141" s="608" t="s">
        <v>407</v>
      </c>
      <c r="H141" s="449">
        <f>IF('Table 3.2'!H225="","",'Table 3.2'!H225)</f>
        <v>1942</v>
      </c>
      <c r="I141" s="449" t="str">
        <f>IF('Table 3.2'!I225="","",'Table 3.2'!I225)</f>
        <v/>
      </c>
      <c r="J141" s="449">
        <f>IF('Table 3.2'!J225="","",'Table 3.2'!J225)</f>
        <v>572</v>
      </c>
      <c r="K141" s="449">
        <f>IF('Table 3.2'!K225="","",'Table 3.2'!K225)</f>
        <v>1370</v>
      </c>
      <c r="L141" s="449">
        <f>IF('Table 3.2'!L225="","",'Table 3.2'!L225)</f>
        <v>84</v>
      </c>
      <c r="M141" s="449" t="str">
        <f>IF('Table 3.2'!M225="","",'Table 3.2'!M225)</f>
        <v/>
      </c>
      <c r="N141" s="449">
        <f>IF('Table 3.2'!N225="","",'Table 3.2'!N225)</f>
        <v>1286</v>
      </c>
      <c r="O141" s="449" t="str">
        <f>IF('Table 3.2'!O225="","",'Table 3.2'!O225)</f>
        <v/>
      </c>
      <c r="P141" s="449" t="str">
        <f>IF('Table 3.2'!P225="","",'Table 3.2'!P225)</f>
        <v/>
      </c>
      <c r="Q141" s="449" t="str">
        <f>IF('Table 3.2'!Q225="","",'Table 3.2'!Q225)</f>
        <v/>
      </c>
      <c r="R141" s="449" t="str">
        <f>IF('Table 3.2'!R225="","",'Table 3.2'!R225)</f>
        <v/>
      </c>
      <c r="S141" s="449" t="str">
        <f>IF('Table 3.2'!S225="","",'Table 3.2'!S225)</f>
        <v/>
      </c>
      <c r="T141" s="416" t="str">
        <f t="shared" si="8"/>
        <v/>
      </c>
      <c r="U141" s="626" t="str">
        <f t="shared" si="5"/>
        <v/>
      </c>
      <c r="V141" s="631" t="str">
        <f t="shared" si="6"/>
        <v/>
      </c>
      <c r="W141" s="442" t="str">
        <f t="shared" si="7"/>
        <v/>
      </c>
      <c r="X141" s="312"/>
    </row>
    <row r="142" spans="2:24" x14ac:dyDescent="0.2">
      <c r="B142" s="293" t="s">
        <v>827</v>
      </c>
      <c r="D142" s="252" t="s">
        <v>916</v>
      </c>
      <c r="E142" s="251"/>
      <c r="F142" s="693"/>
      <c r="G142" s="405" t="s">
        <v>913</v>
      </c>
      <c r="H142" s="545" t="str">
        <f>IF(AND('Table 5.2'!I225="",'Table 5.2'!J225="",'Table 5.2'!K225=""),"",IF(OR('Table 5.2'!I225="c",'Table 5.2'!J225="c",'Table 5.2'!K225="c"),"c",SUM('Table 5.2'!I225,'Table 5.2'!J225,'Table 5.2'!K225)))</f>
        <v/>
      </c>
      <c r="I142" s="419"/>
      <c r="J142" s="420"/>
      <c r="K142" s="559"/>
      <c r="L142" s="446"/>
      <c r="M142" s="546"/>
      <c r="N142" s="446"/>
      <c r="O142" s="546"/>
      <c r="P142" s="561"/>
      <c r="Q142" s="445"/>
      <c r="R142" s="445"/>
      <c r="S142" s="445"/>
      <c r="T142" s="416" t="str">
        <f t="shared" si="8"/>
        <v/>
      </c>
      <c r="U142" s="626" t="str">
        <f t="shared" si="5"/>
        <v/>
      </c>
      <c r="V142" s="631" t="str">
        <f t="shared" si="6"/>
        <v/>
      </c>
      <c r="W142" s="442" t="str">
        <f t="shared" si="7"/>
        <v/>
      </c>
      <c r="X142" s="312"/>
    </row>
    <row r="143" spans="2:24" x14ac:dyDescent="0.2">
      <c r="B143" s="293" t="s">
        <v>827</v>
      </c>
      <c r="D143" s="252" t="s">
        <v>917</v>
      </c>
      <c r="E143" s="251"/>
      <c r="F143" s="694"/>
      <c r="G143" s="404" t="s">
        <v>914</v>
      </c>
      <c r="H143" s="545" t="str">
        <f>IF(AND('Table 5.2'!I225="",'Table 5.2'!J225=""),"",IF(OR('Table 5.2'!I225="c",'Table 5.2'!J225="c"),"c",SUM('Table 5.2'!I225,'Table 5.2'!J225)))</f>
        <v/>
      </c>
      <c r="I143" s="419"/>
      <c r="J143" s="420"/>
      <c r="K143" s="560"/>
      <c r="L143" s="420"/>
      <c r="M143" s="419"/>
      <c r="N143" s="420"/>
      <c r="O143" s="419"/>
      <c r="P143" s="562"/>
      <c r="Q143" s="445"/>
      <c r="R143" s="445"/>
      <c r="S143" s="445"/>
      <c r="T143" s="416" t="str">
        <f t="shared" si="8"/>
        <v/>
      </c>
      <c r="U143" s="626" t="str">
        <f t="shared" si="5"/>
        <v/>
      </c>
      <c r="V143" s="631" t="str">
        <f t="shared" si="6"/>
        <v/>
      </c>
      <c r="W143" s="442" t="str">
        <f t="shared" si="7"/>
        <v/>
      </c>
      <c r="X143" s="312"/>
    </row>
    <row r="144" spans="2:24" x14ac:dyDescent="0.2">
      <c r="B144" s="293" t="s">
        <v>827</v>
      </c>
      <c r="D144" s="252" t="s">
        <v>538</v>
      </c>
      <c r="E144" s="251"/>
      <c r="F144" s="694"/>
      <c r="G144" s="404" t="s">
        <v>915</v>
      </c>
      <c r="H144" s="547" t="str">
        <f>'Table 5.2'!K225</f>
        <v/>
      </c>
      <c r="I144" s="419"/>
      <c r="J144" s="420"/>
      <c r="K144" s="560"/>
      <c r="L144" s="420"/>
      <c r="M144" s="419"/>
      <c r="N144" s="420"/>
      <c r="O144" s="419"/>
      <c r="P144" s="562"/>
      <c r="Q144" s="445"/>
      <c r="R144" s="445"/>
      <c r="S144" s="445"/>
      <c r="T144" s="416" t="str">
        <f t="shared" si="8"/>
        <v/>
      </c>
      <c r="U144" s="626" t="str">
        <f t="shared" si="5"/>
        <v/>
      </c>
      <c r="V144" s="631" t="str">
        <f t="shared" si="6"/>
        <v/>
      </c>
      <c r="W144" s="442" t="str">
        <f t="shared" si="7"/>
        <v/>
      </c>
      <c r="X144" s="312"/>
    </row>
    <row r="145" spans="2:24" x14ac:dyDescent="0.2">
      <c r="B145" s="293" t="s">
        <v>827</v>
      </c>
      <c r="D145" s="252" t="s">
        <v>540</v>
      </c>
      <c r="E145" s="251"/>
      <c r="F145" s="694"/>
      <c r="G145" s="404" t="s">
        <v>488</v>
      </c>
      <c r="H145" s="547" t="str">
        <f>IF('Table 5.2'!O225="","",'Table 5.2'!O225)</f>
        <v/>
      </c>
      <c r="I145" s="419"/>
      <c r="J145" s="420"/>
      <c r="K145" s="560"/>
      <c r="L145" s="420"/>
      <c r="M145" s="419"/>
      <c r="N145" s="420"/>
      <c r="O145" s="419"/>
      <c r="P145" s="562"/>
      <c r="Q145" s="445"/>
      <c r="R145" s="445"/>
      <c r="S145" s="445"/>
      <c r="T145" s="416" t="str">
        <f t="shared" si="8"/>
        <v/>
      </c>
      <c r="U145" s="626" t="str">
        <f t="shared" si="5"/>
        <v/>
      </c>
      <c r="V145" s="631" t="str">
        <f t="shared" si="6"/>
        <v/>
      </c>
      <c r="W145" s="442" t="str">
        <f t="shared" si="7"/>
        <v/>
      </c>
      <c r="X145" s="312"/>
    </row>
    <row r="146" spans="2:24" ht="13.5" thickBot="1" x14ac:dyDescent="0.25">
      <c r="B146" s="293" t="s">
        <v>827</v>
      </c>
      <c r="D146" s="253" t="s">
        <v>541</v>
      </c>
      <c r="E146" s="254"/>
      <c r="F146" s="695"/>
      <c r="G146" s="407" t="s">
        <v>883</v>
      </c>
      <c r="H146" s="548" t="str">
        <f>IF('Table 5.2'!P225="","",'Table 5.2'!P225)</f>
        <v/>
      </c>
      <c r="I146" s="419"/>
      <c r="J146" s="420"/>
      <c r="K146" s="560"/>
      <c r="L146" s="420"/>
      <c r="M146" s="419"/>
      <c r="N146" s="420"/>
      <c r="O146" s="419"/>
      <c r="P146" s="562"/>
      <c r="Q146" s="445"/>
      <c r="R146" s="445"/>
      <c r="S146" s="445"/>
      <c r="T146" s="416" t="str">
        <f t="shared" si="8"/>
        <v/>
      </c>
      <c r="U146" s="626" t="str">
        <f t="shared" si="5"/>
        <v/>
      </c>
      <c r="V146" s="631" t="str">
        <f t="shared" si="6"/>
        <v/>
      </c>
      <c r="W146" s="442" t="str">
        <f t="shared" si="7"/>
        <v/>
      </c>
      <c r="X146" s="312"/>
    </row>
    <row r="147" spans="2:24" ht="13.5" thickBot="1" x14ac:dyDescent="0.25">
      <c r="B147" s="293" t="s">
        <v>828</v>
      </c>
      <c r="D147" s="250" t="s">
        <v>535</v>
      </c>
      <c r="E147" s="255">
        <v>22</v>
      </c>
      <c r="F147" s="257"/>
      <c r="G147" s="608" t="s">
        <v>409</v>
      </c>
      <c r="H147" s="449">
        <f>IF('Table 3.2'!H226="","",'Table 3.2'!H226)</f>
        <v>576</v>
      </c>
      <c r="I147" s="449" t="str">
        <f>IF('Table 3.2'!I226="","",'Table 3.2'!I226)</f>
        <v/>
      </c>
      <c r="J147" s="449">
        <f>IF('Table 3.2'!J226="","",'Table 3.2'!J226)</f>
        <v>16</v>
      </c>
      <c r="K147" s="449">
        <f>IF('Table 3.2'!K226="","",'Table 3.2'!K226)</f>
        <v>560</v>
      </c>
      <c r="L147" s="449">
        <f>IF('Table 3.2'!L226="","",'Table 3.2'!L226)</f>
        <v>25</v>
      </c>
      <c r="M147" s="449" t="str">
        <f>IF('Table 3.2'!M226="","",'Table 3.2'!M226)</f>
        <v/>
      </c>
      <c r="N147" s="449">
        <f>IF('Table 3.2'!N226="","",'Table 3.2'!N226)</f>
        <v>535</v>
      </c>
      <c r="O147" s="449" t="str">
        <f>IF('Table 3.2'!O226="","",'Table 3.2'!O226)</f>
        <v/>
      </c>
      <c r="P147" s="449" t="str">
        <f>IF('Table 3.2'!P226="","",'Table 3.2'!P226)</f>
        <v/>
      </c>
      <c r="Q147" s="449" t="str">
        <f>IF('Table 3.2'!Q226="","",'Table 3.2'!Q226)</f>
        <v/>
      </c>
      <c r="R147" s="449" t="str">
        <f>IF('Table 3.2'!R226="","",'Table 3.2'!R226)</f>
        <v/>
      </c>
      <c r="S147" s="449" t="str">
        <f>IF('Table 3.2'!S226="","",'Table 3.2'!S226)</f>
        <v/>
      </c>
      <c r="T147" s="416" t="str">
        <f t="shared" si="8"/>
        <v/>
      </c>
      <c r="U147" s="626" t="str">
        <f t="shared" si="5"/>
        <v/>
      </c>
      <c r="V147" s="631" t="str">
        <f t="shared" si="6"/>
        <v/>
      </c>
      <c r="W147" s="442" t="str">
        <f t="shared" si="7"/>
        <v/>
      </c>
      <c r="X147" s="312"/>
    </row>
    <row r="148" spans="2:24" x14ac:dyDescent="0.2">
      <c r="B148" s="293" t="s">
        <v>828</v>
      </c>
      <c r="D148" s="252" t="s">
        <v>916</v>
      </c>
      <c r="E148" s="251"/>
      <c r="F148" s="693"/>
      <c r="G148" s="405" t="s">
        <v>913</v>
      </c>
      <c r="H148" s="545" t="str">
        <f>IF(AND('Table 5.2'!I226="",'Table 5.2'!J226="",'Table 5.2'!K226=""),"",IF(OR('Table 5.2'!I226="c",'Table 5.2'!J226="c",'Table 5.2'!K226="c"),"c",SUM('Table 5.2'!I226,'Table 5.2'!J226,'Table 5.2'!K226)))</f>
        <v/>
      </c>
      <c r="I148" s="419"/>
      <c r="J148" s="420"/>
      <c r="K148" s="559"/>
      <c r="L148" s="446"/>
      <c r="M148" s="546"/>
      <c r="N148" s="446"/>
      <c r="O148" s="546"/>
      <c r="P148" s="561"/>
      <c r="Q148" s="445"/>
      <c r="R148" s="445"/>
      <c r="S148" s="445"/>
      <c r="T148" s="416" t="str">
        <f t="shared" si="8"/>
        <v/>
      </c>
      <c r="U148" s="626" t="str">
        <f t="shared" si="5"/>
        <v/>
      </c>
      <c r="V148" s="631" t="str">
        <f t="shared" si="6"/>
        <v/>
      </c>
      <c r="W148" s="442" t="str">
        <f t="shared" si="7"/>
        <v/>
      </c>
      <c r="X148" s="312"/>
    </row>
    <row r="149" spans="2:24" x14ac:dyDescent="0.2">
      <c r="B149" s="293" t="s">
        <v>828</v>
      </c>
      <c r="D149" s="252" t="s">
        <v>917</v>
      </c>
      <c r="E149" s="251"/>
      <c r="F149" s="694"/>
      <c r="G149" s="404" t="s">
        <v>914</v>
      </c>
      <c r="H149" s="545" t="str">
        <f>IF(AND('Table 5.2'!I226="",'Table 5.2'!J226=""),"",IF(OR('Table 5.2'!I226="c",'Table 5.2'!J226="c"),"c",SUM('Table 5.2'!I226,'Table 5.2'!J226)))</f>
        <v/>
      </c>
      <c r="I149" s="419"/>
      <c r="J149" s="420"/>
      <c r="K149" s="560"/>
      <c r="L149" s="420"/>
      <c r="M149" s="419"/>
      <c r="N149" s="420"/>
      <c r="O149" s="419"/>
      <c r="P149" s="562"/>
      <c r="Q149" s="445"/>
      <c r="R149" s="445"/>
      <c r="S149" s="445"/>
      <c r="T149" s="416" t="str">
        <f t="shared" si="8"/>
        <v/>
      </c>
      <c r="U149" s="626" t="str">
        <f t="shared" si="5"/>
        <v/>
      </c>
      <c r="V149" s="631" t="str">
        <f t="shared" si="6"/>
        <v/>
      </c>
      <c r="W149" s="442" t="str">
        <f t="shared" si="7"/>
        <v/>
      </c>
      <c r="X149" s="312"/>
    </row>
    <row r="150" spans="2:24" x14ac:dyDescent="0.2">
      <c r="B150" s="293" t="s">
        <v>828</v>
      </c>
      <c r="D150" s="252" t="s">
        <v>538</v>
      </c>
      <c r="E150" s="251"/>
      <c r="F150" s="694"/>
      <c r="G150" s="404" t="s">
        <v>915</v>
      </c>
      <c r="H150" s="547" t="str">
        <f>'Table 5.2'!K226</f>
        <v/>
      </c>
      <c r="I150" s="419"/>
      <c r="J150" s="420"/>
      <c r="K150" s="560"/>
      <c r="L150" s="420"/>
      <c r="M150" s="419"/>
      <c r="N150" s="420"/>
      <c r="O150" s="419"/>
      <c r="P150" s="562"/>
      <c r="Q150" s="445"/>
      <c r="R150" s="445"/>
      <c r="S150" s="445"/>
      <c r="T150" s="416" t="str">
        <f t="shared" si="8"/>
        <v/>
      </c>
      <c r="U150" s="626" t="str">
        <f t="shared" ref="U150:U173" si="9">IF(T150&lt;&gt;"","",IF(SUM(COUNTIF(I150:K150,"c"),COUNTIF(O150:P150,"c"))&gt;1,"",IF(OR(AND(H150="c",OR(I150="c",J150="c",K150="c",O150="c",P150="c")),AND(H150&lt;&gt;"",I150="c",J150="c",K150="c",O150="c",P150="c"),AND(H150&lt;&gt;"",I150="",J150="",K150="",O150="",P150="")),"",IF(ABS(SUM(I150:K150,O150:P150)-SUM(H150))&gt;0.9,SUM(I150:K150,O150:P150),""))))</f>
        <v/>
      </c>
      <c r="V150" s="631" t="str">
        <f t="shared" ref="V150:V173" si="10">IF(T150&lt;&gt;"","",IF(OR(AND(K150="c",OR(L150="c",N150="c",M150="c")),AND(K150&lt;&gt;"",L150="c",M150="c",N150="c"),AND(K150&lt;&gt;"",L150="",N150="",M150="")),"",IF(COUNTIF(L150:N150,"c")&gt;1,"",IF(ABS(SUM(L150:N150)-SUM(K150))&gt;0.9,SUM(L150:N150),""))))</f>
        <v/>
      </c>
      <c r="W150" s="442" t="str">
        <f t="shared" ref="W150:W173" si="11">IF(T150&lt;&gt;"","",IF(OR(AND(P150="c",OR(Q150="c",S150="c",R150="c")),AND(P150&lt;&gt;"",Q150="c",R150="c",S150="c"),AND(P150&lt;&gt;"",Q150="",S150="",R150="")),"",IF(COUNTIF(Q150:S150,"c")&gt;1,"",IF(ABS(SUM(Q150:S150)-SUM(P150))&gt;0.9,SUM(Q150:S150),""))))</f>
        <v/>
      </c>
      <c r="X150" s="312"/>
    </row>
    <row r="151" spans="2:24" x14ac:dyDescent="0.2">
      <c r="B151" s="293" t="s">
        <v>828</v>
      </c>
      <c r="D151" s="252" t="s">
        <v>540</v>
      </c>
      <c r="E151" s="251"/>
      <c r="F151" s="694"/>
      <c r="G151" s="404" t="s">
        <v>488</v>
      </c>
      <c r="H151" s="547" t="str">
        <f>IF('Table 5.2'!O226="","",'Table 5.2'!O226)</f>
        <v/>
      </c>
      <c r="I151" s="419"/>
      <c r="J151" s="420"/>
      <c r="K151" s="560"/>
      <c r="L151" s="420"/>
      <c r="M151" s="419"/>
      <c r="N151" s="420"/>
      <c r="O151" s="419"/>
      <c r="P151" s="562"/>
      <c r="Q151" s="445"/>
      <c r="R151" s="445"/>
      <c r="S151" s="445"/>
      <c r="T151" s="416" t="str">
        <f t="shared" si="8"/>
        <v/>
      </c>
      <c r="U151" s="626" t="str">
        <f t="shared" si="9"/>
        <v/>
      </c>
      <c r="V151" s="631" t="str">
        <f t="shared" si="10"/>
        <v/>
      </c>
      <c r="W151" s="442" t="str">
        <f t="shared" si="11"/>
        <v/>
      </c>
      <c r="X151" s="312"/>
    </row>
    <row r="152" spans="2:24" ht="13.5" thickBot="1" x14ac:dyDescent="0.25">
      <c r="B152" s="293" t="s">
        <v>828</v>
      </c>
      <c r="D152" s="253" t="s">
        <v>541</v>
      </c>
      <c r="E152" s="254"/>
      <c r="F152" s="695"/>
      <c r="G152" s="407" t="s">
        <v>883</v>
      </c>
      <c r="H152" s="548" t="str">
        <f>IF('Table 5.2'!P226="","",'Table 5.2'!P226)</f>
        <v/>
      </c>
      <c r="I152" s="419"/>
      <c r="J152" s="420"/>
      <c r="K152" s="560"/>
      <c r="L152" s="420"/>
      <c r="M152" s="419"/>
      <c r="N152" s="420"/>
      <c r="O152" s="419"/>
      <c r="P152" s="562"/>
      <c r="Q152" s="445"/>
      <c r="R152" s="445"/>
      <c r="S152" s="445"/>
      <c r="T152" s="416" t="str">
        <f t="shared" si="8"/>
        <v/>
      </c>
      <c r="U152" s="626" t="str">
        <f t="shared" si="9"/>
        <v/>
      </c>
      <c r="V152" s="631" t="str">
        <f t="shared" si="10"/>
        <v/>
      </c>
      <c r="W152" s="442" t="str">
        <f t="shared" si="11"/>
        <v/>
      </c>
      <c r="X152" s="312"/>
    </row>
    <row r="153" spans="2:24" ht="13.5" thickBot="1" x14ac:dyDescent="0.25">
      <c r="B153" s="293" t="s">
        <v>839</v>
      </c>
      <c r="D153" s="250" t="s">
        <v>535</v>
      </c>
      <c r="E153" s="255">
        <v>23</v>
      </c>
      <c r="F153" s="257"/>
      <c r="G153" s="608" t="s">
        <v>432</v>
      </c>
      <c r="H153" s="449">
        <f>IF('Table 3.2'!H238="","",'Table 3.2'!H238)</f>
        <v>1117</v>
      </c>
      <c r="I153" s="449" t="str">
        <f>IF('Table 3.2'!I238="","",'Table 3.2'!I238)</f>
        <v/>
      </c>
      <c r="J153" s="449">
        <f>IF('Table 3.2'!J238="","",'Table 3.2'!J238)</f>
        <v>12</v>
      </c>
      <c r="K153" s="449">
        <f>IF('Table 3.2'!K238="","",'Table 3.2'!K238)</f>
        <v>1105</v>
      </c>
      <c r="L153" s="449">
        <f>IF('Table 3.2'!L238="","",'Table 3.2'!L238)</f>
        <v>1</v>
      </c>
      <c r="M153" s="449">
        <f>IF('Table 3.2'!M238="","",'Table 3.2'!M238)</f>
        <v>30</v>
      </c>
      <c r="N153" s="449">
        <f>IF('Table 3.2'!N238="","",'Table 3.2'!N238)</f>
        <v>1074</v>
      </c>
      <c r="O153" s="449" t="str">
        <f>IF('Table 3.2'!O238="","",'Table 3.2'!O238)</f>
        <v/>
      </c>
      <c r="P153" s="449" t="str">
        <f>IF('Table 3.2'!P238="","",'Table 3.2'!P238)</f>
        <v/>
      </c>
      <c r="Q153" s="449" t="str">
        <f>IF('Table 3.2'!Q238="","",'Table 3.2'!Q238)</f>
        <v/>
      </c>
      <c r="R153" s="449" t="str">
        <f>IF('Table 3.2'!R238="","",'Table 3.2'!R238)</f>
        <v/>
      </c>
      <c r="S153" s="449" t="str">
        <f>IF('Table 3.2'!S238="","",'Table 3.2'!S238)</f>
        <v/>
      </c>
      <c r="T153" s="416" t="str">
        <f t="shared" si="8"/>
        <v/>
      </c>
      <c r="U153" s="626" t="str">
        <f t="shared" si="9"/>
        <v/>
      </c>
      <c r="V153" s="631" t="str">
        <f t="shared" si="10"/>
        <v/>
      </c>
      <c r="W153" s="442" t="str">
        <f t="shared" si="11"/>
        <v/>
      </c>
      <c r="X153" s="312"/>
    </row>
    <row r="154" spans="2:24" x14ac:dyDescent="0.2">
      <c r="B154" s="293" t="s">
        <v>839</v>
      </c>
      <c r="D154" s="252" t="s">
        <v>916</v>
      </c>
      <c r="E154" s="251"/>
      <c r="F154" s="693"/>
      <c r="G154" s="405" t="s">
        <v>913</v>
      </c>
      <c r="H154" s="545" t="str">
        <f>IF(AND('Table 5.2'!I238="",'Table 5.2'!J238="",'Table 5.2'!K238=""),"",IF(OR('Table 5.2'!I238="c",'Table 5.2'!J238="c",'Table 5.2'!K238="c"),"c",SUM('Table 5.2'!I238,'Table 5.2'!J238,'Table 5.2'!K238)))</f>
        <v/>
      </c>
      <c r="I154" s="419"/>
      <c r="J154" s="420"/>
      <c r="K154" s="559"/>
      <c r="L154" s="446"/>
      <c r="M154" s="546"/>
      <c r="N154" s="446"/>
      <c r="O154" s="546"/>
      <c r="P154" s="561"/>
      <c r="Q154" s="445"/>
      <c r="R154" s="445"/>
      <c r="S154" s="445"/>
      <c r="T154" s="416" t="str">
        <f t="shared" si="8"/>
        <v/>
      </c>
      <c r="U154" s="626" t="str">
        <f t="shared" si="9"/>
        <v/>
      </c>
      <c r="V154" s="631" t="str">
        <f t="shared" si="10"/>
        <v/>
      </c>
      <c r="W154" s="442" t="str">
        <f t="shared" si="11"/>
        <v/>
      </c>
      <c r="X154" s="312"/>
    </row>
    <row r="155" spans="2:24" x14ac:dyDescent="0.2">
      <c r="B155" s="293" t="s">
        <v>839</v>
      </c>
      <c r="D155" s="252" t="s">
        <v>917</v>
      </c>
      <c r="E155" s="251"/>
      <c r="F155" s="694"/>
      <c r="G155" s="404" t="s">
        <v>914</v>
      </c>
      <c r="H155" s="545" t="str">
        <f>IF(AND('Table 5.2'!I238="",'Table 5.2'!J238=""),"",IF(OR('Table 5.2'!I238="c",'Table 5.2'!J238="c"),"c",SUM('Table 5.2'!I238,'Table 5.2'!J238)))</f>
        <v/>
      </c>
      <c r="I155" s="419"/>
      <c r="J155" s="420"/>
      <c r="K155" s="560"/>
      <c r="L155" s="420"/>
      <c r="M155" s="419"/>
      <c r="N155" s="420"/>
      <c r="O155" s="419"/>
      <c r="P155" s="562"/>
      <c r="Q155" s="445"/>
      <c r="R155" s="445"/>
      <c r="S155" s="445"/>
      <c r="T155" s="416" t="str">
        <f t="shared" si="8"/>
        <v/>
      </c>
      <c r="U155" s="626" t="str">
        <f t="shared" si="9"/>
        <v/>
      </c>
      <c r="V155" s="631" t="str">
        <f t="shared" si="10"/>
        <v/>
      </c>
      <c r="W155" s="442" t="str">
        <f t="shared" si="11"/>
        <v/>
      </c>
      <c r="X155" s="312"/>
    </row>
    <row r="156" spans="2:24" x14ac:dyDescent="0.2">
      <c r="B156" s="293" t="s">
        <v>839</v>
      </c>
      <c r="D156" s="252" t="s">
        <v>538</v>
      </c>
      <c r="E156" s="251"/>
      <c r="F156" s="694"/>
      <c r="G156" s="404" t="s">
        <v>915</v>
      </c>
      <c r="H156" s="547" t="str">
        <f>'Table 5.2'!K238</f>
        <v/>
      </c>
      <c r="I156" s="419"/>
      <c r="J156" s="420"/>
      <c r="K156" s="560"/>
      <c r="L156" s="420"/>
      <c r="M156" s="419"/>
      <c r="N156" s="420"/>
      <c r="O156" s="419"/>
      <c r="P156" s="562"/>
      <c r="Q156" s="445"/>
      <c r="R156" s="445"/>
      <c r="S156" s="445"/>
      <c r="T156" s="416" t="str">
        <f t="shared" si="8"/>
        <v/>
      </c>
      <c r="U156" s="626" t="str">
        <f t="shared" si="9"/>
        <v/>
      </c>
      <c r="V156" s="631" t="str">
        <f t="shared" si="10"/>
        <v/>
      </c>
      <c r="W156" s="442" t="str">
        <f t="shared" si="11"/>
        <v/>
      </c>
      <c r="X156" s="312"/>
    </row>
    <row r="157" spans="2:24" x14ac:dyDescent="0.2">
      <c r="B157" s="293" t="s">
        <v>839</v>
      </c>
      <c r="D157" s="252" t="s">
        <v>540</v>
      </c>
      <c r="E157" s="251"/>
      <c r="F157" s="694"/>
      <c r="G157" s="404" t="s">
        <v>488</v>
      </c>
      <c r="H157" s="547" t="str">
        <f>IF('Table 5.2'!O238="","",'Table 5.2'!O238)</f>
        <v/>
      </c>
      <c r="I157" s="419"/>
      <c r="J157" s="420"/>
      <c r="K157" s="560"/>
      <c r="L157" s="420"/>
      <c r="M157" s="419"/>
      <c r="N157" s="420"/>
      <c r="O157" s="419"/>
      <c r="P157" s="562"/>
      <c r="Q157" s="445"/>
      <c r="R157" s="445"/>
      <c r="S157" s="445"/>
      <c r="T157" s="416" t="str">
        <f t="shared" ref="T157:T173" si="12">IF(AND(ISNUMBER(H157),SUM(COUNTIF(I157:K157,"c"),COUNTIF(O157:P157,"c"))=1),"Res Disc",IF(AND(H157="c",ISNUMBER(I157),ISNUMBER(J157),ISNUMBER(K157),ISNUMBER(O157),ISNUMBER(P157)),"Res Disc",IF(AND(COUNTIF(Q157:S157,"c")=1,ISNUMBER(P157)),"Res Disc",IF(AND(P157="c",ISNUMBER(Q157),ISNUMBER(R157),ISNUMBER(S157)),"Res Disc",IF(AND(K157="c",ISNUMBER(L157),ISNUMBER(M157),ISNUMBER(N157)),"Res Disc",IF(AND(ISNUMBER(K157),COUNTIF(L157:N157,"c")=1),"Res Disc",""))))))</f>
        <v/>
      </c>
      <c r="U157" s="626" t="str">
        <f t="shared" si="9"/>
        <v/>
      </c>
      <c r="V157" s="631" t="str">
        <f t="shared" si="10"/>
        <v/>
      </c>
      <c r="W157" s="442" t="str">
        <f t="shared" si="11"/>
        <v/>
      </c>
      <c r="X157" s="312"/>
    </row>
    <row r="158" spans="2:24" ht="13.5" thickBot="1" x14ac:dyDescent="0.25">
      <c r="B158" s="293" t="s">
        <v>839</v>
      </c>
      <c r="D158" s="253" t="s">
        <v>541</v>
      </c>
      <c r="E158" s="254"/>
      <c r="F158" s="695"/>
      <c r="G158" s="407" t="s">
        <v>883</v>
      </c>
      <c r="H158" s="548" t="str">
        <f>IF('Table 5.2'!P238="","",'Table 5.2'!P238)</f>
        <v/>
      </c>
      <c r="I158" s="419"/>
      <c r="J158" s="420"/>
      <c r="K158" s="560"/>
      <c r="L158" s="420"/>
      <c r="M158" s="419"/>
      <c r="N158" s="420"/>
      <c r="O158" s="419"/>
      <c r="P158" s="562"/>
      <c r="Q158" s="445"/>
      <c r="R158" s="445"/>
      <c r="S158" s="445"/>
      <c r="T158" s="416" t="str">
        <f t="shared" si="12"/>
        <v/>
      </c>
      <c r="U158" s="626" t="str">
        <f t="shared" si="9"/>
        <v/>
      </c>
      <c r="V158" s="631" t="str">
        <f t="shared" si="10"/>
        <v/>
      </c>
      <c r="W158" s="442" t="str">
        <f t="shared" si="11"/>
        <v/>
      </c>
      <c r="X158" s="312"/>
    </row>
    <row r="159" spans="2:24" ht="13.5" thickBot="1" x14ac:dyDescent="0.25">
      <c r="B159" s="293" t="s">
        <v>846</v>
      </c>
      <c r="D159" s="250" t="s">
        <v>535</v>
      </c>
      <c r="E159" s="255">
        <v>24</v>
      </c>
      <c r="F159" s="257"/>
      <c r="G159" s="608" t="s">
        <v>446</v>
      </c>
      <c r="H159" s="449">
        <f>IF('Table 3.2'!H245="","",'Table 3.2'!H245)</f>
        <v>52951</v>
      </c>
      <c r="I159" s="449" t="str">
        <f>IF('Table 3.2'!I245="","",'Table 3.2'!I245)</f>
        <v/>
      </c>
      <c r="J159" s="449">
        <f>IF('Table 3.2'!J245="","",'Table 3.2'!J245)</f>
        <v>191</v>
      </c>
      <c r="K159" s="449">
        <f>IF('Table 3.2'!K245="","",'Table 3.2'!K245)</f>
        <v>52760</v>
      </c>
      <c r="L159" s="449">
        <f>IF('Table 3.2'!L245="","",'Table 3.2'!L245)</f>
        <v>160</v>
      </c>
      <c r="M159" s="449" t="str">
        <f>IF('Table 3.2'!M245="","",'Table 3.2'!M245)</f>
        <v/>
      </c>
      <c r="N159" s="449">
        <f>IF('Table 3.2'!N245="","",'Table 3.2'!N245)</f>
        <v>52600</v>
      </c>
      <c r="O159" s="449" t="str">
        <f>IF('Table 3.2'!O245="","",'Table 3.2'!O245)</f>
        <v/>
      </c>
      <c r="P159" s="449" t="str">
        <f>IF('Table 3.2'!P245="","",'Table 3.2'!P245)</f>
        <v/>
      </c>
      <c r="Q159" s="449" t="str">
        <f>IF('Table 3.2'!Q245="","",'Table 3.2'!Q245)</f>
        <v/>
      </c>
      <c r="R159" s="449" t="str">
        <f>IF('Table 3.2'!R245="","",'Table 3.2'!R245)</f>
        <v/>
      </c>
      <c r="S159" s="449" t="str">
        <f>IF('Table 3.2'!S245="","",'Table 3.2'!S245)</f>
        <v/>
      </c>
      <c r="T159" s="416" t="str">
        <f t="shared" si="12"/>
        <v/>
      </c>
      <c r="U159" s="626" t="str">
        <f t="shared" si="9"/>
        <v/>
      </c>
      <c r="V159" s="631" t="str">
        <f t="shared" si="10"/>
        <v/>
      </c>
      <c r="W159" s="442" t="str">
        <f t="shared" si="11"/>
        <v/>
      </c>
      <c r="X159" s="312"/>
    </row>
    <row r="160" spans="2:24" x14ac:dyDescent="0.2">
      <c r="B160" s="293" t="s">
        <v>846</v>
      </c>
      <c r="D160" s="252" t="s">
        <v>916</v>
      </c>
      <c r="E160" s="251"/>
      <c r="F160" s="693"/>
      <c r="G160" s="405" t="s">
        <v>913</v>
      </c>
      <c r="H160" s="545" t="str">
        <f>IF(AND('Table 5.2'!I245="",'Table 5.2'!J245="",'Table 5.2'!K245=""),"",IF(OR('Table 5.2'!I245="c",'Table 5.2'!J245="c",'Table 5.2'!K245="c"),"c",SUM('Table 5.2'!I245,'Table 5.2'!J245,'Table 5.2'!K245)))</f>
        <v/>
      </c>
      <c r="I160" s="419"/>
      <c r="J160" s="420"/>
      <c r="K160" s="559"/>
      <c r="L160" s="446"/>
      <c r="M160" s="546"/>
      <c r="N160" s="446"/>
      <c r="O160" s="546"/>
      <c r="P160" s="561"/>
      <c r="Q160" s="445"/>
      <c r="R160" s="445"/>
      <c r="S160" s="445"/>
      <c r="T160" s="416" t="str">
        <f t="shared" si="12"/>
        <v/>
      </c>
      <c r="U160" s="626" t="str">
        <f t="shared" si="9"/>
        <v/>
      </c>
      <c r="V160" s="631" t="str">
        <f t="shared" si="10"/>
        <v/>
      </c>
      <c r="W160" s="442" t="str">
        <f t="shared" si="11"/>
        <v/>
      </c>
      <c r="X160" s="312"/>
    </row>
    <row r="161" spans="1:24" x14ac:dyDescent="0.2">
      <c r="B161" s="293" t="s">
        <v>846</v>
      </c>
      <c r="D161" s="252" t="s">
        <v>917</v>
      </c>
      <c r="E161" s="251"/>
      <c r="F161" s="694"/>
      <c r="G161" s="404" t="s">
        <v>914</v>
      </c>
      <c r="H161" s="545" t="str">
        <f>IF(AND('Table 5.2'!I245="",'Table 5.2'!J245=""),"",IF(OR('Table 5.2'!I245="c",'Table 5.2'!J245="c"),"c",SUM('Table 5.2'!I245,'Table 5.2'!J245)))</f>
        <v/>
      </c>
      <c r="I161" s="419"/>
      <c r="J161" s="420"/>
      <c r="K161" s="560"/>
      <c r="L161" s="420"/>
      <c r="M161" s="419"/>
      <c r="N161" s="420"/>
      <c r="O161" s="419"/>
      <c r="P161" s="562"/>
      <c r="Q161" s="445"/>
      <c r="R161" s="445"/>
      <c r="S161" s="445"/>
      <c r="T161" s="416" t="str">
        <f t="shared" si="12"/>
        <v/>
      </c>
      <c r="U161" s="626" t="str">
        <f t="shared" si="9"/>
        <v/>
      </c>
      <c r="V161" s="631" t="str">
        <f t="shared" si="10"/>
        <v/>
      </c>
      <c r="W161" s="442" t="str">
        <f t="shared" si="11"/>
        <v/>
      </c>
      <c r="X161" s="312"/>
    </row>
    <row r="162" spans="1:24" x14ac:dyDescent="0.2">
      <c r="B162" s="293" t="s">
        <v>846</v>
      </c>
      <c r="D162" s="252" t="s">
        <v>538</v>
      </c>
      <c r="E162" s="251"/>
      <c r="F162" s="694"/>
      <c r="G162" s="404" t="s">
        <v>915</v>
      </c>
      <c r="H162" s="547" t="str">
        <f>'Table 5.2'!K245</f>
        <v/>
      </c>
      <c r="I162" s="419"/>
      <c r="J162" s="420"/>
      <c r="K162" s="560"/>
      <c r="L162" s="420"/>
      <c r="M162" s="419"/>
      <c r="N162" s="420"/>
      <c r="O162" s="419"/>
      <c r="P162" s="562"/>
      <c r="Q162" s="445"/>
      <c r="R162" s="445"/>
      <c r="S162" s="445"/>
      <c r="T162" s="416" t="str">
        <f t="shared" si="12"/>
        <v/>
      </c>
      <c r="U162" s="626" t="str">
        <f t="shared" si="9"/>
        <v/>
      </c>
      <c r="V162" s="631" t="str">
        <f t="shared" si="10"/>
        <v/>
      </c>
      <c r="W162" s="442" t="str">
        <f t="shared" si="11"/>
        <v/>
      </c>
      <c r="X162" s="312"/>
    </row>
    <row r="163" spans="1:24" x14ac:dyDescent="0.2">
      <c r="B163" s="293" t="s">
        <v>846</v>
      </c>
      <c r="D163" s="252" t="s">
        <v>540</v>
      </c>
      <c r="E163" s="251"/>
      <c r="F163" s="694"/>
      <c r="G163" s="404" t="s">
        <v>488</v>
      </c>
      <c r="H163" s="547" t="str">
        <f>IF('Table 5.2'!O245="","",'Table 5.2'!O245)</f>
        <v/>
      </c>
      <c r="I163" s="419"/>
      <c r="J163" s="420"/>
      <c r="K163" s="560"/>
      <c r="L163" s="420"/>
      <c r="M163" s="419"/>
      <c r="N163" s="420"/>
      <c r="O163" s="419"/>
      <c r="P163" s="562"/>
      <c r="Q163" s="445"/>
      <c r="R163" s="445"/>
      <c r="S163" s="445"/>
      <c r="T163" s="416" t="str">
        <f t="shared" si="12"/>
        <v/>
      </c>
      <c r="U163" s="626" t="str">
        <f t="shared" si="9"/>
        <v/>
      </c>
      <c r="V163" s="631" t="str">
        <f t="shared" si="10"/>
        <v/>
      </c>
      <c r="W163" s="442" t="str">
        <f t="shared" si="11"/>
        <v/>
      </c>
      <c r="X163" s="312"/>
    </row>
    <row r="164" spans="1:24" ht="13.5" thickBot="1" x14ac:dyDescent="0.25">
      <c r="B164" s="293" t="s">
        <v>846</v>
      </c>
      <c r="D164" s="253" t="s">
        <v>541</v>
      </c>
      <c r="E164" s="254"/>
      <c r="F164" s="695"/>
      <c r="G164" s="407" t="s">
        <v>883</v>
      </c>
      <c r="H164" s="548" t="str">
        <f>IF('Table 5.2'!P245="","",'Table 5.2'!P245)</f>
        <v/>
      </c>
      <c r="I164" s="419"/>
      <c r="J164" s="420"/>
      <c r="K164" s="560"/>
      <c r="L164" s="420"/>
      <c r="M164" s="419"/>
      <c r="N164" s="420"/>
      <c r="O164" s="419"/>
      <c r="P164" s="562"/>
      <c r="Q164" s="445"/>
      <c r="R164" s="445"/>
      <c r="S164" s="445"/>
      <c r="T164" s="416" t="str">
        <f t="shared" si="12"/>
        <v/>
      </c>
      <c r="U164" s="626" t="str">
        <f t="shared" si="9"/>
        <v/>
      </c>
      <c r="V164" s="631" t="str">
        <f t="shared" si="10"/>
        <v/>
      </c>
      <c r="W164" s="442" t="str">
        <f t="shared" si="11"/>
        <v/>
      </c>
      <c r="X164" s="312"/>
    </row>
    <row r="165" spans="1:24" ht="13.5" thickBot="1" x14ac:dyDescent="0.25">
      <c r="B165" s="293" t="s">
        <v>847</v>
      </c>
      <c r="D165" s="250" t="s">
        <v>535</v>
      </c>
      <c r="E165" s="255">
        <v>25</v>
      </c>
      <c r="F165" s="257"/>
      <c r="G165" s="608" t="s">
        <v>448</v>
      </c>
      <c r="H165" s="449">
        <f>IF('Table 3.2'!H246="","",'Table 3.2'!H246)</f>
        <v>739341</v>
      </c>
      <c r="I165" s="449" t="str">
        <f>IF('Table 3.2'!I246="","",'Table 3.2'!I246)</f>
        <v/>
      </c>
      <c r="J165" s="449">
        <f>IF('Table 3.2'!J246="","",'Table 3.2'!J246)</f>
        <v>13722</v>
      </c>
      <c r="K165" s="449">
        <f>IF('Table 3.2'!K246="","",'Table 3.2'!K246)</f>
        <v>725619</v>
      </c>
      <c r="L165" s="449">
        <f>IF('Table 3.2'!L246="","",'Table 3.2'!L246)</f>
        <v>12650</v>
      </c>
      <c r="M165" s="449">
        <f>IF('Table 3.2'!M246="","",'Table 3.2'!M246)</f>
        <v>193</v>
      </c>
      <c r="N165" s="449">
        <f>IF('Table 3.2'!N246="","",'Table 3.2'!N246)</f>
        <v>712776</v>
      </c>
      <c r="O165" s="449" t="str">
        <f>IF('Table 3.2'!O246="","",'Table 3.2'!O246)</f>
        <v/>
      </c>
      <c r="P165" s="449" t="str">
        <f>IF('Table 3.2'!P246="","",'Table 3.2'!P246)</f>
        <v/>
      </c>
      <c r="Q165" s="449" t="str">
        <f>IF('Table 3.2'!Q246="","",'Table 3.2'!Q246)</f>
        <v/>
      </c>
      <c r="R165" s="449" t="str">
        <f>IF('Table 3.2'!R246="","",'Table 3.2'!R246)</f>
        <v/>
      </c>
      <c r="S165" s="449" t="str">
        <f>IF('Table 3.2'!S246="","",'Table 3.2'!S246)</f>
        <v/>
      </c>
      <c r="T165" s="416" t="str">
        <f t="shared" si="12"/>
        <v/>
      </c>
      <c r="U165" s="626" t="str">
        <f t="shared" si="9"/>
        <v/>
      </c>
      <c r="V165" s="631" t="str">
        <f t="shared" si="10"/>
        <v/>
      </c>
      <c r="W165" s="442" t="str">
        <f t="shared" si="11"/>
        <v/>
      </c>
      <c r="X165" s="312"/>
    </row>
    <row r="166" spans="1:24" x14ac:dyDescent="0.2">
      <c r="B166" s="293" t="s">
        <v>847</v>
      </c>
      <c r="D166" s="252" t="s">
        <v>916</v>
      </c>
      <c r="E166" s="251"/>
      <c r="F166" s="693"/>
      <c r="G166" s="405" t="s">
        <v>913</v>
      </c>
      <c r="H166" s="545" t="str">
        <f>IF(AND('Table 5.2'!I246="",'Table 5.2'!J246="",'Table 5.2'!K246=""),"",IF(OR('Table 5.2'!I246="c",'Table 5.2'!J246="c",'Table 5.2'!K246="c"),"c",SUM('Table 5.2'!I246,'Table 5.2'!J246,'Table 5.2'!K246)))</f>
        <v/>
      </c>
      <c r="I166" s="419"/>
      <c r="J166" s="420"/>
      <c r="K166" s="559"/>
      <c r="L166" s="446"/>
      <c r="M166" s="546"/>
      <c r="N166" s="446"/>
      <c r="O166" s="546"/>
      <c r="P166" s="561"/>
      <c r="Q166" s="445"/>
      <c r="R166" s="445"/>
      <c r="S166" s="445"/>
      <c r="T166" s="416" t="str">
        <f t="shared" si="12"/>
        <v/>
      </c>
      <c r="U166" s="626" t="str">
        <f t="shared" si="9"/>
        <v/>
      </c>
      <c r="V166" s="631" t="str">
        <f t="shared" si="10"/>
        <v/>
      </c>
      <c r="W166" s="442" t="str">
        <f t="shared" si="11"/>
        <v/>
      </c>
      <c r="X166" s="312"/>
    </row>
    <row r="167" spans="1:24" x14ac:dyDescent="0.2">
      <c r="B167" s="293" t="s">
        <v>847</v>
      </c>
      <c r="D167" s="252" t="s">
        <v>917</v>
      </c>
      <c r="E167" s="251"/>
      <c r="F167" s="694"/>
      <c r="G167" s="404" t="s">
        <v>914</v>
      </c>
      <c r="H167" s="545" t="str">
        <f>IF(AND('Table 5.2'!I246="",'Table 5.2'!J246=""),"",IF(OR('Table 5.2'!I246="c",'Table 5.2'!J246="c"),"c",SUM('Table 5.2'!I246,'Table 5.2'!J246)))</f>
        <v/>
      </c>
      <c r="I167" s="419"/>
      <c r="J167" s="420"/>
      <c r="K167" s="560"/>
      <c r="L167" s="420"/>
      <c r="M167" s="419"/>
      <c r="N167" s="420"/>
      <c r="O167" s="419"/>
      <c r="P167" s="562"/>
      <c r="Q167" s="445"/>
      <c r="R167" s="445"/>
      <c r="S167" s="445"/>
      <c r="T167" s="416" t="str">
        <f t="shared" si="12"/>
        <v/>
      </c>
      <c r="U167" s="626" t="str">
        <f t="shared" si="9"/>
        <v/>
      </c>
      <c r="V167" s="631" t="str">
        <f t="shared" si="10"/>
        <v/>
      </c>
      <c r="W167" s="442" t="str">
        <f t="shared" si="11"/>
        <v/>
      </c>
      <c r="X167" s="312"/>
    </row>
    <row r="168" spans="1:24" x14ac:dyDescent="0.2">
      <c r="B168" s="293" t="s">
        <v>847</v>
      </c>
      <c r="D168" s="252" t="s">
        <v>538</v>
      </c>
      <c r="E168" s="251"/>
      <c r="F168" s="694"/>
      <c r="G168" s="404" t="s">
        <v>915</v>
      </c>
      <c r="H168" s="547" t="str">
        <f>'Table 5.2'!K246</f>
        <v/>
      </c>
      <c r="I168" s="419"/>
      <c r="J168" s="420"/>
      <c r="K168" s="560"/>
      <c r="L168" s="420"/>
      <c r="M168" s="419"/>
      <c r="N168" s="420"/>
      <c r="O168" s="419"/>
      <c r="P168" s="562"/>
      <c r="Q168" s="445"/>
      <c r="R168" s="445"/>
      <c r="S168" s="445"/>
      <c r="T168" s="416" t="str">
        <f t="shared" si="12"/>
        <v/>
      </c>
      <c r="U168" s="626" t="str">
        <f t="shared" si="9"/>
        <v/>
      </c>
      <c r="V168" s="631" t="str">
        <f t="shared" si="10"/>
        <v/>
      </c>
      <c r="W168" s="442" t="str">
        <f t="shared" si="11"/>
        <v/>
      </c>
      <c r="X168" s="312"/>
    </row>
    <row r="169" spans="1:24" x14ac:dyDescent="0.2">
      <c r="B169" s="293" t="s">
        <v>847</v>
      </c>
      <c r="D169" s="252" t="s">
        <v>540</v>
      </c>
      <c r="E169" s="251"/>
      <c r="F169" s="694"/>
      <c r="G169" s="404" t="s">
        <v>488</v>
      </c>
      <c r="H169" s="547" t="str">
        <f>IF('Table 5.2'!O246="","",'Table 5.2'!O246)</f>
        <v/>
      </c>
      <c r="I169" s="419"/>
      <c r="J169" s="420"/>
      <c r="K169" s="560"/>
      <c r="L169" s="420"/>
      <c r="M169" s="419"/>
      <c r="N169" s="420"/>
      <c r="O169" s="419"/>
      <c r="P169" s="562"/>
      <c r="Q169" s="445"/>
      <c r="R169" s="445"/>
      <c r="S169" s="445"/>
      <c r="T169" s="416" t="str">
        <f t="shared" si="12"/>
        <v/>
      </c>
      <c r="U169" s="626" t="str">
        <f t="shared" si="9"/>
        <v/>
      </c>
      <c r="V169" s="631" t="str">
        <f t="shared" si="10"/>
        <v/>
      </c>
      <c r="W169" s="442" t="str">
        <f t="shared" si="11"/>
        <v/>
      </c>
      <c r="X169" s="312"/>
    </row>
    <row r="170" spans="1:24" ht="13.5" thickBot="1" x14ac:dyDescent="0.25">
      <c r="B170" s="293" t="s">
        <v>847</v>
      </c>
      <c r="D170" s="253" t="s">
        <v>541</v>
      </c>
      <c r="E170" s="254"/>
      <c r="F170" s="695"/>
      <c r="G170" s="407" t="s">
        <v>883</v>
      </c>
      <c r="H170" s="548" t="str">
        <f>IF('Table 5.2'!P246="","",'Table 5.2'!P246)</f>
        <v/>
      </c>
      <c r="I170" s="465"/>
      <c r="J170" s="426"/>
      <c r="K170" s="563"/>
      <c r="L170" s="426"/>
      <c r="M170" s="465"/>
      <c r="N170" s="426"/>
      <c r="O170" s="465"/>
      <c r="P170" s="564"/>
      <c r="Q170" s="549"/>
      <c r="R170" s="549"/>
      <c r="S170" s="549"/>
      <c r="T170" s="416" t="str">
        <f t="shared" si="12"/>
        <v/>
      </c>
      <c r="U170" s="626" t="str">
        <f t="shared" si="9"/>
        <v/>
      </c>
      <c r="V170" s="631" t="str">
        <f t="shared" si="10"/>
        <v/>
      </c>
      <c r="W170" s="442" t="str">
        <f t="shared" si="11"/>
        <v/>
      </c>
      <c r="X170" s="312"/>
    </row>
    <row r="171" spans="1:24" ht="13.5" thickBot="1" x14ac:dyDescent="0.25">
      <c r="B171" s="609" t="s">
        <v>936</v>
      </c>
      <c r="C171" s="256"/>
      <c r="D171" s="250" t="s">
        <v>535</v>
      </c>
      <c r="E171" s="565"/>
      <c r="F171" s="257"/>
      <c r="G171" s="408" t="s">
        <v>550</v>
      </c>
      <c r="H171" s="615">
        <v>42341</v>
      </c>
      <c r="I171" s="616"/>
      <c r="J171" s="617">
        <v>4947</v>
      </c>
      <c r="K171" s="616">
        <v>37394</v>
      </c>
      <c r="L171" s="617">
        <v>589</v>
      </c>
      <c r="M171" s="616">
        <v>107</v>
      </c>
      <c r="N171" s="617">
        <f>36805-107</f>
        <v>36698</v>
      </c>
      <c r="O171" s="616"/>
      <c r="P171" s="617"/>
      <c r="Q171" s="618"/>
      <c r="R171" s="618"/>
      <c r="S171" s="617"/>
      <c r="T171" s="484" t="str">
        <f t="shared" si="12"/>
        <v/>
      </c>
      <c r="U171" s="627" t="str">
        <f t="shared" si="9"/>
        <v/>
      </c>
      <c r="V171" s="632" t="str">
        <f t="shared" si="10"/>
        <v/>
      </c>
      <c r="W171" s="443" t="str">
        <f t="shared" si="11"/>
        <v/>
      </c>
      <c r="X171" s="312"/>
    </row>
    <row r="172" spans="1:24" ht="18" customHeight="1" x14ac:dyDescent="0.2">
      <c r="A172" s="572"/>
      <c r="B172" s="567" t="s">
        <v>864</v>
      </c>
      <c r="C172" s="572"/>
      <c r="D172" s="573" t="s">
        <v>535</v>
      </c>
      <c r="E172" s="569"/>
      <c r="F172" s="570"/>
      <c r="G172" s="571" t="s">
        <v>480</v>
      </c>
      <c r="H172" s="554">
        <f>IF('Table 3.2'!H264="","",'Table 3.2'!H264)</f>
        <v>1027408</v>
      </c>
      <c r="I172" s="554" t="str">
        <f>IF('Table 3.2'!I264="","",'Table 3.2'!I264)</f>
        <v/>
      </c>
      <c r="J172" s="554">
        <f>IF('Table 3.2'!J264="","",'Table 3.2'!J264)</f>
        <v>52521</v>
      </c>
      <c r="K172" s="554">
        <f>IF('Table 3.2'!K264="","",'Table 3.2'!K264)</f>
        <v>974887</v>
      </c>
      <c r="L172" s="554">
        <f>IF('Table 3.2'!L264="","",'Table 3.2'!L264)</f>
        <v>15582</v>
      </c>
      <c r="M172" s="554">
        <f>IF('Table 3.2'!M264="","",'Table 3.2'!M264)</f>
        <v>373</v>
      </c>
      <c r="N172" s="554">
        <f>IF('Table 3.2'!N264="","",'Table 3.2'!N264)</f>
        <v>958932</v>
      </c>
      <c r="O172" s="554" t="str">
        <f>IF('Table 3.2'!O264="","",'Table 3.2'!O264)</f>
        <v/>
      </c>
      <c r="P172" s="554" t="str">
        <f>IF('Table 3.2'!P264="","",'Table 3.2'!P264)</f>
        <v/>
      </c>
      <c r="Q172" s="554" t="str">
        <f>IF('Table 3.2'!Q264="","",'Table 3.2'!Q264)</f>
        <v/>
      </c>
      <c r="R172" s="554" t="str">
        <f>IF('Table 3.2'!R264="","",'Table 3.2'!R264)</f>
        <v/>
      </c>
      <c r="S172" s="554" t="str">
        <f>IF('Table 3.2'!S264="","",'Table 3.2'!S264)</f>
        <v/>
      </c>
      <c r="T172" s="557" t="str">
        <f t="shared" si="12"/>
        <v/>
      </c>
      <c r="U172" s="633" t="str">
        <f t="shared" si="9"/>
        <v/>
      </c>
      <c r="V172" s="634" t="str">
        <f t="shared" si="10"/>
        <v/>
      </c>
      <c r="W172" s="558" t="str">
        <f t="shared" si="11"/>
        <v/>
      </c>
      <c r="X172" s="312"/>
    </row>
    <row r="173" spans="1:24" s="293" customFormat="1" x14ac:dyDescent="0.2">
      <c r="B173" s="211"/>
      <c r="D173" s="258"/>
      <c r="E173" s="294"/>
      <c r="F173" s="294"/>
      <c r="G173" s="294" t="s">
        <v>874</v>
      </c>
      <c r="H173" s="417">
        <f>(SUM(H21,H27,H33,H39,H45,H57,H51,H63,H69,H75,H81,H87,H93,H105,H111,H117,H123,H129,H99,H135,H141,H147,H153,H159,H165,H171,))</f>
        <v>1027408</v>
      </c>
      <c r="I173" s="417">
        <f t="shared" ref="I173:S173" si="13">(SUM(I21,I27,I33,I39,I45,I57,I51,I63,I69,I75,I81,I87,I93,I105,I111,I117,I123,I129,I99,I135,I141,I147,I153,I159,I165,I171,))</f>
        <v>0</v>
      </c>
      <c r="J173" s="417">
        <f t="shared" si="13"/>
        <v>52521</v>
      </c>
      <c r="K173" s="417">
        <f t="shared" si="13"/>
        <v>974887</v>
      </c>
      <c r="L173" s="417">
        <f t="shared" si="13"/>
        <v>15582</v>
      </c>
      <c r="M173" s="417">
        <f t="shared" si="13"/>
        <v>373</v>
      </c>
      <c r="N173" s="417">
        <f t="shared" si="13"/>
        <v>958932</v>
      </c>
      <c r="O173" s="417">
        <f t="shared" si="13"/>
        <v>0</v>
      </c>
      <c r="P173" s="417">
        <f t="shared" si="13"/>
        <v>0</v>
      </c>
      <c r="Q173" s="417">
        <f t="shared" si="13"/>
        <v>0</v>
      </c>
      <c r="R173" s="417">
        <f t="shared" si="13"/>
        <v>0</v>
      </c>
      <c r="S173" s="417">
        <f t="shared" si="13"/>
        <v>0</v>
      </c>
      <c r="T173" s="555" t="str">
        <f t="shared" si="12"/>
        <v/>
      </c>
      <c r="U173" s="626" t="str">
        <f t="shared" si="9"/>
        <v/>
      </c>
      <c r="V173" s="631" t="str">
        <f t="shared" si="10"/>
        <v/>
      </c>
      <c r="W173" s="556" t="str">
        <f t="shared" si="11"/>
        <v/>
      </c>
      <c r="X173" s="312"/>
    </row>
    <row r="174" spans="1:24" ht="24.95" customHeight="1" x14ac:dyDescent="0.2">
      <c r="D174" s="259"/>
      <c r="E174" s="259"/>
      <c r="F174" s="69"/>
      <c r="G174" s="543" t="s">
        <v>598</v>
      </c>
      <c r="H174" s="432">
        <f>IF(COUNTIF(H27:H171,"c")=1,"Res Disc",SUM(H172)-SUM(H173))</f>
        <v>0</v>
      </c>
      <c r="I174" s="432">
        <f t="shared" ref="I174:S174" si="14">IF(COUNTIF(I27:I171,"c")=1,"Res Disc",SUM(I172)-SUM(I173))</f>
        <v>0</v>
      </c>
      <c r="J174" s="432">
        <f t="shared" si="14"/>
        <v>0</v>
      </c>
      <c r="K174" s="432">
        <f t="shared" si="14"/>
        <v>0</v>
      </c>
      <c r="L174" s="432">
        <f t="shared" si="14"/>
        <v>0</v>
      </c>
      <c r="M174" s="432">
        <f t="shared" si="14"/>
        <v>0</v>
      </c>
      <c r="N174" s="432">
        <f t="shared" si="14"/>
        <v>0</v>
      </c>
      <c r="O174" s="432">
        <f t="shared" si="14"/>
        <v>0</v>
      </c>
      <c r="P174" s="432">
        <f t="shared" si="14"/>
        <v>0</v>
      </c>
      <c r="Q174" s="432">
        <f t="shared" si="14"/>
        <v>0</v>
      </c>
      <c r="R174" s="432">
        <f t="shared" si="14"/>
        <v>0</v>
      </c>
      <c r="S174" s="432">
        <f t="shared" si="14"/>
        <v>0</v>
      </c>
      <c r="T174" s="551"/>
      <c r="U174" s="454"/>
      <c r="V174" s="454"/>
      <c r="W174" s="552"/>
      <c r="X174" s="312"/>
    </row>
    <row r="175" spans="1:24" x14ac:dyDescent="0.2">
      <c r="E175" s="312"/>
      <c r="F175" s="312"/>
      <c r="G175" s="312"/>
      <c r="H175" s="312"/>
      <c r="I175" s="312"/>
      <c r="J175" s="312"/>
      <c r="K175" s="312"/>
      <c r="L175" s="312"/>
      <c r="M175" s="312"/>
      <c r="N175" s="312"/>
      <c r="O175" s="312"/>
      <c r="P175" s="312"/>
      <c r="Q175" s="312"/>
      <c r="R175" s="312"/>
      <c r="S175" s="312"/>
      <c r="T175" s="312"/>
      <c r="U175" s="312"/>
      <c r="V175" s="312"/>
      <c r="W175" s="312"/>
      <c r="X175" s="312"/>
    </row>
    <row r="176" spans="1:24" ht="12.75" customHeight="1" x14ac:dyDescent="0.2">
      <c r="E176" s="312"/>
      <c r="F176" s="409"/>
      <c r="G176" s="708" t="s">
        <v>552</v>
      </c>
      <c r="H176" s="708"/>
      <c r="I176" s="708"/>
      <c r="J176" s="708"/>
      <c r="K176" s="708"/>
      <c r="L176" s="708"/>
      <c r="M176" s="708"/>
      <c r="N176" s="708"/>
      <c r="O176" s="708"/>
      <c r="P176" s="409"/>
      <c r="Q176" s="398"/>
      <c r="R176" s="325"/>
      <c r="S176" s="325"/>
      <c r="T176" s="312"/>
      <c r="U176" s="312"/>
      <c r="V176" s="312"/>
      <c r="W176" s="312"/>
      <c r="X176" s="312"/>
    </row>
    <row r="177" spans="5:24" ht="12.75" customHeight="1" x14ac:dyDescent="0.2">
      <c r="E177" s="312"/>
      <c r="F177" s="399"/>
      <c r="G177" s="708" t="s">
        <v>553</v>
      </c>
      <c r="H177" s="708"/>
      <c r="I177" s="708"/>
      <c r="J177" s="708"/>
      <c r="K177" s="708"/>
      <c r="L177" s="708"/>
      <c r="M177" s="708"/>
      <c r="N177" s="708"/>
      <c r="O177" s="708"/>
      <c r="P177" s="399"/>
      <c r="Q177" s="398"/>
      <c r="R177" s="325"/>
      <c r="S177" s="325"/>
      <c r="T177" s="312"/>
      <c r="U177" s="312"/>
      <c r="V177" s="312"/>
      <c r="W177" s="312"/>
      <c r="X177" s="312"/>
    </row>
    <row r="178" spans="5:24" x14ac:dyDescent="0.2">
      <c r="E178" s="312"/>
      <c r="F178" s="397"/>
      <c r="G178" s="707" t="s">
        <v>554</v>
      </c>
      <c r="H178" s="707"/>
      <c r="I178" s="707"/>
      <c r="J178" s="707"/>
      <c r="K178" s="707"/>
      <c r="L178" s="707"/>
      <c r="M178" s="707"/>
      <c r="N178" s="707"/>
      <c r="O178" s="707"/>
      <c r="P178" s="398"/>
      <c r="Q178" s="398"/>
      <c r="R178" s="325"/>
      <c r="S178" s="325"/>
      <c r="T178" s="312"/>
      <c r="U178" s="312"/>
      <c r="V178" s="312"/>
      <c r="W178" s="312"/>
      <c r="X178" s="312"/>
    </row>
    <row r="179" spans="5:24" x14ac:dyDescent="0.2">
      <c r="E179" s="312"/>
      <c r="F179" s="397"/>
      <c r="G179" s="707" t="s">
        <v>885</v>
      </c>
      <c r="H179" s="707"/>
      <c r="I179" s="707"/>
      <c r="J179" s="707"/>
      <c r="K179" s="707"/>
      <c r="L179" s="707"/>
      <c r="M179" s="707"/>
      <c r="N179" s="707"/>
      <c r="O179" s="707"/>
      <c r="P179" s="398"/>
      <c r="Q179" s="398"/>
      <c r="R179" s="325"/>
      <c r="S179" s="325"/>
      <c r="T179" s="312"/>
      <c r="U179" s="312"/>
      <c r="V179" s="312"/>
      <c r="W179" s="312"/>
      <c r="X179" s="312"/>
    </row>
    <row r="180" spans="5:24" x14ac:dyDescent="0.2">
      <c r="E180" s="312"/>
      <c r="F180" s="687"/>
      <c r="G180" s="692"/>
      <c r="H180" s="692"/>
      <c r="I180" s="692"/>
      <c r="J180" s="692"/>
      <c r="K180" s="692"/>
      <c r="L180" s="692"/>
      <c r="M180" s="692"/>
      <c r="N180" s="692"/>
      <c r="O180" s="692"/>
      <c r="P180" s="692"/>
      <c r="Q180" s="325"/>
      <c r="R180" s="325"/>
      <c r="S180" s="325"/>
      <c r="T180" s="312"/>
      <c r="U180" s="312"/>
      <c r="V180" s="312"/>
      <c r="W180" s="312"/>
      <c r="X180" s="312"/>
    </row>
  </sheetData>
  <sheetProtection password="8F7D" sheet="1" objects="1" scenarios="1" formatCells="0" formatColumns="0" formatRows="0"/>
  <mergeCells count="42">
    <mergeCell ref="T14:T16"/>
    <mergeCell ref="U14:U16"/>
    <mergeCell ref="V14:V16"/>
    <mergeCell ref="W14:W16"/>
    <mergeCell ref="E4:F4"/>
    <mergeCell ref="E7:F7"/>
    <mergeCell ref="Q15:S15"/>
    <mergeCell ref="J15:J16"/>
    <mergeCell ref="O15:O16"/>
    <mergeCell ref="P15:P16"/>
    <mergeCell ref="F76:F80"/>
    <mergeCell ref="F142:F146"/>
    <mergeCell ref="F112:F116"/>
    <mergeCell ref="F118:F122"/>
    <mergeCell ref="F124:F128"/>
    <mergeCell ref="F130:F134"/>
    <mergeCell ref="F136:F140"/>
    <mergeCell ref="F82:F86"/>
    <mergeCell ref="F88:F92"/>
    <mergeCell ref="F94:F98"/>
    <mergeCell ref="F100:F104"/>
    <mergeCell ref="F106:F110"/>
    <mergeCell ref="F46:F50"/>
    <mergeCell ref="F52:F56"/>
    <mergeCell ref="F58:F62"/>
    <mergeCell ref="F64:F68"/>
    <mergeCell ref="F70:F74"/>
    <mergeCell ref="F28:F32"/>
    <mergeCell ref="F34:F38"/>
    <mergeCell ref="G14:G15"/>
    <mergeCell ref="F40:F44"/>
    <mergeCell ref="I15:I16"/>
    <mergeCell ref="F22:F26"/>
    <mergeCell ref="G179:O179"/>
    <mergeCell ref="F180:P180"/>
    <mergeCell ref="F148:F152"/>
    <mergeCell ref="F154:F158"/>
    <mergeCell ref="F160:F164"/>
    <mergeCell ref="F166:F170"/>
    <mergeCell ref="G176:O176"/>
    <mergeCell ref="G177:O177"/>
    <mergeCell ref="G178:O178"/>
  </mergeCells>
  <conditionalFormatting sqref="T27:W173">
    <cfRule type="notContainsBlanks" dxfId="25" priority="6">
      <formula>LEN(TRIM(T27))&gt;0</formula>
    </cfRule>
  </conditionalFormatting>
  <conditionalFormatting sqref="H174:S174">
    <cfRule type="cellIs" dxfId="24" priority="5" operator="notBetween">
      <formula>-1</formula>
      <formula>1</formula>
    </cfRule>
  </conditionalFormatting>
  <conditionalFormatting sqref="T21:W26">
    <cfRule type="notContainsBlanks" dxfId="23" priority="4">
      <formula>LEN(TRIM(T21))&gt;0</formula>
    </cfRule>
  </conditionalFormatting>
  <conditionalFormatting sqref="T26:W173">
    <cfRule type="notContainsBlanks" dxfId="22" priority="3">
      <formula>LEN(TRIM(T26))&gt;0</formula>
    </cfRule>
  </conditionalFormatting>
  <conditionalFormatting sqref="H174:S174">
    <cfRule type="cellIs" dxfId="21" priority="2" operator="notBetween">
      <formula>-1</formula>
      <formula>1</formula>
    </cfRule>
  </conditionalFormatting>
  <conditionalFormatting sqref="T21:W26">
    <cfRule type="notContainsBlanks" dxfId="20" priority="1">
      <formula>LEN(TRIM(T21))&gt;0</formula>
    </cfRule>
  </conditionalFormatting>
  <pageMargins left="0.7" right="0.7" top="0.75" bottom="0.75" header="0.3" footer="0.3"/>
  <pageSetup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2D050"/>
  </sheetPr>
  <dimension ref="A1:X180"/>
  <sheetViews>
    <sheetView topLeftCell="E1" zoomScale="90" zoomScaleNormal="90" workbookViewId="0">
      <pane xSplit="3" ySplit="20" topLeftCell="N153" activePane="bottomRight" state="frozen"/>
      <selection activeCell="G100" sqref="G100"/>
      <selection pane="topRight" activeCell="G100" sqref="G100"/>
      <selection pane="bottomLeft" activeCell="G100" sqref="G100"/>
      <selection pane="bottomRight" activeCell="O171" sqref="O171"/>
    </sheetView>
  </sheetViews>
  <sheetFormatPr defaultColWidth="0" defaultRowHeight="12.75" zeroHeight="1" x14ac:dyDescent="0.2"/>
  <cols>
    <col min="1" max="1" width="8.6640625" style="219" hidden="1" customWidth="1"/>
    <col min="2" max="2" width="9.83203125" style="219" hidden="1" customWidth="1"/>
    <col min="3" max="3" width="14" style="219" hidden="1" customWidth="1"/>
    <col min="4" max="4" width="8.33203125" style="219" hidden="1" customWidth="1"/>
    <col min="5" max="5" width="4.6640625" style="219" bestFit="1" customWidth="1"/>
    <col min="6" max="6" width="6.5" style="219" customWidth="1"/>
    <col min="7" max="7" width="45.5" style="219" customWidth="1"/>
    <col min="8" max="19" width="17.33203125" style="219" customWidth="1"/>
    <col min="20" max="20" width="18.5" style="219" customWidth="1"/>
    <col min="21" max="23" width="15.5" style="219" customWidth="1"/>
    <col min="24" max="24" width="2.1640625" style="219" customWidth="1"/>
    <col min="25" max="16384" width="9.33203125" style="219" hidden="1"/>
  </cols>
  <sheetData>
    <row r="1" spans="1:24" s="381" customFormat="1" ht="24.95" customHeight="1" x14ac:dyDescent="0.2">
      <c r="E1" s="373"/>
      <c r="G1" s="389"/>
      <c r="H1" s="576" t="s">
        <v>922</v>
      </c>
      <c r="I1" s="389"/>
      <c r="J1" s="389"/>
      <c r="K1" s="389"/>
      <c r="L1" s="389"/>
      <c r="M1" s="389"/>
      <c r="N1" s="373"/>
      <c r="O1" s="373"/>
      <c r="P1" s="373"/>
      <c r="Q1" s="382"/>
      <c r="R1" s="382"/>
      <c r="S1" s="382"/>
      <c r="T1" s="382"/>
      <c r="U1" s="382"/>
      <c r="V1" s="382"/>
      <c r="W1" s="382"/>
      <c r="X1" s="382"/>
    </row>
    <row r="2" spans="1:24" ht="42" hidden="1" customHeight="1" x14ac:dyDescent="0.2">
      <c r="E2" s="336"/>
      <c r="F2" s="222"/>
      <c r="G2" s="222"/>
      <c r="H2" s="222"/>
      <c r="I2" s="222"/>
      <c r="J2" s="222"/>
      <c r="K2" s="222"/>
      <c r="L2" s="222"/>
      <c r="M2" s="222"/>
      <c r="N2" s="222"/>
      <c r="O2" s="222"/>
      <c r="P2" s="222"/>
      <c r="X2" s="312"/>
    </row>
    <row r="3" spans="1:24" ht="42" hidden="1" customHeight="1" x14ac:dyDescent="0.2">
      <c r="E3" s="336"/>
      <c r="F3" s="222"/>
      <c r="G3" s="222"/>
      <c r="H3" s="222"/>
      <c r="I3" s="222"/>
      <c r="J3" s="222"/>
      <c r="K3" s="222"/>
      <c r="L3" s="222"/>
      <c r="M3" s="222"/>
      <c r="N3" s="222"/>
      <c r="O3" s="222"/>
      <c r="P3" s="222"/>
      <c r="X3" s="312"/>
    </row>
    <row r="4" spans="1:24" ht="15.75" customHeight="1" x14ac:dyDescent="0.2">
      <c r="E4" s="659"/>
      <c r="F4" s="659"/>
      <c r="G4" s="78" t="s">
        <v>526</v>
      </c>
      <c r="H4" s="65" t="str">
        <f>Reporting_Country_Name</f>
        <v>Cayman Islands</v>
      </c>
      <c r="I4" s="79"/>
      <c r="J4" s="80" t="s">
        <v>530</v>
      </c>
      <c r="K4" s="141" t="str">
        <f>Reporting_Country_Code</f>
        <v>377</v>
      </c>
      <c r="L4" s="44" t="s">
        <v>622</v>
      </c>
      <c r="M4" s="170" t="str">
        <f>Reporting_Period_Code</f>
        <v>2018S1</v>
      </c>
      <c r="N4" s="195"/>
      <c r="O4" s="195"/>
      <c r="P4" s="195"/>
      <c r="Q4" s="195"/>
      <c r="R4" s="195"/>
      <c r="S4" s="195"/>
      <c r="T4" s="195"/>
      <c r="U4" s="195"/>
      <c r="V4" s="195"/>
      <c r="W4" s="195"/>
      <c r="X4" s="312"/>
    </row>
    <row r="5" spans="1:24" ht="42" hidden="1" customHeight="1" x14ac:dyDescent="0.2">
      <c r="E5" s="338"/>
      <c r="F5" s="81"/>
      <c r="G5" s="81"/>
      <c r="H5" s="68"/>
      <c r="I5" s="82"/>
      <c r="J5" s="80"/>
      <c r="K5" s="82"/>
      <c r="L5" s="77"/>
      <c r="M5" s="68"/>
      <c r="N5" s="81"/>
      <c r="O5" s="81"/>
      <c r="P5" s="81"/>
      <c r="Q5" s="81"/>
      <c r="R5" s="81"/>
      <c r="S5" s="81"/>
      <c r="T5" s="81"/>
      <c r="U5" s="81"/>
      <c r="V5" s="81"/>
      <c r="W5" s="81"/>
      <c r="X5" s="312"/>
    </row>
    <row r="6" spans="1:24" ht="42" hidden="1" customHeight="1" x14ac:dyDescent="0.2">
      <c r="E6" s="339"/>
      <c r="F6" s="83"/>
      <c r="G6" s="83"/>
      <c r="H6" s="68"/>
      <c r="I6" s="80"/>
      <c r="J6" s="80"/>
      <c r="K6" s="80"/>
      <c r="L6" s="45"/>
      <c r="M6" s="68"/>
      <c r="N6" s="83"/>
      <c r="O6" s="83"/>
      <c r="P6" s="83"/>
      <c r="Q6" s="83"/>
      <c r="R6" s="83"/>
      <c r="S6" s="83"/>
      <c r="T6" s="83"/>
      <c r="U6" s="83"/>
      <c r="V6" s="83"/>
      <c r="W6" s="83"/>
      <c r="X6" s="312"/>
    </row>
    <row r="7" spans="1:24" ht="17.25" customHeight="1" x14ac:dyDescent="0.2">
      <c r="E7" s="685"/>
      <c r="F7" s="685"/>
      <c r="G7" s="185" t="s">
        <v>527</v>
      </c>
      <c r="H7" s="190" t="str">
        <f>Reporting_Currency_Name</f>
        <v>US Dollars</v>
      </c>
      <c r="I7" s="191"/>
      <c r="J7" s="192" t="s">
        <v>531</v>
      </c>
      <c r="K7" s="270">
        <f>Reporting_Currency_Code</f>
        <v>1</v>
      </c>
      <c r="L7" s="193" t="s">
        <v>8</v>
      </c>
      <c r="M7" s="194" t="str">
        <f>Reporting_Scale_Name</f>
        <v>Million</v>
      </c>
      <c r="N7" s="185"/>
      <c r="O7" s="185"/>
      <c r="P7" s="185"/>
      <c r="Q7" s="185"/>
      <c r="R7" s="185"/>
      <c r="S7" s="185"/>
      <c r="T7" s="185"/>
      <c r="U7" s="185"/>
      <c r="V7" s="185"/>
      <c r="W7" s="185"/>
      <c r="X7" s="312"/>
    </row>
    <row r="8" spans="1:24" ht="42" hidden="1" customHeight="1" x14ac:dyDescent="0.2">
      <c r="E8" s="223"/>
      <c r="F8" s="221"/>
      <c r="G8" s="224"/>
      <c r="H8" s="223"/>
      <c r="I8" s="223"/>
      <c r="J8" s="223"/>
      <c r="K8" s="225"/>
      <c r="L8" s="225"/>
      <c r="M8" s="225"/>
      <c r="N8" s="225"/>
      <c r="O8" s="225"/>
      <c r="P8" s="225"/>
      <c r="X8" s="312"/>
    </row>
    <row r="9" spans="1:24" ht="42" hidden="1" customHeight="1" x14ac:dyDescent="0.2">
      <c r="E9" s="223"/>
      <c r="F9" s="221"/>
      <c r="G9" s="224"/>
      <c r="H9" s="223"/>
      <c r="I9" s="223"/>
      <c r="J9" s="223"/>
      <c r="K9" s="225"/>
      <c r="L9" s="225"/>
      <c r="M9" s="225"/>
      <c r="N9" s="225"/>
      <c r="O9" s="225"/>
      <c r="P9" s="225"/>
      <c r="X9" s="312"/>
    </row>
    <row r="10" spans="1:24" ht="42" hidden="1" customHeight="1" x14ac:dyDescent="0.2">
      <c r="E10" s="223"/>
      <c r="F10" s="221"/>
      <c r="G10" s="224"/>
      <c r="H10" s="223"/>
      <c r="I10" s="223"/>
      <c r="J10" s="223"/>
      <c r="K10" s="225"/>
      <c r="L10" s="225"/>
      <c r="M10" s="225"/>
      <c r="N10" s="225"/>
      <c r="O10" s="225"/>
      <c r="P10" s="225"/>
      <c r="X10" s="312"/>
    </row>
    <row r="11" spans="1:24" ht="42" hidden="1" customHeight="1" x14ac:dyDescent="0.2">
      <c r="E11" s="223"/>
      <c r="F11" s="221"/>
      <c r="G11" s="224"/>
      <c r="H11" s="223"/>
      <c r="I11" s="223"/>
      <c r="J11" s="223"/>
      <c r="K11" s="225"/>
      <c r="L11" s="225"/>
      <c r="M11" s="225"/>
      <c r="N11" s="225"/>
      <c r="O11" s="225"/>
      <c r="P11" s="225"/>
      <c r="X11" s="312"/>
    </row>
    <row r="12" spans="1:24" s="312" customFormat="1" ht="19.5" customHeight="1" thickBot="1" x14ac:dyDescent="0.25">
      <c r="A12" s="293"/>
      <c r="B12" s="293"/>
      <c r="C12" s="293"/>
      <c r="D12" s="223"/>
      <c r="G12" s="584" t="s">
        <v>487</v>
      </c>
      <c r="H12" s="329"/>
      <c r="I12" s="329"/>
      <c r="J12" s="329"/>
      <c r="K12" s="329"/>
      <c r="L12" s="328"/>
      <c r="M12" s="328"/>
      <c r="N12" s="604" t="s">
        <v>934</v>
      </c>
      <c r="O12" s="328"/>
      <c r="P12" s="328"/>
    </row>
    <row r="13" spans="1:24" s="312" customFormat="1" ht="19.5" hidden="1" customHeight="1" thickBot="1" x14ac:dyDescent="0.25">
      <c r="A13" s="219"/>
      <c r="B13" s="219"/>
      <c r="C13" s="219"/>
      <c r="D13" s="219"/>
      <c r="E13" s="327"/>
      <c r="F13" s="332"/>
      <c r="G13" s="329"/>
      <c r="H13" s="329"/>
      <c r="I13" s="329"/>
      <c r="J13" s="329"/>
      <c r="K13" s="329"/>
      <c r="L13" s="328"/>
      <c r="M13" s="328"/>
      <c r="N13" s="328"/>
      <c r="O13" s="328"/>
      <c r="P13" s="328"/>
    </row>
    <row r="14" spans="1:24" s="312" customFormat="1" ht="13.5" thickBot="1" x14ac:dyDescent="0.25">
      <c r="A14" s="219"/>
      <c r="B14" s="219"/>
      <c r="C14" s="219"/>
      <c r="D14" s="243"/>
      <c r="E14" s="333"/>
      <c r="F14" s="330"/>
      <c r="G14" s="697"/>
      <c r="H14" s="228"/>
      <c r="I14" s="229"/>
      <c r="J14" s="229"/>
      <c r="K14" s="229"/>
      <c r="L14" s="229"/>
      <c r="M14" s="229" t="s">
        <v>523</v>
      </c>
      <c r="N14" s="592"/>
      <c r="O14" s="230"/>
      <c r="P14" s="229"/>
      <c r="Q14" s="229"/>
      <c r="R14" s="229"/>
      <c r="S14" s="244"/>
      <c r="T14" s="699" t="s">
        <v>895</v>
      </c>
      <c r="U14" s="677" t="s">
        <v>901</v>
      </c>
      <c r="V14" s="677" t="s">
        <v>899</v>
      </c>
      <c r="W14" s="672" t="s">
        <v>900</v>
      </c>
    </row>
    <row r="15" spans="1:24" s="312" customFormat="1" ht="18.75" customHeight="1" thickBot="1" x14ac:dyDescent="0.25">
      <c r="A15" s="219"/>
      <c r="B15" s="219"/>
      <c r="C15" s="219"/>
      <c r="D15" s="231"/>
      <c r="E15" s="334"/>
      <c r="F15" s="331"/>
      <c r="G15" s="698"/>
      <c r="H15" s="233"/>
      <c r="I15" s="703" t="s">
        <v>565</v>
      </c>
      <c r="J15" s="703" t="s">
        <v>525</v>
      </c>
      <c r="K15" s="229"/>
      <c r="L15" s="591"/>
      <c r="M15" s="586"/>
      <c r="N15" s="586"/>
      <c r="O15" s="703" t="s">
        <v>488</v>
      </c>
      <c r="P15" s="705" t="s">
        <v>937</v>
      </c>
      <c r="Q15" s="701"/>
      <c r="R15" s="701"/>
      <c r="S15" s="702"/>
      <c r="T15" s="700"/>
      <c r="U15" s="678"/>
      <c r="V15" s="678"/>
      <c r="W15" s="673"/>
    </row>
    <row r="16" spans="1:24" ht="46.5" customHeight="1" thickBot="1" x14ac:dyDescent="0.25">
      <c r="D16" s="236" t="s">
        <v>529</v>
      </c>
      <c r="E16" s="231" t="s">
        <v>10</v>
      </c>
      <c r="F16" s="293"/>
      <c r="G16" s="406" t="s">
        <v>884</v>
      </c>
      <c r="H16" s="245" t="s">
        <v>568</v>
      </c>
      <c r="I16" s="704"/>
      <c r="J16" s="704"/>
      <c r="K16" s="246" t="s">
        <v>517</v>
      </c>
      <c r="L16" s="245" t="s">
        <v>518</v>
      </c>
      <c r="M16" s="245" t="s">
        <v>519</v>
      </c>
      <c r="N16" s="245" t="s">
        <v>486</v>
      </c>
      <c r="O16" s="704"/>
      <c r="P16" s="706"/>
      <c r="Q16" s="578" t="s">
        <v>520</v>
      </c>
      <c r="R16" s="245" t="s">
        <v>521</v>
      </c>
      <c r="S16" s="247" t="s">
        <v>522</v>
      </c>
      <c r="T16" s="700"/>
      <c r="U16" s="678"/>
      <c r="V16" s="678"/>
      <c r="W16" s="673"/>
      <c r="X16" s="312"/>
    </row>
    <row r="17" spans="2:24" ht="25.5" hidden="1" customHeight="1" x14ac:dyDescent="0.2">
      <c r="B17" s="217"/>
      <c r="C17" s="217"/>
      <c r="D17" s="241"/>
      <c r="E17" s="240"/>
      <c r="F17" s="248"/>
      <c r="G17" s="145" t="s">
        <v>594</v>
      </c>
      <c r="H17" s="176" t="s">
        <v>602</v>
      </c>
      <c r="I17" s="176" t="s">
        <v>602</v>
      </c>
      <c r="J17" s="176" t="s">
        <v>602</v>
      </c>
      <c r="K17" s="176" t="s">
        <v>602</v>
      </c>
      <c r="L17" s="176" t="s">
        <v>602</v>
      </c>
      <c r="M17" s="176" t="s">
        <v>602</v>
      </c>
      <c r="N17" s="176" t="s">
        <v>602</v>
      </c>
      <c r="O17" s="176" t="s">
        <v>602</v>
      </c>
      <c r="P17" s="176" t="s">
        <v>602</v>
      </c>
      <c r="Q17" s="176" t="s">
        <v>602</v>
      </c>
      <c r="R17" s="176" t="s">
        <v>602</v>
      </c>
      <c r="S17" s="176" t="s">
        <v>602</v>
      </c>
      <c r="T17" s="242"/>
      <c r="U17" s="152"/>
      <c r="V17" s="152"/>
      <c r="W17" s="152"/>
      <c r="X17" s="312"/>
    </row>
    <row r="18" spans="2:24" ht="25.5" hidden="1" customHeight="1" x14ac:dyDescent="0.2">
      <c r="B18" s="217"/>
      <c r="C18" s="217"/>
      <c r="D18" s="241"/>
      <c r="E18" s="240"/>
      <c r="F18" s="248"/>
      <c r="G18" s="145" t="s">
        <v>595</v>
      </c>
      <c r="H18" s="176" t="s">
        <v>535</v>
      </c>
      <c r="I18" s="176" t="s">
        <v>536</v>
      </c>
      <c r="J18" s="176" t="s">
        <v>537</v>
      </c>
      <c r="K18" s="176" t="s">
        <v>538</v>
      </c>
      <c r="L18" s="176" t="s">
        <v>542</v>
      </c>
      <c r="M18" s="176" t="s">
        <v>599</v>
      </c>
      <c r="N18" s="176" t="s">
        <v>539</v>
      </c>
      <c r="O18" s="176" t="s">
        <v>540</v>
      </c>
      <c r="P18" s="176" t="s">
        <v>541</v>
      </c>
      <c r="Q18" s="176" t="s">
        <v>613</v>
      </c>
      <c r="R18" s="176" t="s">
        <v>614</v>
      </c>
      <c r="S18" s="176" t="s">
        <v>615</v>
      </c>
      <c r="T18" s="242"/>
      <c r="U18" s="152"/>
      <c r="V18" s="152"/>
      <c r="W18" s="152"/>
      <c r="X18" s="312"/>
    </row>
    <row r="19" spans="2:24" ht="25.5" hidden="1" customHeight="1" x14ac:dyDescent="0.2">
      <c r="B19" s="217"/>
      <c r="C19" s="217"/>
      <c r="D19" s="241"/>
      <c r="E19" s="240"/>
      <c r="F19" s="248"/>
      <c r="G19" s="145" t="s">
        <v>600</v>
      </c>
      <c r="H19" s="176" t="s">
        <v>605</v>
      </c>
      <c r="I19" s="176" t="s">
        <v>605</v>
      </c>
      <c r="J19" s="176" t="s">
        <v>605</v>
      </c>
      <c r="K19" s="176" t="s">
        <v>605</v>
      </c>
      <c r="L19" s="176" t="s">
        <v>605</v>
      </c>
      <c r="M19" s="176" t="s">
        <v>605</v>
      </c>
      <c r="N19" s="176" t="s">
        <v>605</v>
      </c>
      <c r="O19" s="176" t="s">
        <v>605</v>
      </c>
      <c r="P19" s="176" t="s">
        <v>605</v>
      </c>
      <c r="Q19" s="176" t="s">
        <v>605</v>
      </c>
      <c r="R19" s="176" t="s">
        <v>605</v>
      </c>
      <c r="S19" s="176" t="s">
        <v>605</v>
      </c>
      <c r="T19" s="242"/>
      <c r="U19" s="152"/>
      <c r="V19" s="152"/>
      <c r="W19" s="152"/>
      <c r="X19" s="312"/>
    </row>
    <row r="20" spans="2:24" ht="25.5" hidden="1" customHeight="1" thickBot="1" x14ac:dyDescent="0.25">
      <c r="B20" s="140" t="s">
        <v>533</v>
      </c>
      <c r="C20" s="140" t="s">
        <v>597</v>
      </c>
      <c r="D20" s="140" t="s">
        <v>596</v>
      </c>
      <c r="E20" s="240"/>
      <c r="F20" s="248"/>
      <c r="G20" s="403" t="s">
        <v>596</v>
      </c>
      <c r="H20" s="242"/>
      <c r="I20" s="242"/>
      <c r="J20" s="242"/>
      <c r="K20" s="242"/>
      <c r="L20" s="242"/>
      <c r="M20" s="242"/>
      <c r="N20" s="242"/>
      <c r="O20" s="242"/>
      <c r="P20" s="242"/>
      <c r="Q20" s="242"/>
      <c r="R20" s="242"/>
      <c r="S20" s="242"/>
      <c r="T20" s="242"/>
      <c r="U20" s="152"/>
      <c r="V20" s="152"/>
      <c r="W20" s="152"/>
      <c r="X20" s="312"/>
    </row>
    <row r="21" spans="2:24" s="293" customFormat="1" ht="13.5" thickBot="1" x14ac:dyDescent="0.25">
      <c r="B21" s="611" t="s">
        <v>634</v>
      </c>
      <c r="C21" s="249"/>
      <c r="D21" s="250" t="s">
        <v>535</v>
      </c>
      <c r="E21" s="251">
        <v>1</v>
      </c>
      <c r="F21" s="402"/>
      <c r="G21" s="608" t="s">
        <v>37</v>
      </c>
      <c r="H21" s="449">
        <f>IF('Table 3.2.1'!H32="","",'Table 3.2.1'!H32)</f>
        <v>9851</v>
      </c>
      <c r="I21" s="449" t="str">
        <f>IF('Table 3.2.1'!I32="","",'Table 3.2.1'!I32)</f>
        <v/>
      </c>
      <c r="J21" s="449">
        <f>IF('Table 3.2.1'!J32="","",'Table 3.2.1'!J32)</f>
        <v>855</v>
      </c>
      <c r="K21" s="449">
        <f>IF('Table 3.2.1'!K32="","",'Table 3.2.1'!K32)</f>
        <v>8996</v>
      </c>
      <c r="L21" s="449">
        <f>IF('Table 3.2.1'!L32="","",'Table 3.2.1'!L32)</f>
        <v>34</v>
      </c>
      <c r="M21" s="449" t="str">
        <f>IF('Table 3.2.1'!M32="","",'Table 3.2.1'!M32)</f>
        <v/>
      </c>
      <c r="N21" s="449">
        <f>IF('Table 3.2.1'!N32="","",'Table 3.2.1'!N32)</f>
        <v>8962</v>
      </c>
      <c r="O21" s="449" t="str">
        <f>IF('Table 3.2.1'!O32="","",'Table 3.2.1'!O32)</f>
        <v/>
      </c>
      <c r="P21" s="449" t="str">
        <f>IF('Table 3.2.1'!P32="","",'Table 3.2.1'!P32)</f>
        <v/>
      </c>
      <c r="Q21" s="449" t="str">
        <f>IF('Table 3.2.1'!Q32="","",'Table 3.2.1'!Q32)</f>
        <v/>
      </c>
      <c r="R21" s="449" t="str">
        <f>IF('Table 3.2.1'!R32="","",'Table 3.2.1'!R32)</f>
        <v/>
      </c>
      <c r="S21" s="449" t="str">
        <f>IF('Table 3.2.1'!S32="","",'Table 3.2.1'!S32)</f>
        <v/>
      </c>
      <c r="T21" s="488" t="str">
        <f>IF(AND(ISNUMBER(H21),SUM(COUNTIF(I21:K21,"c"),COUNTIF(O21:P21,"c"))=1),"Res Disc",IF(AND(H21="c",ISNUMBER(I21),ISNUMBER(J21),ISNUMBER(K21),ISNUMBER(O21),ISNUMBER(P21)),"Res Disc",IF(AND(COUNTIF(Q21:S21,"c")=1,ISNUMBER(P21)),"Res Disc",IF(AND(P21="c",ISNUMBER(Q21),ISNUMBER(R21),ISNUMBER(S21)),"Res Disc",IF(AND(K21="c",ISNUMBER(L21),ISNUMBER(M21),ISNUMBER(N21)),"Res Disc",IF(AND(ISNUMBER(K21),COUNTIF(L21:N21,"c")=1),"Res Disc",""))))))</f>
        <v/>
      </c>
      <c r="U21" s="629" t="str">
        <f>IF(T21&lt;&gt;"","",IF(SUM(COUNTIF(I21:K21,"c"),COUNTIF(O21:P21,"c"))&gt;1,"",IF(OR(AND(H21="c",OR(I21="c",J21="c",K21="c",O21="c",P21="c")),AND(H21&lt;&gt;"",I21="c",J21="c",K21="c",O21="c",P21="c"),AND(H21&lt;&gt;"",I21="",J21="",K21="",O21="",P21="")),"",IF(ABS(SUM(I21:K21,O21:P21)-SUM(H21))&gt;0.9,SUM(I21:K21,O21:P21),""))))</f>
        <v/>
      </c>
      <c r="V21" s="630" t="str">
        <f>IF(T21&lt;&gt;"","",IF(OR(AND(K21="c",OR(L21="c",N21="c",M21="c")),AND(K21&lt;&gt;"",L21="c",M21="c",N21="c"),AND(K21&lt;&gt;"",L21="",N21="",M21="")),"",IF(COUNTIF(L21:N21,"c")&gt;1,"",IF(ABS(SUM(L21:N21)-SUM(K21))&gt;0.9,SUM(L21:N21),""))))</f>
        <v/>
      </c>
      <c r="W21" s="490" t="str">
        <f>IF(T21&lt;&gt;"","",IF(OR(AND(P21="c",OR(Q21="c",S21="c",R21="c")),AND(P21&lt;&gt;"",Q21="c",R21="c",S21="c"),AND(P21&lt;&gt;"",Q21="",S21="",R21="")),"",IF(COUNTIF(Q21:S21,"c")&gt;1,"",IF(ABS(SUM(Q21:S21)-SUM(P21))&gt;0.9,SUM(Q21:S21),""))))</f>
        <v/>
      </c>
      <c r="X21" s="312"/>
    </row>
    <row r="22" spans="2:24" s="293" customFormat="1" x14ac:dyDescent="0.2">
      <c r="B22" s="611" t="s">
        <v>634</v>
      </c>
      <c r="C22" s="249"/>
      <c r="D22" s="252" t="s">
        <v>916</v>
      </c>
      <c r="E22" s="251"/>
      <c r="F22" s="693"/>
      <c r="G22" s="405" t="s">
        <v>913</v>
      </c>
      <c r="H22" s="545" t="str">
        <f>IF(AND('Table 5.2.1'!I32="",'Table 5.2.1'!J32="",'Table 5.2.1'!K32=""),"",IF(OR('Table 5.2.1'!I32="c",'Table 5.2.1'!J32="c",'Table 5.2.1'!K32="c"),"c",SUM('Table 5.2.1'!I32,'Table 5.2.1'!J32,'Table 5.2.1'!K32)))</f>
        <v/>
      </c>
      <c r="I22" s="546"/>
      <c r="J22" s="446"/>
      <c r="K22" s="559"/>
      <c r="L22" s="446"/>
      <c r="M22" s="546"/>
      <c r="N22" s="446"/>
      <c r="O22" s="546"/>
      <c r="P22" s="561"/>
      <c r="Q22" s="445"/>
      <c r="R22" s="445"/>
      <c r="S22" s="445"/>
      <c r="T22" s="416" t="str">
        <f>IF(AND(ISNUMBER(H22),SUM(COUNTIF(I22:K22,"c"),COUNTIF(O22:P22,"c"))=1),"Res Disc",IF(AND(H22="c",ISNUMBER(I22),ISNUMBER(J22),ISNUMBER(K22),ISNUMBER(O22),ISNUMBER(P22)),"Res Disc",IF(AND(COUNTIF(Q22:S22,"c")=1,ISNUMBER(P22)),"Res Disc",IF(AND(P22="c",ISNUMBER(Q22),ISNUMBER(R22),ISNUMBER(S22)),"Res Disc",IF(AND(K22="c",ISNUMBER(L22),ISNUMBER(M22),ISNUMBER(N22)),"Res Disc",IF(AND(ISNUMBER(K22),COUNTIF(L22:N22,"c")=1),"Res Disc",""))))))</f>
        <v/>
      </c>
      <c r="U22" s="626" t="str">
        <f t="shared" ref="U22:U85" si="0">IF(T22&lt;&gt;"","",IF(SUM(COUNTIF(I22:K22,"c"),COUNTIF(O22:P22,"c"))&gt;1,"",IF(OR(AND(H22="c",OR(I22="c",J22="c",K22="c",O22="c",P22="c")),AND(H22&lt;&gt;"",I22="c",J22="c",K22="c",O22="c",P22="c"),AND(H22&lt;&gt;"",I22="",J22="",K22="",O22="",P22="")),"",IF(ABS(SUM(I22:K22,O22:P22)-SUM(H22))&gt;0.9,SUM(I22:K22,O22:P22),""))))</f>
        <v/>
      </c>
      <c r="V22" s="631" t="str">
        <f t="shared" ref="V22:V85" si="1">IF(T22&lt;&gt;"","",IF(OR(AND(K22="c",OR(L22="c",N22="c",M22="c")),AND(K22&lt;&gt;"",L22="c",M22="c",N22="c"),AND(K22&lt;&gt;"",L22="",N22="",M22="")),"",IF(COUNTIF(L22:N22,"c")&gt;1,"",IF(ABS(SUM(L22:N22)-SUM(K22))&gt;0.9,SUM(L22:N22),""))))</f>
        <v/>
      </c>
      <c r="W22" s="442" t="str">
        <f t="shared" ref="W22:W85" si="2">IF(T22&lt;&gt;"","",IF(OR(AND(P22="c",OR(Q22="c",S22="c",R22="c")),AND(P22&lt;&gt;"",Q22="c",R22="c",S22="c"),AND(P22&lt;&gt;"",Q22="",S22="",R22="")),"",IF(COUNTIF(Q22:S22,"c")&gt;1,"",IF(ABS(SUM(Q22:S22)-SUM(P22))&gt;0.9,SUM(Q22:S22),""))))</f>
        <v/>
      </c>
      <c r="X22" s="312"/>
    </row>
    <row r="23" spans="2:24" s="293" customFormat="1" x14ac:dyDescent="0.2">
      <c r="B23" s="611" t="s">
        <v>634</v>
      </c>
      <c r="C23" s="249"/>
      <c r="D23" s="252" t="s">
        <v>917</v>
      </c>
      <c r="E23" s="251"/>
      <c r="F23" s="694"/>
      <c r="G23" s="404" t="s">
        <v>914</v>
      </c>
      <c r="H23" s="545" t="str">
        <f>IF(AND('Table 5.2.1'!I32="",'Table 5.2.1'!J32=""),"",IF(OR('Table 5.2.1'!I32="c",'Table 5.2.1'!J32="c"),"c",SUM('Table 5.2.1'!I32,'Table 5.2.1'!J32)))</f>
        <v/>
      </c>
      <c r="I23" s="419"/>
      <c r="J23" s="420"/>
      <c r="K23" s="560"/>
      <c r="L23" s="420"/>
      <c r="M23" s="419"/>
      <c r="N23" s="420"/>
      <c r="O23" s="419"/>
      <c r="P23" s="562"/>
      <c r="Q23" s="445"/>
      <c r="R23" s="445"/>
      <c r="S23" s="445"/>
      <c r="T23" s="416" t="str">
        <f t="shared" ref="T23:T26" si="3">IF(AND(ISNUMBER(H23),SUM(COUNTIF(I23:K23,"c"),COUNTIF(O23:P23,"c"))=1),"Res Disc",IF(AND(H23="c",ISNUMBER(I23),ISNUMBER(J23),ISNUMBER(K23),ISNUMBER(O23),ISNUMBER(P23)),"Res Disc",IF(AND(COUNTIF(Q23:S23,"c")=1,ISNUMBER(P23)),"Res Disc",IF(AND(P23="c",ISNUMBER(Q23),ISNUMBER(R23),ISNUMBER(S23)),"Res Disc",IF(AND(K23="c",ISNUMBER(L23),ISNUMBER(M23),ISNUMBER(N23)),"Res Disc",IF(AND(ISNUMBER(K23),COUNTIF(L23:N23,"c")=1),"Res Disc",""))))))</f>
        <v/>
      </c>
      <c r="U23" s="626" t="str">
        <f t="shared" si="0"/>
        <v/>
      </c>
      <c r="V23" s="631" t="str">
        <f t="shared" si="1"/>
        <v/>
      </c>
      <c r="W23" s="442" t="str">
        <f t="shared" si="2"/>
        <v/>
      </c>
      <c r="X23" s="312"/>
    </row>
    <row r="24" spans="2:24" s="293" customFormat="1" x14ac:dyDescent="0.2">
      <c r="B24" s="611" t="s">
        <v>634</v>
      </c>
      <c r="C24" s="249"/>
      <c r="D24" s="252" t="s">
        <v>538</v>
      </c>
      <c r="E24" s="251"/>
      <c r="F24" s="694"/>
      <c r="G24" s="404" t="s">
        <v>915</v>
      </c>
      <c r="H24" s="547" t="str">
        <f>'Table 5.2.1'!K32</f>
        <v/>
      </c>
      <c r="I24" s="419"/>
      <c r="J24" s="420"/>
      <c r="K24" s="560"/>
      <c r="L24" s="420"/>
      <c r="M24" s="419"/>
      <c r="N24" s="420"/>
      <c r="O24" s="419"/>
      <c r="P24" s="562"/>
      <c r="Q24" s="445"/>
      <c r="R24" s="445"/>
      <c r="S24" s="445"/>
      <c r="T24" s="416" t="str">
        <f t="shared" si="3"/>
        <v/>
      </c>
      <c r="U24" s="626" t="str">
        <f t="shared" si="0"/>
        <v/>
      </c>
      <c r="V24" s="631" t="str">
        <f t="shared" si="1"/>
        <v/>
      </c>
      <c r="W24" s="442" t="str">
        <f t="shared" si="2"/>
        <v/>
      </c>
      <c r="X24" s="312"/>
    </row>
    <row r="25" spans="2:24" s="293" customFormat="1" x14ac:dyDescent="0.2">
      <c r="B25" s="611" t="s">
        <v>634</v>
      </c>
      <c r="C25" s="249"/>
      <c r="D25" s="252" t="s">
        <v>540</v>
      </c>
      <c r="E25" s="251"/>
      <c r="F25" s="694"/>
      <c r="G25" s="404" t="s">
        <v>488</v>
      </c>
      <c r="H25" s="547" t="str">
        <f>IF('Table 5.2.1'!O32="","",'Table 5.2.1'!O32)</f>
        <v/>
      </c>
      <c r="I25" s="419"/>
      <c r="J25" s="420"/>
      <c r="K25" s="560"/>
      <c r="L25" s="420"/>
      <c r="M25" s="419"/>
      <c r="N25" s="420"/>
      <c r="O25" s="419"/>
      <c r="P25" s="562"/>
      <c r="Q25" s="445"/>
      <c r="R25" s="445"/>
      <c r="S25" s="445"/>
      <c r="T25" s="416" t="str">
        <f t="shared" si="3"/>
        <v/>
      </c>
      <c r="U25" s="626" t="str">
        <f t="shared" si="0"/>
        <v/>
      </c>
      <c r="V25" s="631" t="str">
        <f t="shared" si="1"/>
        <v/>
      </c>
      <c r="W25" s="442" t="str">
        <f t="shared" si="2"/>
        <v/>
      </c>
      <c r="X25" s="312"/>
    </row>
    <row r="26" spans="2:24" s="293" customFormat="1" ht="13.5" thickBot="1" x14ac:dyDescent="0.25">
      <c r="B26" s="611" t="s">
        <v>634</v>
      </c>
      <c r="C26" s="249"/>
      <c r="D26" s="253" t="s">
        <v>541</v>
      </c>
      <c r="E26" s="254"/>
      <c r="F26" s="695"/>
      <c r="G26" s="407" t="s">
        <v>883</v>
      </c>
      <c r="H26" s="548" t="str">
        <f>IF('Table 5.2.1'!P32="","",'Table 5.2.1'!P32)</f>
        <v/>
      </c>
      <c r="I26" s="419"/>
      <c r="J26" s="420"/>
      <c r="K26" s="560"/>
      <c r="L26" s="420"/>
      <c r="M26" s="419"/>
      <c r="N26" s="420"/>
      <c r="O26" s="419"/>
      <c r="P26" s="562"/>
      <c r="Q26" s="445"/>
      <c r="R26" s="445"/>
      <c r="S26" s="445"/>
      <c r="T26" s="416" t="str">
        <f t="shared" si="3"/>
        <v/>
      </c>
      <c r="U26" s="626" t="str">
        <f t="shared" si="0"/>
        <v/>
      </c>
      <c r="V26" s="631" t="str">
        <f t="shared" si="1"/>
        <v/>
      </c>
      <c r="W26" s="442" t="str">
        <f t="shared" si="2"/>
        <v/>
      </c>
      <c r="X26" s="312"/>
    </row>
    <row r="27" spans="2:24" ht="13.5" thickBot="1" x14ac:dyDescent="0.25">
      <c r="B27" s="249" t="s">
        <v>635</v>
      </c>
      <c r="C27" s="249"/>
      <c r="D27" s="250" t="s">
        <v>535</v>
      </c>
      <c r="E27" s="251">
        <v>2</v>
      </c>
      <c r="F27" s="402"/>
      <c r="G27" s="608" t="s">
        <v>39</v>
      </c>
      <c r="H27" s="449">
        <f>IF('Table 3.2.1'!H33="","",'Table 3.2.1'!H33)</f>
        <v>765</v>
      </c>
      <c r="I27" s="449" t="str">
        <f>IF('Table 3.2.1'!I33="","",'Table 3.2.1'!I33)</f>
        <v/>
      </c>
      <c r="J27" s="449">
        <f>IF('Table 3.2.1'!J33="","",'Table 3.2.1'!J33)</f>
        <v>321</v>
      </c>
      <c r="K27" s="449">
        <f>IF('Table 3.2.1'!K33="","",'Table 3.2.1'!K33)</f>
        <v>444</v>
      </c>
      <c r="L27" s="449">
        <f>IF('Table 3.2.1'!L33="","",'Table 3.2.1'!L33)</f>
        <v>1</v>
      </c>
      <c r="M27" s="449" t="str">
        <f>IF('Table 3.2.1'!M33="","",'Table 3.2.1'!M33)</f>
        <v/>
      </c>
      <c r="N27" s="449">
        <f>IF('Table 3.2.1'!N33="","",'Table 3.2.1'!N33)</f>
        <v>443</v>
      </c>
      <c r="O27" s="449" t="str">
        <f>IF('Table 3.2.1'!O33="","",'Table 3.2.1'!O33)</f>
        <v/>
      </c>
      <c r="P27" s="449" t="str">
        <f>IF('Table 3.2.1'!P33="","",'Table 3.2.1'!P33)</f>
        <v/>
      </c>
      <c r="Q27" s="449" t="str">
        <f>IF('Table 3.2.1'!Q33="","",'Table 3.2.1'!Q33)</f>
        <v/>
      </c>
      <c r="R27" s="449" t="str">
        <f>IF('Table 3.2.1'!R33="","",'Table 3.2.1'!R33)</f>
        <v/>
      </c>
      <c r="S27" s="449" t="str">
        <f>IF('Table 3.2.1'!S33="","",'Table 3.2.1'!S33)</f>
        <v/>
      </c>
      <c r="T27" s="416" t="str">
        <f>IF(AND(ISNUMBER(H27),SUM(COUNTIF(I27:K27,"c"),COUNTIF(O27:P27,"c"))=1),"Res Disc",IF(AND(H27="c",ISNUMBER(I27),ISNUMBER(J27),ISNUMBER(K27),ISNUMBER(O27),ISNUMBER(P27)),"Res Disc",IF(AND(COUNTIF(Q27:S27,"c")=1,ISNUMBER(P27)),"Res Disc",IF(AND(P27="c",ISNUMBER(Q27),ISNUMBER(R27),ISNUMBER(S27)),"Res Disc",IF(AND(K27="c",ISNUMBER(L27),ISNUMBER(M27),ISNUMBER(N27)),"Res Disc",IF(AND(ISNUMBER(K27),COUNTIF(L27:N27,"c")=1),"Res Disc",""))))))</f>
        <v/>
      </c>
      <c r="U27" s="626" t="str">
        <f t="shared" si="0"/>
        <v/>
      </c>
      <c r="V27" s="631" t="str">
        <f t="shared" si="1"/>
        <v/>
      </c>
      <c r="W27" s="442" t="str">
        <f t="shared" si="2"/>
        <v/>
      </c>
      <c r="X27" s="312"/>
    </row>
    <row r="28" spans="2:24" x14ac:dyDescent="0.2">
      <c r="B28" s="249" t="s">
        <v>635</v>
      </c>
      <c r="C28" s="249"/>
      <c r="D28" s="252" t="s">
        <v>916</v>
      </c>
      <c r="E28" s="251"/>
      <c r="F28" s="693"/>
      <c r="G28" s="405" t="s">
        <v>913</v>
      </c>
      <c r="H28" s="545" t="str">
        <f>IF(AND('Table 5.2.1'!I33="",'Table 5.2.1'!J33="",'Table 5.2.1'!K33=""),"",IF(OR('Table 5.2.1'!I33="c",'Table 5.2.1'!J33="c",'Table 5.2.1'!K33="c"),"c",SUM('Table 5.2.1'!I33,'Table 5.2.1'!J33,'Table 5.2.1'!K33)))</f>
        <v/>
      </c>
      <c r="I28" s="546"/>
      <c r="J28" s="446"/>
      <c r="K28" s="559"/>
      <c r="L28" s="446"/>
      <c r="M28" s="546"/>
      <c r="N28" s="446"/>
      <c r="O28" s="546"/>
      <c r="P28" s="561"/>
      <c r="Q28" s="445"/>
      <c r="R28" s="445"/>
      <c r="S28" s="445"/>
      <c r="T28" s="416" t="str">
        <f>IF(AND(ISNUMBER(H28),SUM(COUNTIF(I28:K28,"c"),COUNTIF(O28:P28,"c"))=1),"Res Disc",IF(AND(H28="c",ISNUMBER(I28),ISNUMBER(J28),ISNUMBER(K28),ISNUMBER(O28),ISNUMBER(P28)),"Res Disc",IF(AND(COUNTIF(Q28:S28,"c")=1,ISNUMBER(P28)),"Res Disc",IF(AND(P28="c",ISNUMBER(Q28),ISNUMBER(R28),ISNUMBER(S28)),"Res Disc",IF(AND(K28="c",ISNUMBER(L28),ISNUMBER(M28),ISNUMBER(N28)),"Res Disc",IF(AND(ISNUMBER(K28),COUNTIF(L28:N28,"c")=1),"Res Disc",""))))))</f>
        <v/>
      </c>
      <c r="U28" s="626" t="str">
        <f t="shared" si="0"/>
        <v/>
      </c>
      <c r="V28" s="631" t="str">
        <f t="shared" si="1"/>
        <v/>
      </c>
      <c r="W28" s="442" t="str">
        <f t="shared" si="2"/>
        <v/>
      </c>
      <c r="X28" s="312"/>
    </row>
    <row r="29" spans="2:24" x14ac:dyDescent="0.2">
      <c r="B29" s="249" t="s">
        <v>635</v>
      </c>
      <c r="C29" s="249"/>
      <c r="D29" s="252" t="s">
        <v>917</v>
      </c>
      <c r="E29" s="251"/>
      <c r="F29" s="694"/>
      <c r="G29" s="404" t="s">
        <v>914</v>
      </c>
      <c r="H29" s="545" t="str">
        <f>IF(AND('Table 5.2.1'!I33="",'Table 5.2.1'!J33=""),"",IF(OR('Table 5.2.1'!I33="c",'Table 5.2.1'!J33="c"),"c",SUM('Table 5.2.1'!I33,'Table 5.2.1'!J33)))</f>
        <v/>
      </c>
      <c r="I29" s="419"/>
      <c r="J29" s="420"/>
      <c r="K29" s="560"/>
      <c r="L29" s="420"/>
      <c r="M29" s="419"/>
      <c r="N29" s="420"/>
      <c r="O29" s="419"/>
      <c r="P29" s="562"/>
      <c r="Q29" s="445"/>
      <c r="R29" s="445"/>
      <c r="S29" s="445"/>
      <c r="T29" s="416" t="str">
        <f t="shared" ref="T29:T92" si="4">IF(AND(ISNUMBER(H29),SUM(COUNTIF(I29:K29,"c"),COUNTIF(O29:P29,"c"))=1),"Res Disc",IF(AND(H29="c",ISNUMBER(I29),ISNUMBER(J29),ISNUMBER(K29),ISNUMBER(O29),ISNUMBER(P29)),"Res Disc",IF(AND(COUNTIF(Q29:S29,"c")=1,ISNUMBER(P29)),"Res Disc",IF(AND(P29="c",ISNUMBER(Q29),ISNUMBER(R29),ISNUMBER(S29)),"Res Disc",IF(AND(K29="c",ISNUMBER(L29),ISNUMBER(M29),ISNUMBER(N29)),"Res Disc",IF(AND(ISNUMBER(K29),COUNTIF(L29:N29,"c")=1),"Res Disc",""))))))</f>
        <v/>
      </c>
      <c r="U29" s="626" t="str">
        <f t="shared" si="0"/>
        <v/>
      </c>
      <c r="V29" s="631" t="str">
        <f t="shared" si="1"/>
        <v/>
      </c>
      <c r="W29" s="442" t="str">
        <f t="shared" si="2"/>
        <v/>
      </c>
      <c r="X29" s="312"/>
    </row>
    <row r="30" spans="2:24" x14ac:dyDescent="0.2">
      <c r="B30" s="249" t="s">
        <v>635</v>
      </c>
      <c r="C30" s="249"/>
      <c r="D30" s="252" t="s">
        <v>538</v>
      </c>
      <c r="E30" s="251"/>
      <c r="F30" s="694"/>
      <c r="G30" s="404" t="s">
        <v>915</v>
      </c>
      <c r="H30" s="547" t="str">
        <f>'Table 5.2.1'!K33</f>
        <v/>
      </c>
      <c r="I30" s="419"/>
      <c r="J30" s="420"/>
      <c r="K30" s="560"/>
      <c r="L30" s="420"/>
      <c r="M30" s="419"/>
      <c r="N30" s="420"/>
      <c r="O30" s="419"/>
      <c r="P30" s="562"/>
      <c r="Q30" s="445"/>
      <c r="R30" s="445"/>
      <c r="S30" s="445"/>
      <c r="T30" s="416" t="str">
        <f t="shared" si="4"/>
        <v/>
      </c>
      <c r="U30" s="626" t="str">
        <f t="shared" si="0"/>
        <v/>
      </c>
      <c r="V30" s="631" t="str">
        <f t="shared" si="1"/>
        <v/>
      </c>
      <c r="W30" s="442" t="str">
        <f t="shared" si="2"/>
        <v/>
      </c>
      <c r="X30" s="312"/>
    </row>
    <row r="31" spans="2:24" x14ac:dyDescent="0.2">
      <c r="B31" s="249" t="s">
        <v>635</v>
      </c>
      <c r="C31" s="249"/>
      <c r="D31" s="252" t="s">
        <v>540</v>
      </c>
      <c r="E31" s="251"/>
      <c r="F31" s="694"/>
      <c r="G31" s="404" t="s">
        <v>488</v>
      </c>
      <c r="H31" s="547" t="str">
        <f>IF('Table 5.2.1'!O33="","",'Table 5.2.1'!O33)</f>
        <v/>
      </c>
      <c r="I31" s="419"/>
      <c r="J31" s="420"/>
      <c r="K31" s="560"/>
      <c r="L31" s="420"/>
      <c r="M31" s="419"/>
      <c r="N31" s="420"/>
      <c r="O31" s="419"/>
      <c r="P31" s="562"/>
      <c r="Q31" s="445"/>
      <c r="R31" s="445"/>
      <c r="S31" s="445"/>
      <c r="T31" s="416" t="str">
        <f t="shared" si="4"/>
        <v/>
      </c>
      <c r="U31" s="626" t="str">
        <f t="shared" si="0"/>
        <v/>
      </c>
      <c r="V31" s="631" t="str">
        <f t="shared" si="1"/>
        <v/>
      </c>
      <c r="W31" s="442" t="str">
        <f t="shared" si="2"/>
        <v/>
      </c>
      <c r="X31" s="312"/>
    </row>
    <row r="32" spans="2:24" ht="13.5" thickBot="1" x14ac:dyDescent="0.25">
      <c r="B32" s="249" t="s">
        <v>635</v>
      </c>
      <c r="C32" s="249"/>
      <c r="D32" s="253" t="s">
        <v>541</v>
      </c>
      <c r="E32" s="254"/>
      <c r="F32" s="695"/>
      <c r="G32" s="407" t="s">
        <v>883</v>
      </c>
      <c r="H32" s="548" t="str">
        <f>IF('Table 5.2.1'!P33="","",'Table 5.2.1'!P33)</f>
        <v/>
      </c>
      <c r="I32" s="419"/>
      <c r="J32" s="420"/>
      <c r="K32" s="560"/>
      <c r="L32" s="420"/>
      <c r="M32" s="419"/>
      <c r="N32" s="420"/>
      <c r="O32" s="419"/>
      <c r="P32" s="562"/>
      <c r="Q32" s="445"/>
      <c r="R32" s="445"/>
      <c r="S32" s="445"/>
      <c r="T32" s="416" t="str">
        <f t="shared" si="4"/>
        <v/>
      </c>
      <c r="U32" s="626" t="str">
        <f t="shared" si="0"/>
        <v/>
      </c>
      <c r="V32" s="631" t="str">
        <f t="shared" si="1"/>
        <v/>
      </c>
      <c r="W32" s="442" t="str">
        <f t="shared" si="2"/>
        <v/>
      </c>
      <c r="X32" s="312"/>
    </row>
    <row r="33" spans="2:24" ht="13.5" thickBot="1" x14ac:dyDescent="0.25">
      <c r="B33" s="293" t="s">
        <v>642</v>
      </c>
      <c r="D33" s="250" t="s">
        <v>535</v>
      </c>
      <c r="E33" s="255">
        <v>3</v>
      </c>
      <c r="F33" s="257"/>
      <c r="G33" s="608" t="s">
        <v>53</v>
      </c>
      <c r="H33" s="449">
        <f>IF('Table 3.2.1'!H40="","",'Table 3.2.1'!H40)</f>
        <v>367</v>
      </c>
      <c r="I33" s="449" t="str">
        <f>IF('Table 3.2.1'!I40="","",'Table 3.2.1'!I40)</f>
        <v/>
      </c>
      <c r="J33" s="449">
        <f>IF('Table 3.2.1'!J40="","",'Table 3.2.1'!J40)</f>
        <v>74</v>
      </c>
      <c r="K33" s="449">
        <f>IF('Table 3.2.1'!K40="","",'Table 3.2.1'!K40)</f>
        <v>293</v>
      </c>
      <c r="L33" s="449">
        <f>IF('Table 3.2.1'!L40="","",'Table 3.2.1'!L40)</f>
        <v>3</v>
      </c>
      <c r="M33" s="449" t="str">
        <f>IF('Table 3.2.1'!M40="","",'Table 3.2.1'!M40)</f>
        <v/>
      </c>
      <c r="N33" s="449">
        <f>IF('Table 3.2.1'!N40="","",'Table 3.2.1'!N40)</f>
        <v>290</v>
      </c>
      <c r="O33" s="449" t="str">
        <f>IF('Table 3.2.1'!O40="","",'Table 3.2.1'!O40)</f>
        <v/>
      </c>
      <c r="P33" s="449" t="str">
        <f>IF('Table 3.2.1'!P40="","",'Table 3.2.1'!P40)</f>
        <v/>
      </c>
      <c r="Q33" s="449" t="str">
        <f>IF('Table 3.2.1'!Q40="","",'Table 3.2.1'!Q40)</f>
        <v/>
      </c>
      <c r="R33" s="449" t="str">
        <f>IF('Table 3.2.1'!R40="","",'Table 3.2.1'!R40)</f>
        <v/>
      </c>
      <c r="S33" s="449" t="str">
        <f>IF('Table 3.2.1'!S40="","",'Table 3.2.1'!S40)</f>
        <v/>
      </c>
      <c r="T33" s="416" t="str">
        <f t="shared" si="4"/>
        <v/>
      </c>
      <c r="U33" s="626" t="str">
        <f t="shared" si="0"/>
        <v/>
      </c>
      <c r="V33" s="631" t="str">
        <f t="shared" si="1"/>
        <v/>
      </c>
      <c r="W33" s="442" t="str">
        <f t="shared" si="2"/>
        <v/>
      </c>
      <c r="X33" s="312"/>
    </row>
    <row r="34" spans="2:24" x14ac:dyDescent="0.2">
      <c r="B34" s="293" t="s">
        <v>642</v>
      </c>
      <c r="D34" s="252" t="s">
        <v>916</v>
      </c>
      <c r="E34" s="251"/>
      <c r="F34" s="693"/>
      <c r="G34" s="405" t="s">
        <v>913</v>
      </c>
      <c r="H34" s="545" t="str">
        <f>IF(AND('Table 5.2.1'!I40="",'Table 5.2.1'!J40="",'Table 5.2.1'!K40=""),"",IF(OR('Table 5.2.1'!I40="c",'Table 5.2.1'!J40="c",'Table 5.2.1'!K40="c"),"c",SUM('Table 5.2.1'!I40,'Table 5.2.1'!J40,'Table 5.2.1'!K40)))</f>
        <v/>
      </c>
      <c r="I34" s="419"/>
      <c r="J34" s="420"/>
      <c r="K34" s="559"/>
      <c r="L34" s="446"/>
      <c r="M34" s="546"/>
      <c r="N34" s="446"/>
      <c r="O34" s="546"/>
      <c r="P34" s="561"/>
      <c r="Q34" s="445"/>
      <c r="R34" s="445"/>
      <c r="S34" s="445"/>
      <c r="T34" s="416" t="str">
        <f t="shared" si="4"/>
        <v/>
      </c>
      <c r="U34" s="626" t="str">
        <f t="shared" si="0"/>
        <v/>
      </c>
      <c r="V34" s="631" t="str">
        <f t="shared" si="1"/>
        <v/>
      </c>
      <c r="W34" s="442" t="str">
        <f t="shared" si="2"/>
        <v/>
      </c>
      <c r="X34" s="312"/>
    </row>
    <row r="35" spans="2:24" x14ac:dyDescent="0.2">
      <c r="B35" s="293" t="s">
        <v>642</v>
      </c>
      <c r="D35" s="252" t="s">
        <v>917</v>
      </c>
      <c r="E35" s="251"/>
      <c r="F35" s="694"/>
      <c r="G35" s="404" t="s">
        <v>914</v>
      </c>
      <c r="H35" s="545" t="str">
        <f>IF(AND('Table 5.2.1'!I40="",'Table 5.2.1'!J40=""),"",IF(OR('Table 5.2.1'!I40="c",'Table 5.2.1'!J40="c"),"c",SUM('Table 5.2.1'!I40,'Table 5.2.1'!J40)))</f>
        <v/>
      </c>
      <c r="I35" s="419"/>
      <c r="J35" s="420"/>
      <c r="K35" s="560"/>
      <c r="L35" s="420"/>
      <c r="M35" s="419"/>
      <c r="N35" s="420"/>
      <c r="O35" s="419"/>
      <c r="P35" s="562"/>
      <c r="Q35" s="445"/>
      <c r="R35" s="445"/>
      <c r="S35" s="445"/>
      <c r="T35" s="416" t="str">
        <f t="shared" si="4"/>
        <v/>
      </c>
      <c r="U35" s="626" t="str">
        <f t="shared" si="0"/>
        <v/>
      </c>
      <c r="V35" s="631" t="str">
        <f t="shared" si="1"/>
        <v/>
      </c>
      <c r="W35" s="442" t="str">
        <f t="shared" si="2"/>
        <v/>
      </c>
      <c r="X35" s="312"/>
    </row>
    <row r="36" spans="2:24" x14ac:dyDescent="0.2">
      <c r="B36" s="293" t="s">
        <v>642</v>
      </c>
      <c r="D36" s="252" t="s">
        <v>538</v>
      </c>
      <c r="E36" s="251"/>
      <c r="F36" s="694"/>
      <c r="G36" s="404" t="s">
        <v>915</v>
      </c>
      <c r="H36" s="547" t="str">
        <f>'Table 5.2.1'!K40</f>
        <v/>
      </c>
      <c r="I36" s="419"/>
      <c r="J36" s="420"/>
      <c r="K36" s="560"/>
      <c r="L36" s="420"/>
      <c r="M36" s="419"/>
      <c r="N36" s="420"/>
      <c r="O36" s="419"/>
      <c r="P36" s="562"/>
      <c r="Q36" s="445"/>
      <c r="R36" s="445"/>
      <c r="S36" s="445"/>
      <c r="T36" s="416" t="str">
        <f t="shared" si="4"/>
        <v/>
      </c>
      <c r="U36" s="626" t="str">
        <f t="shared" si="0"/>
        <v/>
      </c>
      <c r="V36" s="631" t="str">
        <f t="shared" si="1"/>
        <v/>
      </c>
      <c r="W36" s="442" t="str">
        <f t="shared" si="2"/>
        <v/>
      </c>
      <c r="X36" s="312"/>
    </row>
    <row r="37" spans="2:24" x14ac:dyDescent="0.2">
      <c r="B37" s="293" t="s">
        <v>642</v>
      </c>
      <c r="D37" s="252" t="s">
        <v>540</v>
      </c>
      <c r="E37" s="251"/>
      <c r="F37" s="694"/>
      <c r="G37" s="404" t="s">
        <v>488</v>
      </c>
      <c r="H37" s="547" t="str">
        <f>IF('Table 5.2.1'!O40="","",'Table 5.2.1'!O40)</f>
        <v/>
      </c>
      <c r="I37" s="419"/>
      <c r="J37" s="420"/>
      <c r="K37" s="560"/>
      <c r="L37" s="420"/>
      <c r="M37" s="419"/>
      <c r="N37" s="420"/>
      <c r="O37" s="419"/>
      <c r="P37" s="562"/>
      <c r="Q37" s="445"/>
      <c r="R37" s="445"/>
      <c r="S37" s="445"/>
      <c r="T37" s="416" t="str">
        <f t="shared" si="4"/>
        <v/>
      </c>
      <c r="U37" s="626" t="str">
        <f t="shared" si="0"/>
        <v/>
      </c>
      <c r="V37" s="631" t="str">
        <f t="shared" si="1"/>
        <v/>
      </c>
      <c r="W37" s="442" t="str">
        <f t="shared" si="2"/>
        <v/>
      </c>
      <c r="X37" s="312"/>
    </row>
    <row r="38" spans="2:24" ht="13.5" thickBot="1" x14ac:dyDescent="0.25">
      <c r="B38" s="293" t="s">
        <v>642</v>
      </c>
      <c r="D38" s="253" t="s">
        <v>541</v>
      </c>
      <c r="E38" s="254"/>
      <c r="F38" s="695"/>
      <c r="G38" s="407" t="s">
        <v>883</v>
      </c>
      <c r="H38" s="548" t="str">
        <f>IF('Table 5.2.1'!P40="","",'Table 5.2.1'!P40)</f>
        <v/>
      </c>
      <c r="I38" s="419"/>
      <c r="J38" s="420"/>
      <c r="K38" s="560"/>
      <c r="L38" s="420"/>
      <c r="M38" s="419"/>
      <c r="N38" s="420"/>
      <c r="O38" s="419"/>
      <c r="P38" s="562"/>
      <c r="Q38" s="445"/>
      <c r="R38" s="445"/>
      <c r="S38" s="445"/>
      <c r="T38" s="416" t="str">
        <f t="shared" si="4"/>
        <v/>
      </c>
      <c r="U38" s="626" t="str">
        <f t="shared" si="0"/>
        <v/>
      </c>
      <c r="V38" s="631" t="str">
        <f t="shared" si="1"/>
        <v/>
      </c>
      <c r="W38" s="442" t="str">
        <f t="shared" si="2"/>
        <v/>
      </c>
      <c r="X38" s="312"/>
    </row>
    <row r="39" spans="2:24" ht="13.5" thickBot="1" x14ac:dyDescent="0.25">
      <c r="B39" s="293" t="s">
        <v>651</v>
      </c>
      <c r="D39" s="250" t="s">
        <v>535</v>
      </c>
      <c r="E39" s="255">
        <v>4</v>
      </c>
      <c r="F39" s="257"/>
      <c r="G39" s="608" t="s">
        <v>69</v>
      </c>
      <c r="H39" s="449">
        <f>IF('Table 3.2.1'!H49="","",'Table 3.2.1'!H49)</f>
        <v>25316</v>
      </c>
      <c r="I39" s="449" t="str">
        <f>IF('Table 3.2.1'!I49="","",'Table 3.2.1'!I49)</f>
        <v/>
      </c>
      <c r="J39" s="449">
        <f>IF('Table 3.2.1'!J49="","",'Table 3.2.1'!J49)</f>
        <v>21314</v>
      </c>
      <c r="K39" s="449">
        <f>IF('Table 3.2.1'!K49="","",'Table 3.2.1'!K49)</f>
        <v>4002</v>
      </c>
      <c r="L39" s="449">
        <f>IF('Table 3.2.1'!L49="","",'Table 3.2.1'!L49)</f>
        <v>26</v>
      </c>
      <c r="M39" s="449" t="str">
        <f>IF('Table 3.2.1'!M49="","",'Table 3.2.1'!M49)</f>
        <v/>
      </c>
      <c r="N39" s="449">
        <f>IF('Table 3.2.1'!N49="","",'Table 3.2.1'!N49)</f>
        <v>3976</v>
      </c>
      <c r="O39" s="449" t="str">
        <f>IF('Table 3.2.1'!O49="","",'Table 3.2.1'!O49)</f>
        <v/>
      </c>
      <c r="P39" s="449" t="str">
        <f>IF('Table 3.2.1'!P49="","",'Table 3.2.1'!P49)</f>
        <v/>
      </c>
      <c r="Q39" s="449" t="str">
        <f>IF('Table 3.2.1'!Q49="","",'Table 3.2.1'!Q49)</f>
        <v/>
      </c>
      <c r="R39" s="449" t="str">
        <f>IF('Table 3.2.1'!R49="","",'Table 3.2.1'!R49)</f>
        <v/>
      </c>
      <c r="S39" s="449" t="str">
        <f>IF('Table 3.2.1'!S49="","",'Table 3.2.1'!S49)</f>
        <v/>
      </c>
      <c r="T39" s="416" t="str">
        <f t="shared" si="4"/>
        <v/>
      </c>
      <c r="U39" s="626" t="str">
        <f t="shared" si="0"/>
        <v/>
      </c>
      <c r="V39" s="631" t="str">
        <f t="shared" si="1"/>
        <v/>
      </c>
      <c r="W39" s="442" t="str">
        <f t="shared" si="2"/>
        <v/>
      </c>
      <c r="X39" s="312"/>
    </row>
    <row r="40" spans="2:24" x14ac:dyDescent="0.2">
      <c r="B40" s="293" t="s">
        <v>651</v>
      </c>
      <c r="D40" s="252" t="s">
        <v>916</v>
      </c>
      <c r="E40" s="251"/>
      <c r="F40" s="693"/>
      <c r="G40" s="405" t="s">
        <v>913</v>
      </c>
      <c r="H40" s="545" t="str">
        <f>IF(AND('Table 5.2.1'!I49="",'Table 5.2.1'!J49="",'Table 5.2.1'!K49=""),"",IF(OR('Table 5.2.1'!I49="c",'Table 5.2.1'!J49="c",'Table 5.2.1'!K49="c"),"c",SUM('Table 5.2.1'!I49,'Table 5.2.1'!J49,'Table 5.2.1'!K49)))</f>
        <v/>
      </c>
      <c r="I40" s="419"/>
      <c r="J40" s="420"/>
      <c r="K40" s="559"/>
      <c r="L40" s="446"/>
      <c r="M40" s="546"/>
      <c r="N40" s="446"/>
      <c r="O40" s="546"/>
      <c r="P40" s="561"/>
      <c r="Q40" s="445"/>
      <c r="R40" s="445"/>
      <c r="S40" s="445"/>
      <c r="T40" s="416" t="str">
        <f t="shared" si="4"/>
        <v/>
      </c>
      <c r="U40" s="626" t="str">
        <f t="shared" si="0"/>
        <v/>
      </c>
      <c r="V40" s="631" t="str">
        <f t="shared" si="1"/>
        <v/>
      </c>
      <c r="W40" s="442" t="str">
        <f t="shared" si="2"/>
        <v/>
      </c>
      <c r="X40" s="312"/>
    </row>
    <row r="41" spans="2:24" x14ac:dyDescent="0.2">
      <c r="B41" s="293" t="s">
        <v>651</v>
      </c>
      <c r="D41" s="252" t="s">
        <v>917</v>
      </c>
      <c r="E41" s="251"/>
      <c r="F41" s="694"/>
      <c r="G41" s="404" t="s">
        <v>914</v>
      </c>
      <c r="H41" s="545" t="str">
        <f>IF(AND('Table 5.2.1'!I49="",'Table 5.2.1'!J49=""),"",IF(OR('Table 5.2.1'!I49="c",'Table 5.2.1'!J49="c"),"c",SUM('Table 5.2.1'!I49,'Table 5.2.1'!J49)))</f>
        <v/>
      </c>
      <c r="I41" s="419"/>
      <c r="J41" s="420"/>
      <c r="K41" s="560"/>
      <c r="L41" s="420"/>
      <c r="M41" s="419"/>
      <c r="N41" s="420"/>
      <c r="O41" s="419"/>
      <c r="P41" s="562"/>
      <c r="Q41" s="445"/>
      <c r="R41" s="445"/>
      <c r="S41" s="445"/>
      <c r="T41" s="416" t="str">
        <f t="shared" si="4"/>
        <v/>
      </c>
      <c r="U41" s="626" t="str">
        <f t="shared" si="0"/>
        <v/>
      </c>
      <c r="V41" s="631" t="str">
        <f t="shared" si="1"/>
        <v/>
      </c>
      <c r="W41" s="442" t="str">
        <f t="shared" si="2"/>
        <v/>
      </c>
      <c r="X41" s="312"/>
    </row>
    <row r="42" spans="2:24" x14ac:dyDescent="0.2">
      <c r="B42" s="293" t="s">
        <v>651</v>
      </c>
      <c r="D42" s="252" t="s">
        <v>538</v>
      </c>
      <c r="E42" s="251"/>
      <c r="F42" s="694"/>
      <c r="G42" s="404" t="s">
        <v>915</v>
      </c>
      <c r="H42" s="547" t="str">
        <f>'Table 5.2.1'!K49</f>
        <v/>
      </c>
      <c r="I42" s="419"/>
      <c r="J42" s="420"/>
      <c r="K42" s="560"/>
      <c r="L42" s="420"/>
      <c r="M42" s="419"/>
      <c r="N42" s="420"/>
      <c r="O42" s="419"/>
      <c r="P42" s="562"/>
      <c r="Q42" s="445"/>
      <c r="R42" s="445"/>
      <c r="S42" s="445"/>
      <c r="T42" s="416" t="str">
        <f t="shared" si="4"/>
        <v/>
      </c>
      <c r="U42" s="626" t="str">
        <f t="shared" si="0"/>
        <v/>
      </c>
      <c r="V42" s="631" t="str">
        <f t="shared" si="1"/>
        <v/>
      </c>
      <c r="W42" s="442" t="str">
        <f t="shared" si="2"/>
        <v/>
      </c>
      <c r="X42" s="312"/>
    </row>
    <row r="43" spans="2:24" x14ac:dyDescent="0.2">
      <c r="B43" s="293" t="s">
        <v>651</v>
      </c>
      <c r="D43" s="252" t="s">
        <v>540</v>
      </c>
      <c r="E43" s="251"/>
      <c r="F43" s="694"/>
      <c r="G43" s="404" t="s">
        <v>488</v>
      </c>
      <c r="H43" s="547" t="str">
        <f>IF('Table 5.2.1'!O49="","",'Table 5.2.1'!O49)</f>
        <v/>
      </c>
      <c r="I43" s="419"/>
      <c r="J43" s="420"/>
      <c r="K43" s="560"/>
      <c r="L43" s="420"/>
      <c r="M43" s="419"/>
      <c r="N43" s="420"/>
      <c r="O43" s="419"/>
      <c r="P43" s="562"/>
      <c r="Q43" s="445"/>
      <c r="R43" s="445"/>
      <c r="S43" s="445"/>
      <c r="T43" s="416" t="str">
        <f t="shared" si="4"/>
        <v/>
      </c>
      <c r="U43" s="626" t="str">
        <f t="shared" si="0"/>
        <v/>
      </c>
      <c r="V43" s="631" t="str">
        <f t="shared" si="1"/>
        <v/>
      </c>
      <c r="W43" s="442" t="str">
        <f t="shared" si="2"/>
        <v/>
      </c>
      <c r="X43" s="312"/>
    </row>
    <row r="44" spans="2:24" ht="13.5" thickBot="1" x14ac:dyDescent="0.25">
      <c r="B44" s="293" t="s">
        <v>651</v>
      </c>
      <c r="D44" s="253" t="s">
        <v>541</v>
      </c>
      <c r="E44" s="254"/>
      <c r="F44" s="695"/>
      <c r="G44" s="407" t="s">
        <v>883</v>
      </c>
      <c r="H44" s="548" t="str">
        <f>IF('Table 5.2.1'!P49="","",'Table 5.2.1'!P49)</f>
        <v/>
      </c>
      <c r="I44" s="419"/>
      <c r="J44" s="420"/>
      <c r="K44" s="560"/>
      <c r="L44" s="420"/>
      <c r="M44" s="419"/>
      <c r="N44" s="420"/>
      <c r="O44" s="419"/>
      <c r="P44" s="562"/>
      <c r="Q44" s="445"/>
      <c r="R44" s="445"/>
      <c r="S44" s="445"/>
      <c r="T44" s="416" t="str">
        <f t="shared" si="4"/>
        <v/>
      </c>
      <c r="U44" s="626" t="str">
        <f t="shared" si="0"/>
        <v/>
      </c>
      <c r="V44" s="631" t="str">
        <f t="shared" si="1"/>
        <v/>
      </c>
      <c r="W44" s="442" t="str">
        <f t="shared" si="2"/>
        <v/>
      </c>
      <c r="X44" s="312"/>
    </row>
    <row r="45" spans="2:24" ht="13.5" thickBot="1" x14ac:dyDescent="0.25">
      <c r="B45" s="293" t="s">
        <v>659</v>
      </c>
      <c r="D45" s="250" t="s">
        <v>535</v>
      </c>
      <c r="E45" s="255">
        <v>5</v>
      </c>
      <c r="F45" s="257"/>
      <c r="G45" s="608" t="s">
        <v>85</v>
      </c>
      <c r="H45" s="449">
        <f>IF('Table 3.2.1'!H58="","",'Table 3.2.1'!H58)</f>
        <v>8630</v>
      </c>
      <c r="I45" s="449" t="str">
        <f>IF('Table 3.2.1'!I58="","",'Table 3.2.1'!I58)</f>
        <v/>
      </c>
      <c r="J45" s="449">
        <f>IF('Table 3.2.1'!J58="","",'Table 3.2.1'!J58)</f>
        <v>274</v>
      </c>
      <c r="K45" s="449">
        <f>IF('Table 3.2.1'!K58="","",'Table 3.2.1'!K58)</f>
        <v>8356</v>
      </c>
      <c r="L45" s="449">
        <f>IF('Table 3.2.1'!L58="","",'Table 3.2.1'!L58)</f>
        <v>734</v>
      </c>
      <c r="M45" s="449">
        <f>IF('Table 3.2.1'!M58="","",'Table 3.2.1'!M58)</f>
        <v>7</v>
      </c>
      <c r="N45" s="449">
        <f>IF('Table 3.2.1'!N58="","",'Table 3.2.1'!N58)</f>
        <v>7615</v>
      </c>
      <c r="O45" s="449" t="str">
        <f>IF('Table 3.2.1'!O58="","",'Table 3.2.1'!O58)</f>
        <v/>
      </c>
      <c r="P45" s="449" t="str">
        <f>IF('Table 3.2.1'!P58="","",'Table 3.2.1'!P58)</f>
        <v/>
      </c>
      <c r="Q45" s="449" t="str">
        <f>IF('Table 3.2.1'!Q58="","",'Table 3.2.1'!Q58)</f>
        <v/>
      </c>
      <c r="R45" s="449" t="str">
        <f>IF('Table 3.2.1'!R58="","",'Table 3.2.1'!R58)</f>
        <v/>
      </c>
      <c r="S45" s="449" t="str">
        <f>IF('Table 3.2.1'!S58="","",'Table 3.2.1'!S58)</f>
        <v/>
      </c>
      <c r="T45" s="416" t="str">
        <f t="shared" si="4"/>
        <v/>
      </c>
      <c r="U45" s="626" t="str">
        <f t="shared" si="0"/>
        <v/>
      </c>
      <c r="V45" s="631" t="str">
        <f t="shared" si="1"/>
        <v/>
      </c>
      <c r="W45" s="442" t="str">
        <f t="shared" si="2"/>
        <v/>
      </c>
      <c r="X45" s="312"/>
    </row>
    <row r="46" spans="2:24" x14ac:dyDescent="0.2">
      <c r="B46" s="293" t="s">
        <v>659</v>
      </c>
      <c r="D46" s="252" t="s">
        <v>916</v>
      </c>
      <c r="E46" s="251"/>
      <c r="F46" s="693"/>
      <c r="G46" s="405" t="s">
        <v>913</v>
      </c>
      <c r="H46" s="545" t="str">
        <f>IF(AND('Table 5.2.1'!I58="",'Table 5.2.1'!J58="",'Table 5.2.1'!K58=""),"",IF(OR('Table 5.2.1'!I58="c",'Table 5.2.1'!J58="c",'Table 5.2.1'!K58="c"),"c",SUM('Table 5.2.1'!I58,'Table 5.2.1'!J58,'Table 5.2.1'!K58)))</f>
        <v/>
      </c>
      <c r="I46" s="419"/>
      <c r="J46" s="420"/>
      <c r="K46" s="559"/>
      <c r="L46" s="446"/>
      <c r="M46" s="546"/>
      <c r="N46" s="446"/>
      <c r="O46" s="546"/>
      <c r="P46" s="561"/>
      <c r="Q46" s="445"/>
      <c r="R46" s="445"/>
      <c r="S46" s="445"/>
      <c r="T46" s="416" t="str">
        <f t="shared" si="4"/>
        <v/>
      </c>
      <c r="U46" s="626" t="str">
        <f t="shared" si="0"/>
        <v/>
      </c>
      <c r="V46" s="631" t="str">
        <f t="shared" si="1"/>
        <v/>
      </c>
      <c r="W46" s="442" t="str">
        <f t="shared" si="2"/>
        <v/>
      </c>
      <c r="X46" s="312"/>
    </row>
    <row r="47" spans="2:24" x14ac:dyDescent="0.2">
      <c r="B47" s="293" t="s">
        <v>659</v>
      </c>
      <c r="D47" s="252" t="s">
        <v>917</v>
      </c>
      <c r="E47" s="251"/>
      <c r="F47" s="694"/>
      <c r="G47" s="404" t="s">
        <v>914</v>
      </c>
      <c r="H47" s="545" t="str">
        <f>IF(AND('Table 5.2.1'!I58="",'Table 5.2.1'!J58=""),"",IF(OR('Table 5.2.1'!I58="c",'Table 5.2.1'!J58="c"),"c",SUM('Table 5.2.1'!I58,'Table 5.2.1'!J58)))</f>
        <v/>
      </c>
      <c r="I47" s="419"/>
      <c r="J47" s="420"/>
      <c r="K47" s="560"/>
      <c r="L47" s="420"/>
      <c r="M47" s="419"/>
      <c r="N47" s="420"/>
      <c r="O47" s="419"/>
      <c r="P47" s="562"/>
      <c r="Q47" s="445"/>
      <c r="R47" s="445"/>
      <c r="S47" s="445"/>
      <c r="T47" s="416" t="str">
        <f t="shared" si="4"/>
        <v/>
      </c>
      <c r="U47" s="626" t="str">
        <f t="shared" si="0"/>
        <v/>
      </c>
      <c r="V47" s="631" t="str">
        <f t="shared" si="1"/>
        <v/>
      </c>
      <c r="W47" s="442" t="str">
        <f t="shared" si="2"/>
        <v/>
      </c>
      <c r="X47" s="312"/>
    </row>
    <row r="48" spans="2:24" x14ac:dyDescent="0.2">
      <c r="B48" s="293" t="s">
        <v>659</v>
      </c>
      <c r="D48" s="252" t="s">
        <v>538</v>
      </c>
      <c r="E48" s="251"/>
      <c r="F48" s="694"/>
      <c r="G48" s="404" t="s">
        <v>915</v>
      </c>
      <c r="H48" s="547" t="str">
        <f>'Table 5.2.1'!K58</f>
        <v/>
      </c>
      <c r="I48" s="419"/>
      <c r="J48" s="420"/>
      <c r="K48" s="560"/>
      <c r="L48" s="420"/>
      <c r="M48" s="419"/>
      <c r="N48" s="420"/>
      <c r="O48" s="419"/>
      <c r="P48" s="562"/>
      <c r="Q48" s="445"/>
      <c r="R48" s="445"/>
      <c r="S48" s="445"/>
      <c r="T48" s="416" t="str">
        <f t="shared" si="4"/>
        <v/>
      </c>
      <c r="U48" s="626" t="str">
        <f t="shared" si="0"/>
        <v/>
      </c>
      <c r="V48" s="631" t="str">
        <f t="shared" si="1"/>
        <v/>
      </c>
      <c r="W48" s="442" t="str">
        <f t="shared" si="2"/>
        <v/>
      </c>
      <c r="X48" s="312"/>
    </row>
    <row r="49" spans="2:24" x14ac:dyDescent="0.2">
      <c r="B49" s="293" t="s">
        <v>659</v>
      </c>
      <c r="D49" s="252" t="s">
        <v>540</v>
      </c>
      <c r="E49" s="251"/>
      <c r="F49" s="694"/>
      <c r="G49" s="404" t="s">
        <v>488</v>
      </c>
      <c r="H49" s="547" t="str">
        <f>IF('Table 5.2.1'!O58="","",'Table 5.2.1'!O58)</f>
        <v/>
      </c>
      <c r="I49" s="419"/>
      <c r="J49" s="420"/>
      <c r="K49" s="560"/>
      <c r="L49" s="420"/>
      <c r="M49" s="419"/>
      <c r="N49" s="420"/>
      <c r="O49" s="419"/>
      <c r="P49" s="562"/>
      <c r="Q49" s="445"/>
      <c r="R49" s="445"/>
      <c r="S49" s="445"/>
      <c r="T49" s="416" t="str">
        <f t="shared" si="4"/>
        <v/>
      </c>
      <c r="U49" s="626" t="str">
        <f t="shared" si="0"/>
        <v/>
      </c>
      <c r="V49" s="631" t="str">
        <f t="shared" si="1"/>
        <v/>
      </c>
      <c r="W49" s="442" t="str">
        <f t="shared" si="2"/>
        <v/>
      </c>
      <c r="X49" s="312"/>
    </row>
    <row r="50" spans="2:24" ht="13.5" thickBot="1" x14ac:dyDescent="0.25">
      <c r="B50" s="293" t="s">
        <v>659</v>
      </c>
      <c r="D50" s="253" t="s">
        <v>541</v>
      </c>
      <c r="E50" s="254"/>
      <c r="F50" s="695"/>
      <c r="G50" s="407" t="s">
        <v>883</v>
      </c>
      <c r="H50" s="548" t="str">
        <f>IF('Table 5.2.1'!P58="","",'Table 5.2.1'!P58)</f>
        <v/>
      </c>
      <c r="I50" s="419"/>
      <c r="J50" s="420"/>
      <c r="K50" s="560"/>
      <c r="L50" s="420"/>
      <c r="M50" s="419"/>
      <c r="N50" s="420"/>
      <c r="O50" s="419"/>
      <c r="P50" s="562"/>
      <c r="Q50" s="445"/>
      <c r="R50" s="445"/>
      <c r="S50" s="445"/>
      <c r="T50" s="416" t="str">
        <f t="shared" si="4"/>
        <v/>
      </c>
      <c r="U50" s="626" t="str">
        <f t="shared" si="0"/>
        <v/>
      </c>
      <c r="V50" s="631" t="str">
        <f t="shared" si="1"/>
        <v/>
      </c>
      <c r="W50" s="442" t="str">
        <f t="shared" si="2"/>
        <v/>
      </c>
      <c r="X50" s="312"/>
    </row>
    <row r="51" spans="2:24" ht="13.5" thickBot="1" x14ac:dyDescent="0.25">
      <c r="B51" s="293" t="s">
        <v>717</v>
      </c>
      <c r="D51" s="250" t="s">
        <v>535</v>
      </c>
      <c r="E51" s="255">
        <v>6</v>
      </c>
      <c r="F51" s="257"/>
      <c r="G51" s="608" t="s">
        <v>549</v>
      </c>
      <c r="H51" s="449">
        <f>IF('Table 3.2.1'!H63="","",'Table 3.2.1'!H63)</f>
        <v>5419</v>
      </c>
      <c r="I51" s="449" t="str">
        <f>IF('Table 3.2.1'!I63="","",'Table 3.2.1'!I63)</f>
        <v/>
      </c>
      <c r="J51" s="449" t="str">
        <f>IF('Table 3.2.1'!J63="","",'Table 3.2.1'!J63)</f>
        <v/>
      </c>
      <c r="K51" s="449">
        <f>IF('Table 3.2.1'!K63="","",'Table 3.2.1'!K63)</f>
        <v>5419</v>
      </c>
      <c r="L51" s="449" t="str">
        <f>IF('Table 3.2.1'!L63="","",'Table 3.2.1'!L63)</f>
        <v/>
      </c>
      <c r="M51" s="449" t="str">
        <f>IF('Table 3.2.1'!M63="","",'Table 3.2.1'!M63)</f>
        <v/>
      </c>
      <c r="N51" s="449">
        <f>IF('Table 3.2.1'!N63="","",'Table 3.2.1'!N63)</f>
        <v>5419</v>
      </c>
      <c r="O51" s="449" t="str">
        <f>IF('Table 3.2.1'!O63="","",'Table 3.2.1'!O63)</f>
        <v/>
      </c>
      <c r="P51" s="449" t="str">
        <f>IF('Table 3.2.1'!P63="","",'Table 3.2.1'!P63)</f>
        <v/>
      </c>
      <c r="Q51" s="449" t="str">
        <f>IF('Table 3.2.1'!Q63="","",'Table 3.2.1'!Q63)</f>
        <v/>
      </c>
      <c r="R51" s="449" t="str">
        <f>IF('Table 3.2.1'!R63="","",'Table 3.2.1'!R63)</f>
        <v/>
      </c>
      <c r="S51" s="449" t="str">
        <f>IF('Table 3.2.1'!S63="","",'Table 3.2.1'!S63)</f>
        <v/>
      </c>
      <c r="T51" s="416" t="str">
        <f t="shared" si="4"/>
        <v/>
      </c>
      <c r="U51" s="626" t="str">
        <f t="shared" si="0"/>
        <v/>
      </c>
      <c r="V51" s="631" t="str">
        <f t="shared" si="1"/>
        <v/>
      </c>
      <c r="W51" s="442" t="str">
        <f t="shared" si="2"/>
        <v/>
      </c>
      <c r="X51" s="312"/>
    </row>
    <row r="52" spans="2:24" x14ac:dyDescent="0.2">
      <c r="B52" s="293" t="s">
        <v>717</v>
      </c>
      <c r="D52" s="252" t="s">
        <v>916</v>
      </c>
      <c r="E52" s="251"/>
      <c r="F52" s="693"/>
      <c r="G52" s="405" t="s">
        <v>913</v>
      </c>
      <c r="H52" s="545" t="str">
        <f>IF(AND('Table 5.2.1'!I63="",'Table 5.2.1'!J63="",'Table 5.2.1'!K63=""),"",IF(OR('Table 5.2.1'!I63="c",'Table 5.2.1'!J63="c",'Table 5.2.1'!K63="c"),"c",SUM('Table 5.2.1'!I63,'Table 5.2.1'!J63,'Table 5.2.1'!K63)))</f>
        <v/>
      </c>
      <c r="I52" s="419"/>
      <c r="J52" s="420"/>
      <c r="K52" s="559"/>
      <c r="L52" s="446"/>
      <c r="M52" s="546"/>
      <c r="N52" s="446"/>
      <c r="O52" s="546"/>
      <c r="P52" s="561"/>
      <c r="Q52" s="445"/>
      <c r="R52" s="445"/>
      <c r="S52" s="445"/>
      <c r="T52" s="416" t="str">
        <f t="shared" si="4"/>
        <v/>
      </c>
      <c r="U52" s="626" t="str">
        <f t="shared" si="0"/>
        <v/>
      </c>
      <c r="V52" s="631" t="str">
        <f t="shared" si="1"/>
        <v/>
      </c>
      <c r="W52" s="442" t="str">
        <f t="shared" si="2"/>
        <v/>
      </c>
      <c r="X52" s="312"/>
    </row>
    <row r="53" spans="2:24" x14ac:dyDescent="0.2">
      <c r="B53" s="293" t="s">
        <v>717</v>
      </c>
      <c r="D53" s="252" t="s">
        <v>917</v>
      </c>
      <c r="E53" s="251"/>
      <c r="F53" s="694"/>
      <c r="G53" s="404" t="s">
        <v>914</v>
      </c>
      <c r="H53" s="545" t="str">
        <f>IF(AND('Table 5.2.1'!I63="",'Table 5.2.1'!J63=""),"",IF(OR('Table 5.2.1'!I63="c",'Table 5.2.1'!J63="c"),"c",SUM('Table 5.2.1'!I63,'Table 5.2.1'!J63)))</f>
        <v/>
      </c>
      <c r="I53" s="419"/>
      <c r="J53" s="420"/>
      <c r="K53" s="560"/>
      <c r="L53" s="420"/>
      <c r="M53" s="419"/>
      <c r="N53" s="420"/>
      <c r="O53" s="419"/>
      <c r="P53" s="562"/>
      <c r="Q53" s="445"/>
      <c r="R53" s="445"/>
      <c r="S53" s="445"/>
      <c r="T53" s="416" t="str">
        <f t="shared" si="4"/>
        <v/>
      </c>
      <c r="U53" s="626" t="str">
        <f t="shared" si="0"/>
        <v/>
      </c>
      <c r="V53" s="631" t="str">
        <f t="shared" si="1"/>
        <v/>
      </c>
      <c r="W53" s="442" t="str">
        <f t="shared" si="2"/>
        <v/>
      </c>
      <c r="X53" s="312"/>
    </row>
    <row r="54" spans="2:24" x14ac:dyDescent="0.2">
      <c r="B54" s="293" t="s">
        <v>717</v>
      </c>
      <c r="D54" s="252" t="s">
        <v>538</v>
      </c>
      <c r="E54" s="251"/>
      <c r="F54" s="694"/>
      <c r="G54" s="404" t="s">
        <v>915</v>
      </c>
      <c r="H54" s="547" t="str">
        <f>'Table 5.2.1'!K63</f>
        <v/>
      </c>
      <c r="I54" s="419"/>
      <c r="J54" s="420"/>
      <c r="K54" s="560"/>
      <c r="L54" s="420"/>
      <c r="M54" s="419"/>
      <c r="N54" s="420"/>
      <c r="O54" s="419"/>
      <c r="P54" s="562"/>
      <c r="Q54" s="445"/>
      <c r="R54" s="445"/>
      <c r="S54" s="445"/>
      <c r="T54" s="416" t="str">
        <f t="shared" si="4"/>
        <v/>
      </c>
      <c r="U54" s="626" t="str">
        <f t="shared" si="0"/>
        <v/>
      </c>
      <c r="V54" s="631" t="str">
        <f t="shared" si="1"/>
        <v/>
      </c>
      <c r="W54" s="442" t="str">
        <f t="shared" si="2"/>
        <v/>
      </c>
      <c r="X54" s="312"/>
    </row>
    <row r="55" spans="2:24" x14ac:dyDescent="0.2">
      <c r="B55" s="293" t="s">
        <v>717</v>
      </c>
      <c r="D55" s="252" t="s">
        <v>540</v>
      </c>
      <c r="E55" s="251"/>
      <c r="F55" s="694"/>
      <c r="G55" s="404" t="s">
        <v>488</v>
      </c>
      <c r="H55" s="547" t="str">
        <f>IF('Table 5.2.1'!O63="","",'Table 5.2.1'!O63)</f>
        <v/>
      </c>
      <c r="I55" s="419"/>
      <c r="J55" s="420"/>
      <c r="K55" s="560"/>
      <c r="L55" s="420"/>
      <c r="M55" s="419"/>
      <c r="N55" s="420"/>
      <c r="O55" s="419"/>
      <c r="P55" s="562"/>
      <c r="Q55" s="445"/>
      <c r="R55" s="445"/>
      <c r="S55" s="445"/>
      <c r="T55" s="416" t="str">
        <f t="shared" si="4"/>
        <v/>
      </c>
      <c r="U55" s="626" t="str">
        <f t="shared" si="0"/>
        <v/>
      </c>
      <c r="V55" s="631" t="str">
        <f t="shared" si="1"/>
        <v/>
      </c>
      <c r="W55" s="442" t="str">
        <f t="shared" si="2"/>
        <v/>
      </c>
      <c r="X55" s="312"/>
    </row>
    <row r="56" spans="2:24" ht="13.5" thickBot="1" x14ac:dyDescent="0.25">
      <c r="B56" s="293" t="s">
        <v>717</v>
      </c>
      <c r="D56" s="253" t="s">
        <v>541</v>
      </c>
      <c r="E56" s="254"/>
      <c r="F56" s="695"/>
      <c r="G56" s="407" t="s">
        <v>883</v>
      </c>
      <c r="H56" s="548" t="str">
        <f>IF('Table 5.2.1'!P63="","",'Table 5.2.1'!P63)</f>
        <v/>
      </c>
      <c r="I56" s="419"/>
      <c r="J56" s="420"/>
      <c r="K56" s="560"/>
      <c r="L56" s="420"/>
      <c r="M56" s="419"/>
      <c r="N56" s="420"/>
      <c r="O56" s="419"/>
      <c r="P56" s="562"/>
      <c r="Q56" s="445"/>
      <c r="R56" s="445"/>
      <c r="S56" s="445"/>
      <c r="T56" s="416" t="str">
        <f t="shared" si="4"/>
        <v/>
      </c>
      <c r="U56" s="626" t="str">
        <f t="shared" si="0"/>
        <v/>
      </c>
      <c r="V56" s="631" t="str">
        <f t="shared" si="1"/>
        <v/>
      </c>
      <c r="W56" s="442" t="str">
        <f t="shared" si="2"/>
        <v/>
      </c>
      <c r="X56" s="312"/>
    </row>
    <row r="57" spans="2:24" ht="13.5" thickBot="1" x14ac:dyDescent="0.25">
      <c r="B57" s="293" t="s">
        <v>665</v>
      </c>
      <c r="D57" s="250" t="s">
        <v>535</v>
      </c>
      <c r="E57" s="255">
        <v>7</v>
      </c>
      <c r="F57" s="257"/>
      <c r="G57" s="608" t="s">
        <v>548</v>
      </c>
      <c r="H57" s="449">
        <f>IF('Table 3.2.1'!H65="","",'Table 3.2.1'!H65)</f>
        <v>21</v>
      </c>
      <c r="I57" s="449" t="str">
        <f>IF('Table 3.2.1'!I65="","",'Table 3.2.1'!I65)</f>
        <v/>
      </c>
      <c r="J57" s="449">
        <f>IF('Table 3.2.1'!J65="","",'Table 3.2.1'!J65)</f>
        <v>17</v>
      </c>
      <c r="K57" s="449">
        <f>IF('Table 3.2.1'!K65="","",'Table 3.2.1'!K65)</f>
        <v>4</v>
      </c>
      <c r="L57" s="449">
        <f>IF('Table 3.2.1'!L65="","",'Table 3.2.1'!L65)</f>
        <v>4</v>
      </c>
      <c r="M57" s="449" t="str">
        <f>IF('Table 3.2.1'!M65="","",'Table 3.2.1'!M65)</f>
        <v/>
      </c>
      <c r="N57" s="449" t="str">
        <f>IF('Table 3.2.1'!N65="","",'Table 3.2.1'!N65)</f>
        <v/>
      </c>
      <c r="O57" s="449" t="str">
        <f>IF('Table 3.2.1'!O65="","",'Table 3.2.1'!O65)</f>
        <v/>
      </c>
      <c r="P57" s="449" t="str">
        <f>IF('Table 3.2.1'!P65="","",'Table 3.2.1'!P65)</f>
        <v/>
      </c>
      <c r="Q57" s="449" t="str">
        <f>IF('Table 3.2.1'!Q65="","",'Table 3.2.1'!Q65)</f>
        <v/>
      </c>
      <c r="R57" s="449" t="str">
        <f>IF('Table 3.2.1'!R65="","",'Table 3.2.1'!R65)</f>
        <v/>
      </c>
      <c r="S57" s="449" t="str">
        <f>IF('Table 3.2.1'!S65="","",'Table 3.2.1'!S65)</f>
        <v/>
      </c>
      <c r="T57" s="416" t="str">
        <f t="shared" si="4"/>
        <v/>
      </c>
      <c r="U57" s="626" t="str">
        <f t="shared" si="0"/>
        <v/>
      </c>
      <c r="V57" s="631" t="str">
        <f t="shared" si="1"/>
        <v/>
      </c>
      <c r="W57" s="442" t="str">
        <f t="shared" si="2"/>
        <v/>
      </c>
      <c r="X57" s="312"/>
    </row>
    <row r="58" spans="2:24" x14ac:dyDescent="0.2">
      <c r="B58" s="293" t="s">
        <v>665</v>
      </c>
      <c r="D58" s="252" t="s">
        <v>916</v>
      </c>
      <c r="E58" s="251"/>
      <c r="F58" s="693"/>
      <c r="G58" s="405" t="s">
        <v>913</v>
      </c>
      <c r="H58" s="545" t="str">
        <f>IF(AND('Table 5.2.1'!I65="",'Table 5.2.1'!J65="",'Table 5.2.1'!K65=""),"",IF(OR('Table 5.2.1'!I65="c",'Table 5.2.1'!J65="c",'Table 5.2.1'!K65="c"),"c",SUM('Table 5.2.1'!I65,'Table 5.2.1'!J65,'Table 5.2.1'!K65)))</f>
        <v/>
      </c>
      <c r="I58" s="419"/>
      <c r="J58" s="420"/>
      <c r="K58" s="559"/>
      <c r="L58" s="446"/>
      <c r="M58" s="546"/>
      <c r="N58" s="446"/>
      <c r="O58" s="546"/>
      <c r="P58" s="561"/>
      <c r="Q58" s="445"/>
      <c r="R58" s="445"/>
      <c r="S58" s="445"/>
      <c r="T58" s="416" t="str">
        <f t="shared" si="4"/>
        <v/>
      </c>
      <c r="U58" s="626" t="str">
        <f t="shared" si="0"/>
        <v/>
      </c>
      <c r="V58" s="631" t="str">
        <f t="shared" si="1"/>
        <v/>
      </c>
      <c r="W58" s="442" t="str">
        <f t="shared" si="2"/>
        <v/>
      </c>
      <c r="X58" s="312"/>
    </row>
    <row r="59" spans="2:24" x14ac:dyDescent="0.2">
      <c r="B59" s="293" t="s">
        <v>665</v>
      </c>
      <c r="D59" s="252" t="s">
        <v>917</v>
      </c>
      <c r="E59" s="251"/>
      <c r="F59" s="694"/>
      <c r="G59" s="404" t="s">
        <v>914</v>
      </c>
      <c r="H59" s="545" t="str">
        <f>IF(AND('Table 5.2.1'!I65="",'Table 5.2.1'!J65=""),"",IF(OR('Table 5.2.1'!I65="c",'Table 5.2.1'!J65="c"),"c",SUM('Table 5.2.1'!I65,'Table 5.2.1'!J65)))</f>
        <v/>
      </c>
      <c r="I59" s="419"/>
      <c r="J59" s="420"/>
      <c r="K59" s="560"/>
      <c r="L59" s="420"/>
      <c r="M59" s="419"/>
      <c r="N59" s="420"/>
      <c r="O59" s="419"/>
      <c r="P59" s="562"/>
      <c r="Q59" s="445"/>
      <c r="R59" s="445"/>
      <c r="S59" s="445"/>
      <c r="T59" s="416" t="str">
        <f t="shared" si="4"/>
        <v/>
      </c>
      <c r="U59" s="626" t="str">
        <f t="shared" si="0"/>
        <v/>
      </c>
      <c r="V59" s="631" t="str">
        <f t="shared" si="1"/>
        <v/>
      </c>
      <c r="W59" s="442" t="str">
        <f t="shared" si="2"/>
        <v/>
      </c>
      <c r="X59" s="312"/>
    </row>
    <row r="60" spans="2:24" x14ac:dyDescent="0.2">
      <c r="B60" s="293" t="s">
        <v>665</v>
      </c>
      <c r="D60" s="252" t="s">
        <v>538</v>
      </c>
      <c r="E60" s="251"/>
      <c r="F60" s="694"/>
      <c r="G60" s="404" t="s">
        <v>915</v>
      </c>
      <c r="H60" s="547" t="str">
        <f>'Table 5.2.1'!K65</f>
        <v/>
      </c>
      <c r="I60" s="419"/>
      <c r="J60" s="420"/>
      <c r="K60" s="560"/>
      <c r="L60" s="420"/>
      <c r="M60" s="419"/>
      <c r="N60" s="420"/>
      <c r="O60" s="419"/>
      <c r="P60" s="562"/>
      <c r="Q60" s="445"/>
      <c r="R60" s="445"/>
      <c r="S60" s="445"/>
      <c r="T60" s="416" t="str">
        <f t="shared" si="4"/>
        <v/>
      </c>
      <c r="U60" s="626" t="str">
        <f t="shared" si="0"/>
        <v/>
      </c>
      <c r="V60" s="631" t="str">
        <f t="shared" si="1"/>
        <v/>
      </c>
      <c r="W60" s="442" t="str">
        <f t="shared" si="2"/>
        <v/>
      </c>
      <c r="X60" s="312"/>
    </row>
    <row r="61" spans="2:24" x14ac:dyDescent="0.2">
      <c r="B61" s="293" t="s">
        <v>665</v>
      </c>
      <c r="D61" s="252" t="s">
        <v>540</v>
      </c>
      <c r="E61" s="251"/>
      <c r="F61" s="694"/>
      <c r="G61" s="404" t="s">
        <v>488</v>
      </c>
      <c r="H61" s="547" t="str">
        <f>IF('Table 5.2.1'!O65="","",'Table 5.2.1'!O65)</f>
        <v/>
      </c>
      <c r="I61" s="419"/>
      <c r="J61" s="420"/>
      <c r="K61" s="560"/>
      <c r="L61" s="420"/>
      <c r="M61" s="419"/>
      <c r="N61" s="420"/>
      <c r="O61" s="419"/>
      <c r="P61" s="562"/>
      <c r="Q61" s="445"/>
      <c r="R61" s="445"/>
      <c r="S61" s="445"/>
      <c r="T61" s="416" t="str">
        <f t="shared" si="4"/>
        <v/>
      </c>
      <c r="U61" s="626" t="str">
        <f t="shared" si="0"/>
        <v/>
      </c>
      <c r="V61" s="631" t="str">
        <f t="shared" si="1"/>
        <v/>
      </c>
      <c r="W61" s="442" t="str">
        <f t="shared" si="2"/>
        <v/>
      </c>
      <c r="X61" s="312"/>
    </row>
    <row r="62" spans="2:24" ht="13.5" thickBot="1" x14ac:dyDescent="0.25">
      <c r="B62" s="293" t="s">
        <v>665</v>
      </c>
      <c r="D62" s="253" t="s">
        <v>541</v>
      </c>
      <c r="E62" s="254"/>
      <c r="F62" s="695"/>
      <c r="G62" s="407" t="s">
        <v>883</v>
      </c>
      <c r="H62" s="548" t="str">
        <f>IF('Table 5.2.1'!P65="","",'Table 5.2.1'!P65)</f>
        <v/>
      </c>
      <c r="I62" s="419"/>
      <c r="J62" s="420"/>
      <c r="K62" s="560"/>
      <c r="L62" s="420"/>
      <c r="M62" s="419"/>
      <c r="N62" s="420"/>
      <c r="O62" s="419"/>
      <c r="P62" s="562"/>
      <c r="Q62" s="445"/>
      <c r="R62" s="445"/>
      <c r="S62" s="445"/>
      <c r="T62" s="416" t="str">
        <f t="shared" si="4"/>
        <v/>
      </c>
      <c r="U62" s="626" t="str">
        <f t="shared" si="0"/>
        <v/>
      </c>
      <c r="V62" s="631" t="str">
        <f t="shared" si="1"/>
        <v/>
      </c>
      <c r="W62" s="442" t="str">
        <f t="shared" si="2"/>
        <v/>
      </c>
      <c r="X62" s="312"/>
    </row>
    <row r="63" spans="2:24" ht="13.5" thickBot="1" x14ac:dyDescent="0.25">
      <c r="B63" s="293" t="s">
        <v>695</v>
      </c>
      <c r="D63" s="250" t="s">
        <v>535</v>
      </c>
      <c r="E63" s="255">
        <v>8</v>
      </c>
      <c r="F63" s="257"/>
      <c r="G63" s="608" t="s">
        <v>153</v>
      </c>
      <c r="H63" s="449">
        <f>IF('Table 3.2.1'!H95="","",'Table 3.2.1'!H95)</f>
        <v>17074</v>
      </c>
      <c r="I63" s="449" t="str">
        <f>IF('Table 3.2.1'!I95="","",'Table 3.2.1'!I95)</f>
        <v/>
      </c>
      <c r="J63" s="449">
        <f>IF('Table 3.2.1'!J95="","",'Table 3.2.1'!J95)</f>
        <v>435</v>
      </c>
      <c r="K63" s="449">
        <f>IF('Table 3.2.1'!K95="","",'Table 3.2.1'!K95)</f>
        <v>16639</v>
      </c>
      <c r="L63" s="449">
        <f>IF('Table 3.2.1'!L95="","",'Table 3.2.1'!L95)</f>
        <v>42</v>
      </c>
      <c r="M63" s="449" t="str">
        <f>IF('Table 3.2.1'!M95="","",'Table 3.2.1'!M95)</f>
        <v/>
      </c>
      <c r="N63" s="449">
        <f>IF('Table 3.2.1'!N95="","",'Table 3.2.1'!N95)</f>
        <v>16597</v>
      </c>
      <c r="O63" s="449" t="str">
        <f>IF('Table 3.2.1'!O95="","",'Table 3.2.1'!O95)</f>
        <v/>
      </c>
      <c r="P63" s="449" t="str">
        <f>IF('Table 3.2.1'!P95="","",'Table 3.2.1'!P95)</f>
        <v/>
      </c>
      <c r="Q63" s="449" t="str">
        <f>IF('Table 3.2.1'!Q95="","",'Table 3.2.1'!Q95)</f>
        <v/>
      </c>
      <c r="R63" s="449" t="str">
        <f>IF('Table 3.2.1'!R95="","",'Table 3.2.1'!R95)</f>
        <v/>
      </c>
      <c r="S63" s="449" t="str">
        <f>IF('Table 3.2.1'!S95="","",'Table 3.2.1'!S95)</f>
        <v/>
      </c>
      <c r="T63" s="416" t="str">
        <f t="shared" si="4"/>
        <v/>
      </c>
      <c r="U63" s="626" t="str">
        <f t="shared" si="0"/>
        <v/>
      </c>
      <c r="V63" s="631" t="str">
        <f t="shared" si="1"/>
        <v/>
      </c>
      <c r="W63" s="442" t="str">
        <f t="shared" si="2"/>
        <v/>
      </c>
      <c r="X63" s="312"/>
    </row>
    <row r="64" spans="2:24" x14ac:dyDescent="0.2">
      <c r="B64" s="293" t="s">
        <v>695</v>
      </c>
      <c r="D64" s="252" t="s">
        <v>916</v>
      </c>
      <c r="E64" s="251"/>
      <c r="F64" s="693"/>
      <c r="G64" s="405" t="s">
        <v>913</v>
      </c>
      <c r="H64" s="545" t="str">
        <f>IF(AND('Table 5.2.1'!I95="",'Table 5.2.1'!J95="",'Table 5.2.1'!K95=""),"",IF(OR('Table 5.2.1'!I95="c",'Table 5.2.1'!J95="c",'Table 5.2.1'!K95="c"),"c",SUM('Table 5.2.1'!I95,'Table 5.2.1'!J95,'Table 5.2.1'!K95)))</f>
        <v/>
      </c>
      <c r="I64" s="419"/>
      <c r="J64" s="420"/>
      <c r="K64" s="559"/>
      <c r="L64" s="446"/>
      <c r="M64" s="546"/>
      <c r="N64" s="446"/>
      <c r="O64" s="546"/>
      <c r="P64" s="561"/>
      <c r="Q64" s="445"/>
      <c r="R64" s="445"/>
      <c r="S64" s="445"/>
      <c r="T64" s="416" t="str">
        <f t="shared" si="4"/>
        <v/>
      </c>
      <c r="U64" s="626" t="str">
        <f t="shared" si="0"/>
        <v/>
      </c>
      <c r="V64" s="631" t="str">
        <f t="shared" si="1"/>
        <v/>
      </c>
      <c r="W64" s="442" t="str">
        <f t="shared" si="2"/>
        <v/>
      </c>
      <c r="X64" s="312"/>
    </row>
    <row r="65" spans="2:24" x14ac:dyDescent="0.2">
      <c r="B65" s="293" t="s">
        <v>695</v>
      </c>
      <c r="D65" s="252" t="s">
        <v>917</v>
      </c>
      <c r="E65" s="251"/>
      <c r="F65" s="694"/>
      <c r="G65" s="404" t="s">
        <v>914</v>
      </c>
      <c r="H65" s="545" t="str">
        <f>IF(AND('Table 5.2.1'!I95="",'Table 5.2.1'!J95=""),"",IF(OR('Table 5.2.1'!I95="c",'Table 5.2.1'!J95="c"),"c",SUM('Table 5.2.1'!I95,'Table 5.2.1'!J95)))</f>
        <v/>
      </c>
      <c r="I65" s="419"/>
      <c r="J65" s="420"/>
      <c r="K65" s="560"/>
      <c r="L65" s="420"/>
      <c r="M65" s="419"/>
      <c r="N65" s="420"/>
      <c r="O65" s="419"/>
      <c r="P65" s="562"/>
      <c r="Q65" s="445"/>
      <c r="R65" s="445"/>
      <c r="S65" s="445"/>
      <c r="T65" s="416" t="str">
        <f t="shared" si="4"/>
        <v/>
      </c>
      <c r="U65" s="626" t="str">
        <f t="shared" si="0"/>
        <v/>
      </c>
      <c r="V65" s="631" t="str">
        <f t="shared" si="1"/>
        <v/>
      </c>
      <c r="W65" s="442" t="str">
        <f t="shared" si="2"/>
        <v/>
      </c>
      <c r="X65" s="312"/>
    </row>
    <row r="66" spans="2:24" x14ac:dyDescent="0.2">
      <c r="B66" s="293" t="s">
        <v>695</v>
      </c>
      <c r="D66" s="252" t="s">
        <v>538</v>
      </c>
      <c r="E66" s="251"/>
      <c r="F66" s="694"/>
      <c r="G66" s="404" t="s">
        <v>915</v>
      </c>
      <c r="H66" s="547" t="str">
        <f>'Table 5.2.1'!K95</f>
        <v/>
      </c>
      <c r="I66" s="419"/>
      <c r="J66" s="420"/>
      <c r="K66" s="560"/>
      <c r="L66" s="420"/>
      <c r="M66" s="419"/>
      <c r="N66" s="420"/>
      <c r="O66" s="419"/>
      <c r="P66" s="562"/>
      <c r="Q66" s="445"/>
      <c r="R66" s="445"/>
      <c r="S66" s="445"/>
      <c r="T66" s="416" t="str">
        <f t="shared" si="4"/>
        <v/>
      </c>
      <c r="U66" s="626" t="str">
        <f t="shared" si="0"/>
        <v/>
      </c>
      <c r="V66" s="631" t="str">
        <f t="shared" si="1"/>
        <v/>
      </c>
      <c r="W66" s="442" t="str">
        <f t="shared" si="2"/>
        <v/>
      </c>
      <c r="X66" s="312"/>
    </row>
    <row r="67" spans="2:24" x14ac:dyDescent="0.2">
      <c r="B67" s="293" t="s">
        <v>695</v>
      </c>
      <c r="D67" s="252" t="s">
        <v>540</v>
      </c>
      <c r="E67" s="251"/>
      <c r="F67" s="694"/>
      <c r="G67" s="404" t="s">
        <v>488</v>
      </c>
      <c r="H67" s="547" t="str">
        <f>IF('Table 5.2.1'!O95="","",'Table 5.2.1'!O95)</f>
        <v/>
      </c>
      <c r="I67" s="419"/>
      <c r="J67" s="420"/>
      <c r="K67" s="560"/>
      <c r="L67" s="420"/>
      <c r="M67" s="419"/>
      <c r="N67" s="420"/>
      <c r="O67" s="419"/>
      <c r="P67" s="562"/>
      <c r="Q67" s="445"/>
      <c r="R67" s="445"/>
      <c r="S67" s="445"/>
      <c r="T67" s="416" t="str">
        <f t="shared" si="4"/>
        <v/>
      </c>
      <c r="U67" s="626" t="str">
        <f t="shared" si="0"/>
        <v/>
      </c>
      <c r="V67" s="631" t="str">
        <f t="shared" si="1"/>
        <v/>
      </c>
      <c r="W67" s="442" t="str">
        <f t="shared" si="2"/>
        <v/>
      </c>
      <c r="X67" s="312"/>
    </row>
    <row r="68" spans="2:24" ht="13.5" thickBot="1" x14ac:dyDescent="0.25">
      <c r="B68" s="293" t="s">
        <v>695</v>
      </c>
      <c r="D68" s="253" t="s">
        <v>541</v>
      </c>
      <c r="E68" s="254"/>
      <c r="F68" s="695"/>
      <c r="G68" s="407" t="s">
        <v>883</v>
      </c>
      <c r="H68" s="548" t="str">
        <f>IF('Table 5.2.1'!P95="","",'Table 5.2.1'!P95)</f>
        <v/>
      </c>
      <c r="I68" s="419"/>
      <c r="J68" s="420"/>
      <c r="K68" s="560"/>
      <c r="L68" s="420"/>
      <c r="M68" s="419"/>
      <c r="N68" s="420"/>
      <c r="O68" s="419"/>
      <c r="P68" s="562"/>
      <c r="Q68" s="445"/>
      <c r="R68" s="445"/>
      <c r="S68" s="445"/>
      <c r="T68" s="416" t="str">
        <f t="shared" si="4"/>
        <v/>
      </c>
      <c r="U68" s="626" t="str">
        <f t="shared" si="0"/>
        <v/>
      </c>
      <c r="V68" s="631" t="str">
        <f t="shared" si="1"/>
        <v/>
      </c>
      <c r="W68" s="442" t="str">
        <f t="shared" si="2"/>
        <v/>
      </c>
      <c r="X68" s="312"/>
    </row>
    <row r="69" spans="2:24" ht="13.5" thickBot="1" x14ac:dyDescent="0.25">
      <c r="B69" s="293" t="s">
        <v>702</v>
      </c>
      <c r="D69" s="250" t="s">
        <v>535</v>
      </c>
      <c r="E69" s="255">
        <v>9</v>
      </c>
      <c r="F69" s="257"/>
      <c r="G69" s="608" t="s">
        <v>167</v>
      </c>
      <c r="H69" s="449">
        <f>IF('Table 3.2.1'!H$102="","",'Table 3.2.1'!H$102)</f>
        <v>8937</v>
      </c>
      <c r="I69" s="449" t="str">
        <f>IF('Table 3.2.1'!I$102="","",'Table 3.2.1'!I$102)</f>
        <v/>
      </c>
      <c r="J69" s="449">
        <f>IF('Table 3.2.1'!J$102="","",'Table 3.2.1'!J$102)</f>
        <v>698</v>
      </c>
      <c r="K69" s="449">
        <f>IF('Table 3.2.1'!K$102="","",'Table 3.2.1'!K$102)</f>
        <v>8239</v>
      </c>
      <c r="L69" s="449">
        <f>IF('Table 3.2.1'!L$102="","",'Table 3.2.1'!L$102)</f>
        <v>45</v>
      </c>
      <c r="M69" s="449" t="str">
        <f>IF('Table 3.2.1'!M$102="","",'Table 3.2.1'!M$102)</f>
        <v/>
      </c>
      <c r="N69" s="449">
        <f>IF('Table 3.2.1'!N$102="","",'Table 3.2.1'!N$102)</f>
        <v>8194</v>
      </c>
      <c r="O69" s="449" t="str">
        <f>IF('Table 3.2.1'!O$102="","",'Table 3.2.1'!O$102)</f>
        <v/>
      </c>
      <c r="P69" s="449" t="str">
        <f>IF('Table 3.2.1'!P$102="","",'Table 3.2.1'!P$102)</f>
        <v/>
      </c>
      <c r="Q69" s="449" t="str">
        <f>IF('Table 3.2.1'!Q$102="","",'Table 3.2.1'!Q$102)</f>
        <v/>
      </c>
      <c r="R69" s="449" t="str">
        <f>IF('Table 3.2.1'!R$102="","",'Table 3.2.1'!R$102)</f>
        <v/>
      </c>
      <c r="S69" s="449" t="str">
        <f>IF('Table 3.2.1'!S$102="","",'Table 3.2.1'!S$102)</f>
        <v/>
      </c>
      <c r="T69" s="416" t="str">
        <f t="shared" si="4"/>
        <v/>
      </c>
      <c r="U69" s="626" t="str">
        <f t="shared" si="0"/>
        <v/>
      </c>
      <c r="V69" s="631" t="str">
        <f t="shared" si="1"/>
        <v/>
      </c>
      <c r="W69" s="442" t="str">
        <f t="shared" si="2"/>
        <v/>
      </c>
      <c r="X69" s="312"/>
    </row>
    <row r="70" spans="2:24" x14ac:dyDescent="0.2">
      <c r="B70" s="293" t="s">
        <v>702</v>
      </c>
      <c r="D70" s="252" t="s">
        <v>916</v>
      </c>
      <c r="E70" s="251"/>
      <c r="F70" s="693"/>
      <c r="G70" s="405" t="s">
        <v>913</v>
      </c>
      <c r="H70" s="545" t="str">
        <f>IF(AND('Table 5.2.1'!I102="",'Table 5.2.1'!J102="",'Table 5.2.1'!K102=""),"",IF(OR('Table 5.2.1'!I102="c",'Table 5.2.1'!J102="c",'Table 5.2.1'!K102="c"),"c",SUM('Table 5.2.1'!I102,'Table 5.2.1'!J102,'Table 5.2.1'!K102)))</f>
        <v/>
      </c>
      <c r="I70" s="419"/>
      <c r="J70" s="420"/>
      <c r="K70" s="559"/>
      <c r="L70" s="446"/>
      <c r="M70" s="546"/>
      <c r="N70" s="446"/>
      <c r="O70" s="546"/>
      <c r="P70" s="561"/>
      <c r="Q70" s="445"/>
      <c r="R70" s="445"/>
      <c r="S70" s="445"/>
      <c r="T70" s="416" t="str">
        <f t="shared" si="4"/>
        <v/>
      </c>
      <c r="U70" s="626" t="str">
        <f t="shared" si="0"/>
        <v/>
      </c>
      <c r="V70" s="631" t="str">
        <f t="shared" si="1"/>
        <v/>
      </c>
      <c r="W70" s="442" t="str">
        <f t="shared" si="2"/>
        <v/>
      </c>
      <c r="X70" s="312"/>
    </row>
    <row r="71" spans="2:24" x14ac:dyDescent="0.2">
      <c r="B71" s="293" t="s">
        <v>702</v>
      </c>
      <c r="D71" s="252" t="s">
        <v>917</v>
      </c>
      <c r="E71" s="251"/>
      <c r="F71" s="694"/>
      <c r="G71" s="404" t="s">
        <v>914</v>
      </c>
      <c r="H71" s="545" t="str">
        <f>IF(AND('Table 5.2.1'!I102="",'Table 5.2.1'!J102=""),"",IF(OR('Table 5.2.1'!I102="c",'Table 5.2.1'!J102="c"),"c",SUM('Table 5.2.1'!I102,'Table 5.2.1'!J102)))</f>
        <v/>
      </c>
      <c r="I71" s="419"/>
      <c r="J71" s="420"/>
      <c r="K71" s="560"/>
      <c r="L71" s="420"/>
      <c r="M71" s="419"/>
      <c r="N71" s="420"/>
      <c r="O71" s="419"/>
      <c r="P71" s="562"/>
      <c r="Q71" s="445"/>
      <c r="R71" s="445"/>
      <c r="S71" s="445"/>
      <c r="T71" s="416" t="str">
        <f t="shared" si="4"/>
        <v/>
      </c>
      <c r="U71" s="626" t="str">
        <f t="shared" si="0"/>
        <v/>
      </c>
      <c r="V71" s="631" t="str">
        <f t="shared" si="1"/>
        <v/>
      </c>
      <c r="W71" s="442" t="str">
        <f t="shared" si="2"/>
        <v/>
      </c>
      <c r="X71" s="312"/>
    </row>
    <row r="72" spans="2:24" x14ac:dyDescent="0.2">
      <c r="B72" s="293" t="s">
        <v>702</v>
      </c>
      <c r="D72" s="252" t="s">
        <v>538</v>
      </c>
      <c r="E72" s="251"/>
      <c r="F72" s="694"/>
      <c r="G72" s="404" t="s">
        <v>915</v>
      </c>
      <c r="H72" s="547" t="str">
        <f>'Table 5.2.1'!K102</f>
        <v/>
      </c>
      <c r="I72" s="419"/>
      <c r="J72" s="420"/>
      <c r="K72" s="560"/>
      <c r="L72" s="420"/>
      <c r="M72" s="419"/>
      <c r="N72" s="420"/>
      <c r="O72" s="419"/>
      <c r="P72" s="562"/>
      <c r="Q72" s="445"/>
      <c r="R72" s="445"/>
      <c r="S72" s="445"/>
      <c r="T72" s="416" t="str">
        <f t="shared" si="4"/>
        <v/>
      </c>
      <c r="U72" s="626" t="str">
        <f t="shared" si="0"/>
        <v/>
      </c>
      <c r="V72" s="631" t="str">
        <f t="shared" si="1"/>
        <v/>
      </c>
      <c r="W72" s="442" t="str">
        <f t="shared" si="2"/>
        <v/>
      </c>
      <c r="X72" s="312"/>
    </row>
    <row r="73" spans="2:24" x14ac:dyDescent="0.2">
      <c r="B73" s="293" t="s">
        <v>702</v>
      </c>
      <c r="D73" s="252" t="s">
        <v>540</v>
      </c>
      <c r="E73" s="251"/>
      <c r="F73" s="694"/>
      <c r="G73" s="404" t="s">
        <v>488</v>
      </c>
      <c r="H73" s="547" t="str">
        <f>IF('Table 5.2.1'!O102="","",'Table 5.2.1'!O102)</f>
        <v/>
      </c>
      <c r="I73" s="419"/>
      <c r="J73" s="420"/>
      <c r="K73" s="560"/>
      <c r="L73" s="420"/>
      <c r="M73" s="419"/>
      <c r="N73" s="420"/>
      <c r="O73" s="419"/>
      <c r="P73" s="562"/>
      <c r="Q73" s="445"/>
      <c r="R73" s="445"/>
      <c r="S73" s="445"/>
      <c r="T73" s="416" t="str">
        <f t="shared" si="4"/>
        <v/>
      </c>
      <c r="U73" s="626" t="str">
        <f t="shared" si="0"/>
        <v/>
      </c>
      <c r="V73" s="631" t="str">
        <f t="shared" si="1"/>
        <v/>
      </c>
      <c r="W73" s="442" t="str">
        <f t="shared" si="2"/>
        <v/>
      </c>
      <c r="X73" s="312"/>
    </row>
    <row r="74" spans="2:24" ht="13.5" thickBot="1" x14ac:dyDescent="0.25">
      <c r="B74" s="293" t="s">
        <v>702</v>
      </c>
      <c r="D74" s="253" t="s">
        <v>541</v>
      </c>
      <c r="E74" s="254"/>
      <c r="F74" s="695"/>
      <c r="G74" s="407" t="s">
        <v>883</v>
      </c>
      <c r="H74" s="548" t="str">
        <f>IF('Table 5.2.1'!P102="","",'Table 5.2.1'!P102)</f>
        <v/>
      </c>
      <c r="I74" s="419"/>
      <c r="J74" s="420"/>
      <c r="K74" s="560"/>
      <c r="L74" s="420"/>
      <c r="M74" s="419"/>
      <c r="N74" s="420"/>
      <c r="O74" s="419"/>
      <c r="P74" s="562"/>
      <c r="Q74" s="445"/>
      <c r="R74" s="445"/>
      <c r="S74" s="445"/>
      <c r="T74" s="416" t="str">
        <f t="shared" si="4"/>
        <v/>
      </c>
      <c r="U74" s="626" t="str">
        <f t="shared" si="0"/>
        <v/>
      </c>
      <c r="V74" s="631" t="str">
        <f t="shared" si="1"/>
        <v/>
      </c>
      <c r="W74" s="442" t="str">
        <f t="shared" si="2"/>
        <v/>
      </c>
      <c r="X74" s="312"/>
    </row>
    <row r="75" spans="2:24" ht="13.5" thickBot="1" x14ac:dyDescent="0.25">
      <c r="B75" s="293" t="s">
        <v>720</v>
      </c>
      <c r="D75" s="250" t="s">
        <v>535</v>
      </c>
      <c r="E75" s="255">
        <v>10</v>
      </c>
      <c r="F75" s="257"/>
      <c r="G75" s="608" t="s">
        <v>202</v>
      </c>
      <c r="H75" s="449">
        <f>IF('Table 3.2.1'!H$119="","",'Table 3.2.1'!H$119)</f>
        <v>1934</v>
      </c>
      <c r="I75" s="449" t="str">
        <f>IF('Table 3.2.1'!I$119="","",'Table 3.2.1'!I$119)</f>
        <v/>
      </c>
      <c r="J75" s="449">
        <f>IF('Table 3.2.1'!J$119="","",'Table 3.2.1'!J$119)</f>
        <v>11</v>
      </c>
      <c r="K75" s="449">
        <f>IF('Table 3.2.1'!K$119="","",'Table 3.2.1'!K$119)</f>
        <v>1923</v>
      </c>
      <c r="L75" s="449">
        <f>IF('Table 3.2.1'!L$119="","",'Table 3.2.1'!L$119)</f>
        <v>2</v>
      </c>
      <c r="M75" s="449" t="str">
        <f>IF('Table 3.2.1'!M$119="","",'Table 3.2.1'!M$119)</f>
        <v/>
      </c>
      <c r="N75" s="449">
        <f>IF('Table 3.2.1'!N$119="","",'Table 3.2.1'!N$119)</f>
        <v>1921</v>
      </c>
      <c r="O75" s="449" t="str">
        <f>IF('Table 3.2.1'!O$119="","",'Table 3.2.1'!O$119)</f>
        <v/>
      </c>
      <c r="P75" s="449" t="str">
        <f>IF('Table 3.2.1'!P$119="","",'Table 3.2.1'!P$119)</f>
        <v/>
      </c>
      <c r="Q75" s="449" t="str">
        <f>IF('Table 3.2.1'!Q$119="","",'Table 3.2.1'!Q$119)</f>
        <v/>
      </c>
      <c r="R75" s="449" t="str">
        <f>IF('Table 3.2.1'!R$119="","",'Table 3.2.1'!R$119)</f>
        <v/>
      </c>
      <c r="S75" s="449" t="str">
        <f>IF('Table 3.2.1'!S$119="","",'Table 3.2.1'!S$119)</f>
        <v/>
      </c>
      <c r="T75" s="416" t="str">
        <f t="shared" si="4"/>
        <v/>
      </c>
      <c r="U75" s="626" t="str">
        <f t="shared" si="0"/>
        <v/>
      </c>
      <c r="V75" s="631" t="str">
        <f t="shared" si="1"/>
        <v/>
      </c>
      <c r="W75" s="442" t="str">
        <f t="shared" si="2"/>
        <v/>
      </c>
      <c r="X75" s="312"/>
    </row>
    <row r="76" spans="2:24" x14ac:dyDescent="0.2">
      <c r="B76" s="293" t="s">
        <v>720</v>
      </c>
      <c r="D76" s="252" t="s">
        <v>916</v>
      </c>
      <c r="E76" s="251"/>
      <c r="F76" s="693"/>
      <c r="G76" s="405" t="s">
        <v>913</v>
      </c>
      <c r="H76" s="545" t="str">
        <f>IF(AND('Table 5.2.1'!I119="",'Table 5.2.1'!J119="",'Table 5.2.1'!K119=""),"",IF(OR('Table 5.2.1'!I119="c",'Table 5.2.1'!J119="c",'Table 5.2.1'!K119="c"),"c",SUM('Table 5.2.1'!I119,'Table 5.2.1'!J119,'Table 5.2.1'!K119)))</f>
        <v/>
      </c>
      <c r="I76" s="419"/>
      <c r="J76" s="420"/>
      <c r="K76" s="559"/>
      <c r="L76" s="446"/>
      <c r="M76" s="546"/>
      <c r="N76" s="446"/>
      <c r="O76" s="546"/>
      <c r="P76" s="561"/>
      <c r="Q76" s="445"/>
      <c r="R76" s="445"/>
      <c r="S76" s="445"/>
      <c r="T76" s="416" t="str">
        <f t="shared" si="4"/>
        <v/>
      </c>
      <c r="U76" s="626" t="str">
        <f t="shared" si="0"/>
        <v/>
      </c>
      <c r="V76" s="631" t="str">
        <f t="shared" si="1"/>
        <v/>
      </c>
      <c r="W76" s="442" t="str">
        <f t="shared" si="2"/>
        <v/>
      </c>
      <c r="X76" s="312"/>
    </row>
    <row r="77" spans="2:24" x14ac:dyDescent="0.2">
      <c r="B77" s="293" t="s">
        <v>720</v>
      </c>
      <c r="D77" s="252" t="s">
        <v>917</v>
      </c>
      <c r="E77" s="251"/>
      <c r="F77" s="694"/>
      <c r="G77" s="404" t="s">
        <v>914</v>
      </c>
      <c r="H77" s="545" t="str">
        <f>IF(AND('Table 5.2.1'!I119="",'Table 5.2.1'!J119=""),"",IF(OR('Table 5.2.1'!I119="c",'Table 5.2.1'!J119="c"),"c",SUM('Table 5.2.1'!I119,'Table 5.2.1'!J119)))</f>
        <v/>
      </c>
      <c r="I77" s="419"/>
      <c r="J77" s="420"/>
      <c r="K77" s="560"/>
      <c r="L77" s="420"/>
      <c r="M77" s="419"/>
      <c r="N77" s="420"/>
      <c r="O77" s="419"/>
      <c r="P77" s="562"/>
      <c r="Q77" s="445"/>
      <c r="R77" s="445"/>
      <c r="S77" s="445"/>
      <c r="T77" s="416" t="str">
        <f t="shared" si="4"/>
        <v/>
      </c>
      <c r="U77" s="626" t="str">
        <f t="shared" si="0"/>
        <v/>
      </c>
      <c r="V77" s="631" t="str">
        <f t="shared" si="1"/>
        <v/>
      </c>
      <c r="W77" s="442" t="str">
        <f t="shared" si="2"/>
        <v/>
      </c>
      <c r="X77" s="312"/>
    </row>
    <row r="78" spans="2:24" x14ac:dyDescent="0.2">
      <c r="B78" s="293" t="s">
        <v>720</v>
      </c>
      <c r="D78" s="252" t="s">
        <v>538</v>
      </c>
      <c r="E78" s="251"/>
      <c r="F78" s="694"/>
      <c r="G78" s="404" t="s">
        <v>915</v>
      </c>
      <c r="H78" s="547" t="str">
        <f>'Table 5.2.1'!K119</f>
        <v/>
      </c>
      <c r="I78" s="419"/>
      <c r="J78" s="420"/>
      <c r="K78" s="560"/>
      <c r="L78" s="420"/>
      <c r="M78" s="419"/>
      <c r="N78" s="420"/>
      <c r="O78" s="419"/>
      <c r="P78" s="562"/>
      <c r="Q78" s="445"/>
      <c r="R78" s="445"/>
      <c r="S78" s="445"/>
      <c r="T78" s="416" t="str">
        <f t="shared" si="4"/>
        <v/>
      </c>
      <c r="U78" s="626" t="str">
        <f t="shared" si="0"/>
        <v/>
      </c>
      <c r="V78" s="631" t="str">
        <f t="shared" si="1"/>
        <v/>
      </c>
      <c r="W78" s="442" t="str">
        <f t="shared" si="2"/>
        <v/>
      </c>
      <c r="X78" s="312"/>
    </row>
    <row r="79" spans="2:24" x14ac:dyDescent="0.2">
      <c r="B79" s="293" t="s">
        <v>720</v>
      </c>
      <c r="D79" s="252" t="s">
        <v>540</v>
      </c>
      <c r="E79" s="251"/>
      <c r="F79" s="694"/>
      <c r="G79" s="404" t="s">
        <v>488</v>
      </c>
      <c r="H79" s="547" t="str">
        <f>IF('Table 5.2.1'!O119="","",'Table 5.2.1'!O119)</f>
        <v/>
      </c>
      <c r="I79" s="419"/>
      <c r="J79" s="420"/>
      <c r="K79" s="560"/>
      <c r="L79" s="420"/>
      <c r="M79" s="419"/>
      <c r="N79" s="420"/>
      <c r="O79" s="419"/>
      <c r="P79" s="562"/>
      <c r="Q79" s="445"/>
      <c r="R79" s="445"/>
      <c r="S79" s="445"/>
      <c r="T79" s="416" t="str">
        <f t="shared" si="4"/>
        <v/>
      </c>
      <c r="U79" s="626" t="str">
        <f t="shared" si="0"/>
        <v/>
      </c>
      <c r="V79" s="631" t="str">
        <f t="shared" si="1"/>
        <v/>
      </c>
      <c r="W79" s="442" t="str">
        <f t="shared" si="2"/>
        <v/>
      </c>
      <c r="X79" s="312"/>
    </row>
    <row r="80" spans="2:24" ht="13.5" thickBot="1" x14ac:dyDescent="0.25">
      <c r="B80" s="293" t="s">
        <v>720</v>
      </c>
      <c r="D80" s="253" t="s">
        <v>541</v>
      </c>
      <c r="E80" s="254"/>
      <c r="F80" s="695"/>
      <c r="G80" s="407" t="s">
        <v>883</v>
      </c>
      <c r="H80" s="548" t="str">
        <f>IF('Table 5.2.1'!P119="","",'Table 5.2.1'!P119)</f>
        <v/>
      </c>
      <c r="I80" s="419"/>
      <c r="J80" s="420"/>
      <c r="K80" s="560"/>
      <c r="L80" s="420"/>
      <c r="M80" s="419"/>
      <c r="N80" s="420"/>
      <c r="O80" s="419"/>
      <c r="P80" s="562"/>
      <c r="Q80" s="445"/>
      <c r="R80" s="445"/>
      <c r="S80" s="445"/>
      <c r="T80" s="416" t="str">
        <f t="shared" si="4"/>
        <v/>
      </c>
      <c r="U80" s="626" t="str">
        <f t="shared" si="0"/>
        <v/>
      </c>
      <c r="V80" s="631" t="str">
        <f t="shared" si="1"/>
        <v/>
      </c>
      <c r="W80" s="442" t="str">
        <f t="shared" si="2"/>
        <v/>
      </c>
      <c r="X80" s="312"/>
    </row>
    <row r="81" spans="2:24" ht="13.5" thickBot="1" x14ac:dyDescent="0.25">
      <c r="B81" s="293" t="s">
        <v>724</v>
      </c>
      <c r="D81" s="250" t="s">
        <v>535</v>
      </c>
      <c r="E81" s="255">
        <v>11</v>
      </c>
      <c r="F81" s="257"/>
      <c r="G81" s="608" t="s">
        <v>210</v>
      </c>
      <c r="H81" s="449">
        <f>IF('Table 3.2.1'!H123="","",'Table 3.2.1'!H123)</f>
        <v>2387</v>
      </c>
      <c r="I81" s="449" t="str">
        <f>IF('Table 3.2.1'!I123="","",'Table 3.2.1'!I123)</f>
        <v/>
      </c>
      <c r="J81" s="449">
        <f>IF('Table 3.2.1'!J123="","",'Table 3.2.1'!J123)</f>
        <v>190</v>
      </c>
      <c r="K81" s="449">
        <f>IF('Table 3.2.1'!K123="","",'Table 3.2.1'!K123)</f>
        <v>2197</v>
      </c>
      <c r="L81" s="449">
        <f>IF('Table 3.2.1'!L123="","",'Table 3.2.1'!L123)</f>
        <v>335</v>
      </c>
      <c r="M81" s="449" t="str">
        <f>IF('Table 3.2.1'!M123="","",'Table 3.2.1'!M123)</f>
        <v/>
      </c>
      <c r="N81" s="449">
        <f>IF('Table 3.2.1'!N123="","",'Table 3.2.1'!N123)</f>
        <v>1862</v>
      </c>
      <c r="O81" s="449" t="str">
        <f>IF('Table 3.2.1'!O123="","",'Table 3.2.1'!O123)</f>
        <v/>
      </c>
      <c r="P81" s="449" t="str">
        <f>IF('Table 3.2.1'!P123="","",'Table 3.2.1'!P123)</f>
        <v/>
      </c>
      <c r="Q81" s="449" t="str">
        <f>IF('Table 3.2.1'!Q123="","",'Table 3.2.1'!Q123)</f>
        <v/>
      </c>
      <c r="R81" s="449" t="str">
        <f>IF('Table 3.2.1'!R123="","",'Table 3.2.1'!R123)</f>
        <v/>
      </c>
      <c r="S81" s="449" t="str">
        <f>IF('Table 3.2.1'!S123="","",'Table 3.2.1'!S123)</f>
        <v/>
      </c>
      <c r="T81" s="416" t="str">
        <f t="shared" si="4"/>
        <v/>
      </c>
      <c r="U81" s="626" t="str">
        <f t="shared" si="0"/>
        <v/>
      </c>
      <c r="V81" s="631" t="str">
        <f t="shared" si="1"/>
        <v/>
      </c>
      <c r="W81" s="442" t="str">
        <f t="shared" si="2"/>
        <v/>
      </c>
      <c r="X81" s="312"/>
    </row>
    <row r="82" spans="2:24" x14ac:dyDescent="0.2">
      <c r="B82" s="293" t="s">
        <v>724</v>
      </c>
      <c r="D82" s="252" t="s">
        <v>916</v>
      </c>
      <c r="E82" s="251"/>
      <c r="F82" s="693"/>
      <c r="G82" s="405" t="s">
        <v>913</v>
      </c>
      <c r="H82" s="545" t="str">
        <f>IF(AND('Table 5.2.1'!I123="",'Table 5.2.1'!J123="",'Table 5.2.1'!K123=""),"",IF(OR('Table 5.2.1'!I123="c",'Table 5.2.1'!J123="c",'Table 5.2.1'!K123="c"),"c",SUM('Table 5.2.1'!I123,'Table 5.2.1'!J123,'Table 5.2.1'!K123)))</f>
        <v/>
      </c>
      <c r="I82" s="419"/>
      <c r="J82" s="420"/>
      <c r="K82" s="559"/>
      <c r="L82" s="446"/>
      <c r="M82" s="546"/>
      <c r="N82" s="446"/>
      <c r="O82" s="546"/>
      <c r="P82" s="561"/>
      <c r="Q82" s="445"/>
      <c r="R82" s="445"/>
      <c r="S82" s="445"/>
      <c r="T82" s="416" t="str">
        <f t="shared" si="4"/>
        <v/>
      </c>
      <c r="U82" s="626" t="str">
        <f t="shared" si="0"/>
        <v/>
      </c>
      <c r="V82" s="631" t="str">
        <f t="shared" si="1"/>
        <v/>
      </c>
      <c r="W82" s="442" t="str">
        <f t="shared" si="2"/>
        <v/>
      </c>
      <c r="X82" s="312"/>
    </row>
    <row r="83" spans="2:24" x14ac:dyDescent="0.2">
      <c r="B83" s="293" t="s">
        <v>724</v>
      </c>
      <c r="D83" s="252" t="s">
        <v>917</v>
      </c>
      <c r="E83" s="251"/>
      <c r="F83" s="694"/>
      <c r="G83" s="404" t="s">
        <v>914</v>
      </c>
      <c r="H83" s="545" t="str">
        <f>IF(AND('Table 5.2.1'!I123="",'Table 5.2.1'!J123=""),"",IF(OR('Table 5.2.1'!I123="c",'Table 5.2.1'!J123="c"),"c",SUM('Table 5.2.1'!I123,'Table 5.2.1'!J123)))</f>
        <v/>
      </c>
      <c r="I83" s="419"/>
      <c r="J83" s="420"/>
      <c r="K83" s="560"/>
      <c r="L83" s="420"/>
      <c r="M83" s="419"/>
      <c r="N83" s="420"/>
      <c r="O83" s="419"/>
      <c r="P83" s="562"/>
      <c r="Q83" s="445"/>
      <c r="R83" s="445"/>
      <c r="S83" s="445"/>
      <c r="T83" s="416" t="str">
        <f t="shared" si="4"/>
        <v/>
      </c>
      <c r="U83" s="626" t="str">
        <f t="shared" si="0"/>
        <v/>
      </c>
      <c r="V83" s="631" t="str">
        <f t="shared" si="1"/>
        <v/>
      </c>
      <c r="W83" s="442" t="str">
        <f t="shared" si="2"/>
        <v/>
      </c>
      <c r="X83" s="312"/>
    </row>
    <row r="84" spans="2:24" x14ac:dyDescent="0.2">
      <c r="B84" s="293" t="s">
        <v>724</v>
      </c>
      <c r="D84" s="252" t="s">
        <v>538</v>
      </c>
      <c r="E84" s="251"/>
      <c r="F84" s="694"/>
      <c r="G84" s="404" t="s">
        <v>915</v>
      </c>
      <c r="H84" s="547" t="str">
        <f>'Table 5.2.1'!K123</f>
        <v/>
      </c>
      <c r="I84" s="419"/>
      <c r="J84" s="420"/>
      <c r="K84" s="560"/>
      <c r="L84" s="420"/>
      <c r="M84" s="419"/>
      <c r="N84" s="420"/>
      <c r="O84" s="419"/>
      <c r="P84" s="562"/>
      <c r="Q84" s="445"/>
      <c r="R84" s="445"/>
      <c r="S84" s="445"/>
      <c r="T84" s="416" t="str">
        <f t="shared" si="4"/>
        <v/>
      </c>
      <c r="U84" s="626" t="str">
        <f t="shared" si="0"/>
        <v/>
      </c>
      <c r="V84" s="631" t="str">
        <f t="shared" si="1"/>
        <v/>
      </c>
      <c r="W84" s="442" t="str">
        <f t="shared" si="2"/>
        <v/>
      </c>
      <c r="X84" s="312"/>
    </row>
    <row r="85" spans="2:24" x14ac:dyDescent="0.2">
      <c r="B85" s="293" t="s">
        <v>724</v>
      </c>
      <c r="D85" s="252" t="s">
        <v>540</v>
      </c>
      <c r="E85" s="251"/>
      <c r="F85" s="694"/>
      <c r="G85" s="404" t="s">
        <v>488</v>
      </c>
      <c r="H85" s="547" t="str">
        <f>IF('Table 5.2.1'!O123="","",'Table 5.2.1'!O123)</f>
        <v/>
      </c>
      <c r="I85" s="419"/>
      <c r="J85" s="420"/>
      <c r="K85" s="560"/>
      <c r="L85" s="420"/>
      <c r="M85" s="419"/>
      <c r="N85" s="420"/>
      <c r="O85" s="419"/>
      <c r="P85" s="562"/>
      <c r="Q85" s="445"/>
      <c r="R85" s="445"/>
      <c r="S85" s="445"/>
      <c r="T85" s="416" t="str">
        <f t="shared" si="4"/>
        <v/>
      </c>
      <c r="U85" s="626" t="str">
        <f t="shared" si="0"/>
        <v/>
      </c>
      <c r="V85" s="631" t="str">
        <f t="shared" si="1"/>
        <v/>
      </c>
      <c r="W85" s="442" t="str">
        <f t="shared" si="2"/>
        <v/>
      </c>
      <c r="X85" s="312"/>
    </row>
    <row r="86" spans="2:24" ht="13.5" thickBot="1" x14ac:dyDescent="0.25">
      <c r="B86" s="293" t="s">
        <v>724</v>
      </c>
      <c r="D86" s="253" t="s">
        <v>541</v>
      </c>
      <c r="E86" s="254"/>
      <c r="F86" s="695"/>
      <c r="G86" s="407" t="s">
        <v>883</v>
      </c>
      <c r="H86" s="548" t="str">
        <f>IF('Table 5.2.1'!P123="","",'Table 5.2.1'!P123)</f>
        <v/>
      </c>
      <c r="I86" s="419"/>
      <c r="J86" s="420"/>
      <c r="K86" s="560"/>
      <c r="L86" s="420"/>
      <c r="M86" s="419"/>
      <c r="N86" s="420"/>
      <c r="O86" s="419"/>
      <c r="P86" s="562"/>
      <c r="Q86" s="445"/>
      <c r="R86" s="445"/>
      <c r="S86" s="445"/>
      <c r="T86" s="416" t="str">
        <f t="shared" si="4"/>
        <v/>
      </c>
      <c r="U86" s="626" t="str">
        <f t="shared" ref="U86:U149" si="5">IF(T86&lt;&gt;"","",IF(SUM(COUNTIF(I86:K86,"c"),COUNTIF(O86:P86,"c"))&gt;1,"",IF(OR(AND(H86="c",OR(I86="c",J86="c",K86="c",O86="c",P86="c")),AND(H86&lt;&gt;"",I86="c",J86="c",K86="c",O86="c",P86="c"),AND(H86&lt;&gt;"",I86="",J86="",K86="",O86="",P86="")),"",IF(ABS(SUM(I86:K86,O86:P86)-SUM(H86))&gt;0.9,SUM(I86:K86,O86:P86),""))))</f>
        <v/>
      </c>
      <c r="V86" s="631" t="str">
        <f t="shared" ref="V86:V149" si="6">IF(T86&lt;&gt;"","",IF(OR(AND(K86="c",OR(L86="c",N86="c",M86="c")),AND(K86&lt;&gt;"",L86="c",M86="c",N86="c"),AND(K86&lt;&gt;"",L86="",N86="",M86="")),"",IF(COUNTIF(L86:N86,"c")&gt;1,"",IF(ABS(SUM(L86:N86)-SUM(K86))&gt;0.9,SUM(L86:N86),""))))</f>
        <v/>
      </c>
      <c r="W86" s="442" t="str">
        <f t="shared" ref="W86:W149" si="7">IF(T86&lt;&gt;"","",IF(OR(AND(P86="c",OR(Q86="c",S86="c",R86="c")),AND(P86&lt;&gt;"",Q86="c",R86="c",S86="c"),AND(P86&lt;&gt;"",Q86="",S86="",R86="")),"",IF(COUNTIF(Q86:S86,"c")&gt;1,"",IF(ABS(SUM(Q86:S86)-SUM(P86))&gt;0.9,SUM(Q86:S86),""))))</f>
        <v/>
      </c>
      <c r="X86" s="312"/>
    </row>
    <row r="87" spans="2:24" ht="13.5" thickBot="1" x14ac:dyDescent="0.25">
      <c r="B87" s="293" t="s">
        <v>727</v>
      </c>
      <c r="D87" s="250" t="s">
        <v>535</v>
      </c>
      <c r="E87" s="255">
        <v>12</v>
      </c>
      <c r="F87" s="257"/>
      <c r="G87" s="608" t="s">
        <v>216</v>
      </c>
      <c r="H87" s="449">
        <f>IF('Table 3.2.1'!H126="","",'Table 3.2.1'!H126)</f>
        <v>16195</v>
      </c>
      <c r="I87" s="449" t="str">
        <f>IF('Table 3.2.1'!I126="","",'Table 3.2.1'!I126)</f>
        <v/>
      </c>
      <c r="J87" s="449">
        <f>IF('Table 3.2.1'!J126="","",'Table 3.2.1'!J126)</f>
        <v>17</v>
      </c>
      <c r="K87" s="449">
        <f>IF('Table 3.2.1'!K126="","",'Table 3.2.1'!K126)</f>
        <v>16178</v>
      </c>
      <c r="L87" s="449" t="str">
        <f>IF('Table 3.2.1'!L126="","",'Table 3.2.1'!L126)</f>
        <v/>
      </c>
      <c r="M87" s="449" t="str">
        <f>IF('Table 3.2.1'!M126="","",'Table 3.2.1'!M126)</f>
        <v/>
      </c>
      <c r="N87" s="449">
        <f>IF('Table 3.2.1'!N126="","",'Table 3.2.1'!N126)</f>
        <v>16178</v>
      </c>
      <c r="O87" s="449" t="str">
        <f>IF('Table 3.2.1'!O126="","",'Table 3.2.1'!O126)</f>
        <v/>
      </c>
      <c r="P87" s="449" t="str">
        <f>IF('Table 3.2.1'!P126="","",'Table 3.2.1'!P126)</f>
        <v/>
      </c>
      <c r="Q87" s="449" t="str">
        <f>IF('Table 3.2.1'!Q126="","",'Table 3.2.1'!Q126)</f>
        <v/>
      </c>
      <c r="R87" s="449" t="str">
        <f>IF('Table 3.2.1'!R126="","",'Table 3.2.1'!R126)</f>
        <v/>
      </c>
      <c r="S87" s="449" t="str">
        <f>IF('Table 3.2.1'!S126="","",'Table 3.2.1'!S126)</f>
        <v/>
      </c>
      <c r="T87" s="416" t="str">
        <f t="shared" si="4"/>
        <v/>
      </c>
      <c r="U87" s="626" t="str">
        <f t="shared" si="5"/>
        <v/>
      </c>
      <c r="V87" s="631" t="str">
        <f t="shared" si="6"/>
        <v/>
      </c>
      <c r="W87" s="442" t="str">
        <f t="shared" si="7"/>
        <v/>
      </c>
      <c r="X87" s="312"/>
    </row>
    <row r="88" spans="2:24" x14ac:dyDescent="0.2">
      <c r="B88" s="293" t="s">
        <v>727</v>
      </c>
      <c r="D88" s="252" t="s">
        <v>916</v>
      </c>
      <c r="E88" s="251"/>
      <c r="F88" s="693"/>
      <c r="G88" s="405" t="s">
        <v>913</v>
      </c>
      <c r="H88" s="545" t="str">
        <f>IF(AND('Table 5.2.1'!I126="",'Table 5.2.1'!J126="",'Table 5.2.1'!K126=""),"",IF(OR('Table 5.2.1'!I126="c",'Table 5.2.1'!J126="c",'Table 5.2.1'!K126="c"),"c",SUM('Table 5.2.1'!I126,'Table 5.2.1'!J126,'Table 5.2.1'!K126)))</f>
        <v/>
      </c>
      <c r="I88" s="419"/>
      <c r="J88" s="420"/>
      <c r="K88" s="559"/>
      <c r="L88" s="446"/>
      <c r="M88" s="546"/>
      <c r="N88" s="446"/>
      <c r="O88" s="546"/>
      <c r="P88" s="561"/>
      <c r="Q88" s="445"/>
      <c r="R88" s="445"/>
      <c r="S88" s="445"/>
      <c r="T88" s="416" t="str">
        <f t="shared" si="4"/>
        <v/>
      </c>
      <c r="U88" s="626" t="str">
        <f t="shared" si="5"/>
        <v/>
      </c>
      <c r="V88" s="631" t="str">
        <f t="shared" si="6"/>
        <v/>
      </c>
      <c r="W88" s="442" t="str">
        <f t="shared" si="7"/>
        <v/>
      </c>
      <c r="X88" s="312"/>
    </row>
    <row r="89" spans="2:24" x14ac:dyDescent="0.2">
      <c r="B89" s="293" t="s">
        <v>727</v>
      </c>
      <c r="D89" s="252" t="s">
        <v>917</v>
      </c>
      <c r="E89" s="251"/>
      <c r="F89" s="694"/>
      <c r="G89" s="404" t="s">
        <v>914</v>
      </c>
      <c r="H89" s="545" t="str">
        <f>IF(AND('Table 5.2.1'!I126="",'Table 5.2.1'!J126=""),"",IF(OR('Table 5.2.1'!I126="c",'Table 5.2.1'!J126="c"),"c",SUM('Table 5.2.1'!I126,'Table 5.2.1'!J126)))</f>
        <v/>
      </c>
      <c r="I89" s="419"/>
      <c r="J89" s="420"/>
      <c r="K89" s="560"/>
      <c r="L89" s="420"/>
      <c r="M89" s="419"/>
      <c r="N89" s="420"/>
      <c r="O89" s="419"/>
      <c r="P89" s="562"/>
      <c r="Q89" s="445"/>
      <c r="R89" s="445"/>
      <c r="S89" s="445"/>
      <c r="T89" s="416" t="str">
        <f t="shared" si="4"/>
        <v/>
      </c>
      <c r="U89" s="626" t="str">
        <f t="shared" si="5"/>
        <v/>
      </c>
      <c r="V89" s="631" t="str">
        <f t="shared" si="6"/>
        <v/>
      </c>
      <c r="W89" s="442" t="str">
        <f t="shared" si="7"/>
        <v/>
      </c>
      <c r="X89" s="312"/>
    </row>
    <row r="90" spans="2:24" x14ac:dyDescent="0.2">
      <c r="B90" s="293" t="s">
        <v>727</v>
      </c>
      <c r="D90" s="252" t="s">
        <v>538</v>
      </c>
      <c r="E90" s="251"/>
      <c r="F90" s="694"/>
      <c r="G90" s="404" t="s">
        <v>915</v>
      </c>
      <c r="H90" s="547" t="str">
        <f>'Table 5.2.1'!K126</f>
        <v/>
      </c>
      <c r="I90" s="419"/>
      <c r="J90" s="420"/>
      <c r="K90" s="560"/>
      <c r="L90" s="420"/>
      <c r="M90" s="419"/>
      <c r="N90" s="420"/>
      <c r="O90" s="419"/>
      <c r="P90" s="562"/>
      <c r="Q90" s="445"/>
      <c r="R90" s="445"/>
      <c r="S90" s="445"/>
      <c r="T90" s="416" t="str">
        <f t="shared" si="4"/>
        <v/>
      </c>
      <c r="U90" s="626" t="str">
        <f t="shared" si="5"/>
        <v/>
      </c>
      <c r="V90" s="631" t="str">
        <f t="shared" si="6"/>
        <v/>
      </c>
      <c r="W90" s="442" t="str">
        <f t="shared" si="7"/>
        <v/>
      </c>
      <c r="X90" s="312"/>
    </row>
    <row r="91" spans="2:24" x14ac:dyDescent="0.2">
      <c r="B91" s="293" t="s">
        <v>727</v>
      </c>
      <c r="D91" s="252" t="s">
        <v>540</v>
      </c>
      <c r="E91" s="251"/>
      <c r="F91" s="694"/>
      <c r="G91" s="404" t="s">
        <v>488</v>
      </c>
      <c r="H91" s="547" t="str">
        <f>IF('Table 5.2.1'!O126="","",'Table 5.2.1'!O126)</f>
        <v/>
      </c>
      <c r="I91" s="419"/>
      <c r="J91" s="420"/>
      <c r="K91" s="560"/>
      <c r="L91" s="420"/>
      <c r="M91" s="419"/>
      <c r="N91" s="420"/>
      <c r="O91" s="419"/>
      <c r="P91" s="562"/>
      <c r="Q91" s="445"/>
      <c r="R91" s="445"/>
      <c r="S91" s="445"/>
      <c r="T91" s="416" t="str">
        <f t="shared" si="4"/>
        <v/>
      </c>
      <c r="U91" s="626" t="str">
        <f t="shared" si="5"/>
        <v/>
      </c>
      <c r="V91" s="631" t="str">
        <f t="shared" si="6"/>
        <v/>
      </c>
      <c r="W91" s="442" t="str">
        <f t="shared" si="7"/>
        <v/>
      </c>
      <c r="X91" s="312"/>
    </row>
    <row r="92" spans="2:24" ht="13.5" thickBot="1" x14ac:dyDescent="0.25">
      <c r="B92" s="293" t="s">
        <v>727</v>
      </c>
      <c r="D92" s="253" t="s">
        <v>541</v>
      </c>
      <c r="E92" s="254"/>
      <c r="F92" s="695"/>
      <c r="G92" s="407" t="s">
        <v>883</v>
      </c>
      <c r="H92" s="548" t="str">
        <f>IF('Table 5.2.1'!P126="","",'Table 5.2.1'!P126)</f>
        <v/>
      </c>
      <c r="I92" s="419"/>
      <c r="J92" s="420"/>
      <c r="K92" s="560"/>
      <c r="L92" s="420"/>
      <c r="M92" s="419"/>
      <c r="N92" s="420"/>
      <c r="O92" s="419"/>
      <c r="P92" s="562"/>
      <c r="Q92" s="445"/>
      <c r="R92" s="445"/>
      <c r="S92" s="445"/>
      <c r="T92" s="416" t="str">
        <f t="shared" si="4"/>
        <v/>
      </c>
      <c r="U92" s="626" t="str">
        <f t="shared" si="5"/>
        <v/>
      </c>
      <c r="V92" s="631" t="str">
        <f t="shared" si="6"/>
        <v/>
      </c>
      <c r="W92" s="442" t="str">
        <f t="shared" si="7"/>
        <v/>
      </c>
      <c r="X92" s="312"/>
    </row>
    <row r="93" spans="2:24" ht="13.5" thickBot="1" x14ac:dyDescent="0.25">
      <c r="B93" s="293" t="s">
        <v>729</v>
      </c>
      <c r="D93" s="250" t="s">
        <v>535</v>
      </c>
      <c r="E93" s="255">
        <v>13</v>
      </c>
      <c r="F93" s="257"/>
      <c r="G93" s="608" t="s">
        <v>220</v>
      </c>
      <c r="H93" s="449">
        <f>IF('Table 3.2.1'!H128="","",'Table 3.2.1'!H128)</f>
        <v>8304</v>
      </c>
      <c r="I93" s="449" t="str">
        <f>IF('Table 3.2.1'!I128="","",'Table 3.2.1'!I128)</f>
        <v/>
      </c>
      <c r="J93" s="449">
        <f>IF('Table 3.2.1'!J128="","",'Table 3.2.1'!J128)</f>
        <v>84</v>
      </c>
      <c r="K93" s="449">
        <f>IF('Table 3.2.1'!K128="","",'Table 3.2.1'!K128)</f>
        <v>8220</v>
      </c>
      <c r="L93" s="449">
        <f>IF('Table 3.2.1'!L128="","",'Table 3.2.1'!L128)</f>
        <v>14</v>
      </c>
      <c r="M93" s="449" t="str">
        <f>IF('Table 3.2.1'!M128="","",'Table 3.2.1'!M128)</f>
        <v/>
      </c>
      <c r="N93" s="449">
        <f>IF('Table 3.2.1'!N128="","",'Table 3.2.1'!N128)</f>
        <v>8206</v>
      </c>
      <c r="O93" s="449" t="str">
        <f>IF('Table 3.2.1'!O128="","",'Table 3.2.1'!O128)</f>
        <v/>
      </c>
      <c r="P93" s="449" t="str">
        <f>IF('Table 3.2.1'!P128="","",'Table 3.2.1'!P128)</f>
        <v/>
      </c>
      <c r="Q93" s="449" t="str">
        <f>IF('Table 3.2.1'!Q128="","",'Table 3.2.1'!Q128)</f>
        <v/>
      </c>
      <c r="R93" s="449" t="str">
        <f>IF('Table 3.2.1'!R128="","",'Table 3.2.1'!R128)</f>
        <v/>
      </c>
      <c r="S93" s="449" t="str">
        <f>IF('Table 3.2.1'!S128="","",'Table 3.2.1'!S128)</f>
        <v/>
      </c>
      <c r="T93" s="416" t="str">
        <f t="shared" ref="T93:T156" si="8">IF(AND(ISNUMBER(H93),SUM(COUNTIF(I93:K93,"c"),COUNTIF(O93:P93,"c"))=1),"Res Disc",IF(AND(H93="c",ISNUMBER(I93),ISNUMBER(J93),ISNUMBER(K93),ISNUMBER(O93),ISNUMBER(P93)),"Res Disc",IF(AND(COUNTIF(Q93:S93,"c")=1,ISNUMBER(P93)),"Res Disc",IF(AND(P93="c",ISNUMBER(Q93),ISNUMBER(R93),ISNUMBER(S93)),"Res Disc",IF(AND(K93="c",ISNUMBER(L93),ISNUMBER(M93),ISNUMBER(N93)),"Res Disc",IF(AND(ISNUMBER(K93),COUNTIF(L93:N93,"c")=1),"Res Disc",""))))))</f>
        <v/>
      </c>
      <c r="U93" s="626" t="str">
        <f t="shared" si="5"/>
        <v/>
      </c>
      <c r="V93" s="631" t="str">
        <f t="shared" si="6"/>
        <v/>
      </c>
      <c r="W93" s="442" t="str">
        <f t="shared" si="7"/>
        <v/>
      </c>
      <c r="X93" s="312"/>
    </row>
    <row r="94" spans="2:24" x14ac:dyDescent="0.2">
      <c r="B94" s="293" t="s">
        <v>729</v>
      </c>
      <c r="D94" s="252" t="s">
        <v>916</v>
      </c>
      <c r="E94" s="251"/>
      <c r="F94" s="693"/>
      <c r="G94" s="405" t="s">
        <v>913</v>
      </c>
      <c r="H94" s="545" t="str">
        <f>IF(AND('Table 5.2.1'!I128="",'Table 5.2.1'!J128="",'Table 5.2.1'!K128=""),"",IF(OR('Table 5.2.1'!I128="c",'Table 5.2.1'!J128="c",'Table 5.2.1'!K128="c"),"c",SUM('Table 5.2.1'!I128,'Table 5.2.1'!J128,'Table 5.2.1'!K128)))</f>
        <v/>
      </c>
      <c r="I94" s="419"/>
      <c r="J94" s="420"/>
      <c r="K94" s="559"/>
      <c r="L94" s="446"/>
      <c r="M94" s="546"/>
      <c r="N94" s="446"/>
      <c r="O94" s="546"/>
      <c r="P94" s="561"/>
      <c r="Q94" s="445"/>
      <c r="R94" s="445"/>
      <c r="S94" s="445"/>
      <c r="T94" s="416" t="str">
        <f t="shared" si="8"/>
        <v/>
      </c>
      <c r="U94" s="626" t="str">
        <f t="shared" si="5"/>
        <v/>
      </c>
      <c r="V94" s="631" t="str">
        <f t="shared" si="6"/>
        <v/>
      </c>
      <c r="W94" s="442" t="str">
        <f t="shared" si="7"/>
        <v/>
      </c>
      <c r="X94" s="312"/>
    </row>
    <row r="95" spans="2:24" x14ac:dyDescent="0.2">
      <c r="B95" s="293" t="s">
        <v>729</v>
      </c>
      <c r="D95" s="252" t="s">
        <v>917</v>
      </c>
      <c r="E95" s="251"/>
      <c r="F95" s="694"/>
      <c r="G95" s="404" t="s">
        <v>914</v>
      </c>
      <c r="H95" s="545" t="str">
        <f>IF(AND('Table 5.2.1'!I128="",'Table 5.2.1'!J128=""),"",IF(OR('Table 5.2.1'!I128="c",'Table 5.2.1'!J128="c"),"c",SUM('Table 5.2.1'!I128,'Table 5.2.1'!J128)))</f>
        <v/>
      </c>
      <c r="I95" s="419"/>
      <c r="J95" s="420"/>
      <c r="K95" s="560"/>
      <c r="L95" s="420"/>
      <c r="M95" s="419"/>
      <c r="N95" s="420"/>
      <c r="O95" s="419"/>
      <c r="P95" s="562"/>
      <c r="Q95" s="445"/>
      <c r="R95" s="445"/>
      <c r="S95" s="445"/>
      <c r="T95" s="416" t="str">
        <f t="shared" si="8"/>
        <v/>
      </c>
      <c r="U95" s="626" t="str">
        <f t="shared" si="5"/>
        <v/>
      </c>
      <c r="V95" s="631" t="str">
        <f t="shared" si="6"/>
        <v/>
      </c>
      <c r="W95" s="442" t="str">
        <f t="shared" si="7"/>
        <v/>
      </c>
      <c r="X95" s="312"/>
    </row>
    <row r="96" spans="2:24" x14ac:dyDescent="0.2">
      <c r="B96" s="293" t="s">
        <v>729</v>
      </c>
      <c r="D96" s="252" t="s">
        <v>538</v>
      </c>
      <c r="E96" s="251"/>
      <c r="F96" s="694"/>
      <c r="G96" s="404" t="s">
        <v>915</v>
      </c>
      <c r="H96" s="547" t="str">
        <f>'Table 5.2.1'!K128</f>
        <v/>
      </c>
      <c r="I96" s="419"/>
      <c r="J96" s="420"/>
      <c r="K96" s="560"/>
      <c r="L96" s="420"/>
      <c r="M96" s="419"/>
      <c r="N96" s="420"/>
      <c r="O96" s="419"/>
      <c r="P96" s="562"/>
      <c r="Q96" s="445"/>
      <c r="R96" s="445"/>
      <c r="S96" s="445"/>
      <c r="T96" s="416" t="str">
        <f t="shared" si="8"/>
        <v/>
      </c>
      <c r="U96" s="626" t="str">
        <f t="shared" si="5"/>
        <v/>
      </c>
      <c r="V96" s="631" t="str">
        <f t="shared" si="6"/>
        <v/>
      </c>
      <c r="W96" s="442" t="str">
        <f t="shared" si="7"/>
        <v/>
      </c>
      <c r="X96" s="312"/>
    </row>
    <row r="97" spans="2:24" x14ac:dyDescent="0.2">
      <c r="B97" s="293" t="s">
        <v>729</v>
      </c>
      <c r="D97" s="252" t="s">
        <v>540</v>
      </c>
      <c r="E97" s="251"/>
      <c r="F97" s="694"/>
      <c r="G97" s="404" t="s">
        <v>488</v>
      </c>
      <c r="H97" s="547" t="str">
        <f>IF('Table 5.2.1'!O128="","",'Table 5.2.1'!O128)</f>
        <v/>
      </c>
      <c r="I97" s="419"/>
      <c r="J97" s="420"/>
      <c r="K97" s="560"/>
      <c r="L97" s="420"/>
      <c r="M97" s="419"/>
      <c r="N97" s="420"/>
      <c r="O97" s="419"/>
      <c r="P97" s="562"/>
      <c r="Q97" s="445"/>
      <c r="R97" s="445"/>
      <c r="S97" s="445"/>
      <c r="T97" s="416" t="str">
        <f t="shared" si="8"/>
        <v/>
      </c>
      <c r="U97" s="626" t="str">
        <f t="shared" si="5"/>
        <v/>
      </c>
      <c r="V97" s="631" t="str">
        <f t="shared" si="6"/>
        <v/>
      </c>
      <c r="W97" s="442" t="str">
        <f t="shared" si="7"/>
        <v/>
      </c>
      <c r="X97" s="312"/>
    </row>
    <row r="98" spans="2:24" ht="13.5" thickBot="1" x14ac:dyDescent="0.25">
      <c r="B98" s="293" t="s">
        <v>729</v>
      </c>
      <c r="D98" s="253" t="s">
        <v>541</v>
      </c>
      <c r="E98" s="254"/>
      <c r="F98" s="695"/>
      <c r="G98" s="407" t="s">
        <v>883</v>
      </c>
      <c r="H98" s="548" t="str">
        <f>IF('Table 5.2.1'!P128="","",'Table 5.2.1'!P128)</f>
        <v/>
      </c>
      <c r="I98" s="419"/>
      <c r="J98" s="420"/>
      <c r="K98" s="560"/>
      <c r="L98" s="420"/>
      <c r="M98" s="419"/>
      <c r="N98" s="420"/>
      <c r="O98" s="419"/>
      <c r="P98" s="562"/>
      <c r="Q98" s="445"/>
      <c r="R98" s="445"/>
      <c r="S98" s="445"/>
      <c r="T98" s="416" t="str">
        <f t="shared" si="8"/>
        <v/>
      </c>
      <c r="U98" s="626" t="str">
        <f t="shared" si="5"/>
        <v/>
      </c>
      <c r="V98" s="631" t="str">
        <f t="shared" si="6"/>
        <v/>
      </c>
      <c r="W98" s="442" t="str">
        <f t="shared" si="7"/>
        <v/>
      </c>
      <c r="X98" s="312"/>
    </row>
    <row r="99" spans="2:24" ht="13.5" thickBot="1" x14ac:dyDescent="0.25">
      <c r="B99" s="293" t="s">
        <v>736</v>
      </c>
      <c r="D99" s="250" t="s">
        <v>535</v>
      </c>
      <c r="E99" s="255">
        <v>14</v>
      </c>
      <c r="F99" s="257"/>
      <c r="G99" s="608" t="s">
        <v>967</v>
      </c>
      <c r="H99" s="449">
        <f>IF('Table 3.2.1'!H135="","",'Table 3.2.1'!H135)</f>
        <v>2489</v>
      </c>
      <c r="I99" s="449" t="str">
        <f>IF('Table 3.2.1'!I135="","",'Table 3.2.1'!I135)</f>
        <v/>
      </c>
      <c r="J99" s="449">
        <f>IF('Table 3.2.1'!J135="","",'Table 3.2.1'!J135)</f>
        <v>38</v>
      </c>
      <c r="K99" s="449">
        <f>IF('Table 3.2.1'!K135="","",'Table 3.2.1'!K135)</f>
        <v>2451</v>
      </c>
      <c r="L99" s="449" t="str">
        <f>IF('Table 3.2.1'!L135="","",'Table 3.2.1'!L135)</f>
        <v/>
      </c>
      <c r="M99" s="449" t="str">
        <f>IF('Table 3.2.1'!M135="","",'Table 3.2.1'!M135)</f>
        <v/>
      </c>
      <c r="N99" s="449">
        <f>IF('Table 3.2.1'!N135="","",'Table 3.2.1'!N135)</f>
        <v>2451</v>
      </c>
      <c r="O99" s="449" t="str">
        <f>IF('Table 3.2.1'!O135="","",'Table 3.2.1'!O135)</f>
        <v/>
      </c>
      <c r="P99" s="449" t="str">
        <f>IF('Table 3.2.1'!P135="","",'Table 3.2.1'!P135)</f>
        <v/>
      </c>
      <c r="Q99" s="449" t="str">
        <f>IF('Table 3.2.1'!Q135="","",'Table 3.2.1'!Q135)</f>
        <v/>
      </c>
      <c r="R99" s="449" t="str">
        <f>IF('Table 3.2.1'!R135="","",'Table 3.2.1'!R135)</f>
        <v/>
      </c>
      <c r="S99" s="449" t="str">
        <f>IF('Table 3.2.1'!S135="","",'Table 3.2.1'!S135)</f>
        <v/>
      </c>
      <c r="T99" s="416" t="str">
        <f t="shared" si="8"/>
        <v/>
      </c>
      <c r="U99" s="626" t="str">
        <f t="shared" si="5"/>
        <v/>
      </c>
      <c r="V99" s="631" t="str">
        <f t="shared" si="6"/>
        <v/>
      </c>
      <c r="W99" s="442" t="str">
        <f t="shared" si="7"/>
        <v/>
      </c>
      <c r="X99" s="312"/>
    </row>
    <row r="100" spans="2:24" x14ac:dyDescent="0.2">
      <c r="B100" s="293" t="s">
        <v>736</v>
      </c>
      <c r="D100" s="252" t="s">
        <v>916</v>
      </c>
      <c r="E100" s="251"/>
      <c r="F100" s="693"/>
      <c r="G100" s="405" t="s">
        <v>913</v>
      </c>
      <c r="H100" s="545" t="str">
        <f>IF(AND('Table 5.2.1'!I135="",'Table 5.2.1'!J135="",'Table 5.2.1'!K135=""),"",IF(OR('Table 5.2.1'!I135="c",'Table 5.2.1'!J135="c",'Table 5.2.1'!K135="c"),"c",SUM('Table 5.2.1'!I135,'Table 5.2.1'!J135,'Table 5.2.1'!K135)))</f>
        <v/>
      </c>
      <c r="I100" s="419"/>
      <c r="J100" s="420"/>
      <c r="K100" s="559"/>
      <c r="L100" s="446"/>
      <c r="M100" s="546"/>
      <c r="N100" s="446"/>
      <c r="O100" s="546"/>
      <c r="P100" s="561"/>
      <c r="Q100" s="445"/>
      <c r="R100" s="445"/>
      <c r="S100" s="445"/>
      <c r="T100" s="416" t="str">
        <f t="shared" si="8"/>
        <v/>
      </c>
      <c r="U100" s="626" t="str">
        <f t="shared" si="5"/>
        <v/>
      </c>
      <c r="V100" s="631" t="str">
        <f t="shared" si="6"/>
        <v/>
      </c>
      <c r="W100" s="442" t="str">
        <f t="shared" si="7"/>
        <v/>
      </c>
      <c r="X100" s="312"/>
    </row>
    <row r="101" spans="2:24" x14ac:dyDescent="0.2">
      <c r="B101" s="293" t="s">
        <v>736</v>
      </c>
      <c r="D101" s="252" t="s">
        <v>917</v>
      </c>
      <c r="E101" s="251"/>
      <c r="F101" s="694"/>
      <c r="G101" s="404" t="s">
        <v>914</v>
      </c>
      <c r="H101" s="545" t="str">
        <f>IF(AND('Table 5.2.1'!I135="",'Table 5.2.1'!J135=""),"",IF(OR('Table 5.2.1'!I135="c",'Table 5.2.1'!J135="c"),"c",SUM('Table 5.2.1'!I135,'Table 5.2.1'!J135)))</f>
        <v/>
      </c>
      <c r="I101" s="419"/>
      <c r="J101" s="420"/>
      <c r="K101" s="560"/>
      <c r="L101" s="420"/>
      <c r="M101" s="419"/>
      <c r="N101" s="420"/>
      <c r="O101" s="419"/>
      <c r="P101" s="562"/>
      <c r="Q101" s="445"/>
      <c r="R101" s="445"/>
      <c r="S101" s="445"/>
      <c r="T101" s="416" t="str">
        <f t="shared" si="8"/>
        <v/>
      </c>
      <c r="U101" s="626" t="str">
        <f t="shared" si="5"/>
        <v/>
      </c>
      <c r="V101" s="631" t="str">
        <f t="shared" si="6"/>
        <v/>
      </c>
      <c r="W101" s="442" t="str">
        <f t="shared" si="7"/>
        <v/>
      </c>
      <c r="X101" s="312"/>
    </row>
    <row r="102" spans="2:24" x14ac:dyDescent="0.2">
      <c r="B102" s="293" t="s">
        <v>736</v>
      </c>
      <c r="D102" s="252" t="s">
        <v>538</v>
      </c>
      <c r="E102" s="251"/>
      <c r="F102" s="694"/>
      <c r="G102" s="404" t="s">
        <v>915</v>
      </c>
      <c r="H102" s="547" t="str">
        <f>'Table 5.2.1'!K135</f>
        <v/>
      </c>
      <c r="I102" s="419"/>
      <c r="J102" s="420"/>
      <c r="K102" s="560"/>
      <c r="L102" s="420"/>
      <c r="M102" s="419"/>
      <c r="N102" s="420"/>
      <c r="O102" s="419"/>
      <c r="P102" s="562"/>
      <c r="Q102" s="445"/>
      <c r="R102" s="445"/>
      <c r="S102" s="445"/>
      <c r="T102" s="416" t="str">
        <f t="shared" si="8"/>
        <v/>
      </c>
      <c r="U102" s="626" t="str">
        <f t="shared" si="5"/>
        <v/>
      </c>
      <c r="V102" s="631" t="str">
        <f t="shared" si="6"/>
        <v/>
      </c>
      <c r="W102" s="442" t="str">
        <f t="shared" si="7"/>
        <v/>
      </c>
      <c r="X102" s="312"/>
    </row>
    <row r="103" spans="2:24" x14ac:dyDescent="0.2">
      <c r="B103" s="293" t="s">
        <v>736</v>
      </c>
      <c r="D103" s="252" t="s">
        <v>540</v>
      </c>
      <c r="E103" s="251"/>
      <c r="F103" s="694"/>
      <c r="G103" s="404" t="s">
        <v>488</v>
      </c>
      <c r="H103" s="547" t="str">
        <f>IF('Table 5.2.1'!O135="","",'Table 5.2.1'!O135)</f>
        <v/>
      </c>
      <c r="I103" s="419"/>
      <c r="J103" s="420"/>
      <c r="K103" s="560"/>
      <c r="L103" s="420"/>
      <c r="M103" s="419"/>
      <c r="N103" s="420"/>
      <c r="O103" s="419"/>
      <c r="P103" s="562"/>
      <c r="Q103" s="445"/>
      <c r="R103" s="445"/>
      <c r="S103" s="445"/>
      <c r="T103" s="416" t="str">
        <f t="shared" si="8"/>
        <v/>
      </c>
      <c r="U103" s="626" t="str">
        <f t="shared" si="5"/>
        <v/>
      </c>
      <c r="V103" s="631" t="str">
        <f t="shared" si="6"/>
        <v/>
      </c>
      <c r="W103" s="442" t="str">
        <f t="shared" si="7"/>
        <v/>
      </c>
      <c r="X103" s="312"/>
    </row>
    <row r="104" spans="2:24" ht="13.5" thickBot="1" x14ac:dyDescent="0.25">
      <c r="B104" s="293" t="s">
        <v>736</v>
      </c>
      <c r="D104" s="253" t="s">
        <v>541</v>
      </c>
      <c r="E104" s="254"/>
      <c r="F104" s="695"/>
      <c r="G104" s="407" t="s">
        <v>883</v>
      </c>
      <c r="H104" s="548" t="str">
        <f>IF('Table 5.2.1'!P135="","",'Table 5.2.1'!P135)</f>
        <v/>
      </c>
      <c r="I104" s="419"/>
      <c r="J104" s="420"/>
      <c r="K104" s="560"/>
      <c r="L104" s="420"/>
      <c r="M104" s="419"/>
      <c r="N104" s="420"/>
      <c r="O104" s="419"/>
      <c r="P104" s="562"/>
      <c r="Q104" s="445"/>
      <c r="R104" s="445"/>
      <c r="S104" s="445"/>
      <c r="T104" s="416" t="str">
        <f t="shared" si="8"/>
        <v/>
      </c>
      <c r="U104" s="626" t="str">
        <f t="shared" si="5"/>
        <v/>
      </c>
      <c r="V104" s="631" t="str">
        <f t="shared" si="6"/>
        <v/>
      </c>
      <c r="W104" s="442" t="str">
        <f t="shared" si="7"/>
        <v/>
      </c>
      <c r="X104" s="312"/>
    </row>
    <row r="105" spans="2:24" ht="13.5" thickBot="1" x14ac:dyDescent="0.25">
      <c r="B105" s="293" t="s">
        <v>748</v>
      </c>
      <c r="D105" s="250" t="s">
        <v>535</v>
      </c>
      <c r="E105" s="255">
        <v>15</v>
      </c>
      <c r="F105" s="257"/>
      <c r="G105" s="608" t="s">
        <v>254</v>
      </c>
      <c r="H105" s="449">
        <f>IF('Table 3.2.1'!H147="","",'Table 3.2.1'!H147)</f>
        <v>6734</v>
      </c>
      <c r="I105" s="449" t="str">
        <f>IF('Table 3.2.1'!I147="","",'Table 3.2.1'!I147)</f>
        <v/>
      </c>
      <c r="J105" s="449">
        <f>IF('Table 3.2.1'!J147="","",'Table 3.2.1'!J147)</f>
        <v>1960</v>
      </c>
      <c r="K105" s="449">
        <f>IF('Table 3.2.1'!K147="","",'Table 3.2.1'!K147)</f>
        <v>4774</v>
      </c>
      <c r="L105" s="449">
        <f>IF('Table 3.2.1'!L147="","",'Table 3.2.1'!L147)</f>
        <v>232</v>
      </c>
      <c r="M105" s="449" t="str">
        <f>IF('Table 3.2.1'!M147="","",'Table 3.2.1'!M147)</f>
        <v/>
      </c>
      <c r="N105" s="449">
        <f>IF('Table 3.2.1'!N147="","",'Table 3.2.1'!N147)</f>
        <v>4542</v>
      </c>
      <c r="O105" s="449" t="str">
        <f>IF('Table 3.2.1'!O147="","",'Table 3.2.1'!O147)</f>
        <v/>
      </c>
      <c r="P105" s="449" t="str">
        <f>IF('Table 3.2.1'!P147="","",'Table 3.2.1'!P147)</f>
        <v/>
      </c>
      <c r="Q105" s="449" t="str">
        <f>IF('Table 3.2.1'!Q147="","",'Table 3.2.1'!Q147)</f>
        <v/>
      </c>
      <c r="R105" s="449" t="str">
        <f>IF('Table 3.2.1'!R147="","",'Table 3.2.1'!R147)</f>
        <v/>
      </c>
      <c r="S105" s="449" t="str">
        <f>IF('Table 3.2.1'!S147="","",'Table 3.2.1'!S147)</f>
        <v/>
      </c>
      <c r="T105" s="416" t="str">
        <f t="shared" si="8"/>
        <v/>
      </c>
      <c r="U105" s="626" t="str">
        <f t="shared" si="5"/>
        <v/>
      </c>
      <c r="V105" s="631" t="str">
        <f t="shared" si="6"/>
        <v/>
      </c>
      <c r="W105" s="442" t="str">
        <f t="shared" si="7"/>
        <v/>
      </c>
      <c r="X105" s="312"/>
    </row>
    <row r="106" spans="2:24" x14ac:dyDescent="0.2">
      <c r="B106" s="293" t="s">
        <v>748</v>
      </c>
      <c r="D106" s="252" t="s">
        <v>916</v>
      </c>
      <c r="E106" s="251"/>
      <c r="F106" s="693"/>
      <c r="G106" s="405" t="s">
        <v>913</v>
      </c>
      <c r="H106" s="545" t="str">
        <f>IF(AND('Table 5.2.1'!I147="",'Table 5.2.1'!J147="",'Table 5.2.1'!K147=""),"",IF(OR('Table 5.2.1'!I147="c",'Table 5.2.1'!J147="c",'Table 5.2.1'!K147="c"),"c",SUM('Table 5.2.1'!I147,'Table 5.2.1'!J147,'Table 5.2.1'!K147)))</f>
        <v/>
      </c>
      <c r="I106" s="419"/>
      <c r="J106" s="420"/>
      <c r="K106" s="559"/>
      <c r="L106" s="446"/>
      <c r="M106" s="546"/>
      <c r="N106" s="446"/>
      <c r="O106" s="546"/>
      <c r="P106" s="561"/>
      <c r="Q106" s="445"/>
      <c r="R106" s="445"/>
      <c r="S106" s="445"/>
      <c r="T106" s="416" t="str">
        <f t="shared" si="8"/>
        <v/>
      </c>
      <c r="U106" s="626" t="str">
        <f t="shared" si="5"/>
        <v/>
      </c>
      <c r="V106" s="631" t="str">
        <f t="shared" si="6"/>
        <v/>
      </c>
      <c r="W106" s="442" t="str">
        <f t="shared" si="7"/>
        <v/>
      </c>
      <c r="X106" s="312"/>
    </row>
    <row r="107" spans="2:24" x14ac:dyDescent="0.2">
      <c r="B107" s="293" t="s">
        <v>748</v>
      </c>
      <c r="D107" s="252" t="s">
        <v>917</v>
      </c>
      <c r="E107" s="251"/>
      <c r="F107" s="694"/>
      <c r="G107" s="404" t="s">
        <v>914</v>
      </c>
      <c r="H107" s="545" t="str">
        <f>IF(AND('Table 5.2.1'!I147="",'Table 5.2.1'!J147=""),"",IF(OR('Table 5.2.1'!I147="c",'Table 5.2.1'!J147="c"),"c",SUM('Table 5.2.1'!I147,'Table 5.2.1'!J147)))</f>
        <v/>
      </c>
      <c r="I107" s="419"/>
      <c r="J107" s="420"/>
      <c r="K107" s="560"/>
      <c r="L107" s="420"/>
      <c r="M107" s="419"/>
      <c r="N107" s="420"/>
      <c r="O107" s="419"/>
      <c r="P107" s="562"/>
      <c r="Q107" s="445"/>
      <c r="R107" s="445"/>
      <c r="S107" s="445"/>
      <c r="T107" s="416" t="str">
        <f t="shared" si="8"/>
        <v/>
      </c>
      <c r="U107" s="626" t="str">
        <f t="shared" si="5"/>
        <v/>
      </c>
      <c r="V107" s="631" t="str">
        <f t="shared" si="6"/>
        <v/>
      </c>
      <c r="W107" s="442" t="str">
        <f t="shared" si="7"/>
        <v/>
      </c>
      <c r="X107" s="312"/>
    </row>
    <row r="108" spans="2:24" x14ac:dyDescent="0.2">
      <c r="B108" s="293" t="s">
        <v>748</v>
      </c>
      <c r="D108" s="252" t="s">
        <v>538</v>
      </c>
      <c r="E108" s="251"/>
      <c r="F108" s="694"/>
      <c r="G108" s="404" t="s">
        <v>915</v>
      </c>
      <c r="H108" s="547" t="str">
        <f>'Table 5.2.1'!K147</f>
        <v/>
      </c>
      <c r="I108" s="419"/>
      <c r="J108" s="420"/>
      <c r="K108" s="560"/>
      <c r="L108" s="420"/>
      <c r="M108" s="419"/>
      <c r="N108" s="420"/>
      <c r="O108" s="419"/>
      <c r="P108" s="562"/>
      <c r="Q108" s="445"/>
      <c r="R108" s="445"/>
      <c r="S108" s="445"/>
      <c r="T108" s="416" t="str">
        <f t="shared" si="8"/>
        <v/>
      </c>
      <c r="U108" s="626" t="str">
        <f t="shared" si="5"/>
        <v/>
      </c>
      <c r="V108" s="631" t="str">
        <f t="shared" si="6"/>
        <v/>
      </c>
      <c r="W108" s="442" t="str">
        <f t="shared" si="7"/>
        <v/>
      </c>
      <c r="X108" s="312"/>
    </row>
    <row r="109" spans="2:24" x14ac:dyDescent="0.2">
      <c r="B109" s="293" t="s">
        <v>748</v>
      </c>
      <c r="D109" s="252" t="s">
        <v>540</v>
      </c>
      <c r="E109" s="251"/>
      <c r="F109" s="694"/>
      <c r="G109" s="404" t="s">
        <v>488</v>
      </c>
      <c r="H109" s="547" t="str">
        <f>IF('Table 5.2.1'!O147="","",'Table 5.2.1'!O147)</f>
        <v/>
      </c>
      <c r="I109" s="419"/>
      <c r="J109" s="420"/>
      <c r="K109" s="560"/>
      <c r="L109" s="420"/>
      <c r="M109" s="419"/>
      <c r="N109" s="420"/>
      <c r="O109" s="419"/>
      <c r="P109" s="562"/>
      <c r="Q109" s="445"/>
      <c r="R109" s="445"/>
      <c r="S109" s="445"/>
      <c r="T109" s="416" t="str">
        <f t="shared" si="8"/>
        <v/>
      </c>
      <c r="U109" s="626" t="str">
        <f t="shared" si="5"/>
        <v/>
      </c>
      <c r="V109" s="631" t="str">
        <f t="shared" si="6"/>
        <v/>
      </c>
      <c r="W109" s="442" t="str">
        <f t="shared" si="7"/>
        <v/>
      </c>
      <c r="X109" s="312"/>
    </row>
    <row r="110" spans="2:24" ht="13.5" thickBot="1" x14ac:dyDescent="0.25">
      <c r="B110" s="293" t="s">
        <v>748</v>
      </c>
      <c r="D110" s="253" t="s">
        <v>541</v>
      </c>
      <c r="E110" s="254"/>
      <c r="F110" s="695"/>
      <c r="G110" s="407" t="s">
        <v>883</v>
      </c>
      <c r="H110" s="548" t="str">
        <f>IF('Table 5.2.1'!P147="","",'Table 5.2.1'!P147)</f>
        <v/>
      </c>
      <c r="I110" s="419"/>
      <c r="J110" s="420"/>
      <c r="K110" s="560"/>
      <c r="L110" s="420"/>
      <c r="M110" s="419"/>
      <c r="N110" s="420"/>
      <c r="O110" s="419"/>
      <c r="P110" s="562"/>
      <c r="Q110" s="445"/>
      <c r="R110" s="445"/>
      <c r="S110" s="445"/>
      <c r="T110" s="416" t="str">
        <f t="shared" si="8"/>
        <v/>
      </c>
      <c r="U110" s="626" t="str">
        <f t="shared" si="5"/>
        <v/>
      </c>
      <c r="V110" s="631" t="str">
        <f t="shared" si="6"/>
        <v/>
      </c>
      <c r="W110" s="442" t="str">
        <f t="shared" si="7"/>
        <v/>
      </c>
      <c r="X110" s="312"/>
    </row>
    <row r="111" spans="2:24" ht="13.5" thickBot="1" x14ac:dyDescent="0.25">
      <c r="B111" s="293" t="s">
        <v>762</v>
      </c>
      <c r="D111" s="250" t="s">
        <v>535</v>
      </c>
      <c r="E111" s="255">
        <v>16</v>
      </c>
      <c r="F111" s="257"/>
      <c r="G111" s="608" t="s">
        <v>281</v>
      </c>
      <c r="H111" s="449">
        <f>IF('Table 3.2.1'!H160="","",'Table 3.2.1'!H160)</f>
        <v>2827</v>
      </c>
      <c r="I111" s="449" t="str">
        <f>IF('Table 3.2.1'!I160="","",'Table 3.2.1'!I160)</f>
        <v/>
      </c>
      <c r="J111" s="449">
        <f>IF('Table 3.2.1'!J160="","",'Table 3.2.1'!J160)</f>
        <v>733</v>
      </c>
      <c r="K111" s="449">
        <f>IF('Table 3.2.1'!K160="","",'Table 3.2.1'!K160)</f>
        <v>2094</v>
      </c>
      <c r="L111" s="449">
        <f>IF('Table 3.2.1'!L160="","",'Table 3.2.1'!L160)</f>
        <v>37</v>
      </c>
      <c r="M111" s="449" t="str">
        <f>IF('Table 3.2.1'!M160="","",'Table 3.2.1'!M160)</f>
        <v/>
      </c>
      <c r="N111" s="449">
        <f>IF('Table 3.2.1'!N160="","",'Table 3.2.1'!N160)</f>
        <v>2057</v>
      </c>
      <c r="O111" s="449" t="str">
        <f>IF('Table 3.2.1'!O160="","",'Table 3.2.1'!O160)</f>
        <v/>
      </c>
      <c r="P111" s="449" t="str">
        <f>IF('Table 3.2.1'!P160="","",'Table 3.2.1'!P160)</f>
        <v/>
      </c>
      <c r="Q111" s="449" t="str">
        <f>IF('Table 3.2.1'!Q160="","",'Table 3.2.1'!Q160)</f>
        <v/>
      </c>
      <c r="R111" s="449" t="str">
        <f>IF('Table 3.2.1'!R160="","",'Table 3.2.1'!R160)</f>
        <v/>
      </c>
      <c r="S111" s="449" t="str">
        <f>IF('Table 3.2.1'!S160="","",'Table 3.2.1'!S160)</f>
        <v/>
      </c>
      <c r="T111" s="416" t="str">
        <f t="shared" si="8"/>
        <v/>
      </c>
      <c r="U111" s="626" t="str">
        <f t="shared" si="5"/>
        <v/>
      </c>
      <c r="V111" s="631" t="str">
        <f t="shared" si="6"/>
        <v/>
      </c>
      <c r="W111" s="442" t="str">
        <f t="shared" si="7"/>
        <v/>
      </c>
      <c r="X111" s="312"/>
    </row>
    <row r="112" spans="2:24" x14ac:dyDescent="0.2">
      <c r="B112" s="293" t="s">
        <v>762</v>
      </c>
      <c r="D112" s="252" t="s">
        <v>916</v>
      </c>
      <c r="E112" s="251"/>
      <c r="F112" s="693"/>
      <c r="G112" s="405" t="s">
        <v>913</v>
      </c>
      <c r="H112" s="545" t="str">
        <f>IF(AND('Table 5.2.1'!I160="",'Table 5.2.1'!J160="",'Table 5.2.1'!K160=""),"",IF(OR('Table 5.2.1'!I160="c",'Table 5.2.1'!J160="c",'Table 5.2.1'!K160="c"),"c",SUM('Table 5.2.1'!I160,'Table 5.2.1'!J160,'Table 5.2.1'!K160)))</f>
        <v/>
      </c>
      <c r="I112" s="419"/>
      <c r="J112" s="420"/>
      <c r="K112" s="559"/>
      <c r="L112" s="446"/>
      <c r="M112" s="546"/>
      <c r="N112" s="446"/>
      <c r="O112" s="546"/>
      <c r="P112" s="561"/>
      <c r="Q112" s="445"/>
      <c r="R112" s="445"/>
      <c r="S112" s="445"/>
      <c r="T112" s="416" t="str">
        <f t="shared" si="8"/>
        <v/>
      </c>
      <c r="U112" s="626" t="str">
        <f t="shared" si="5"/>
        <v/>
      </c>
      <c r="V112" s="631" t="str">
        <f t="shared" si="6"/>
        <v/>
      </c>
      <c r="W112" s="442" t="str">
        <f t="shared" si="7"/>
        <v/>
      </c>
      <c r="X112" s="312"/>
    </row>
    <row r="113" spans="2:24" x14ac:dyDescent="0.2">
      <c r="B113" s="293" t="s">
        <v>762</v>
      </c>
      <c r="D113" s="252" t="s">
        <v>917</v>
      </c>
      <c r="E113" s="251"/>
      <c r="F113" s="694"/>
      <c r="G113" s="404" t="s">
        <v>914</v>
      </c>
      <c r="H113" s="545" t="str">
        <f>IF(AND('Table 5.2.1'!I160="",'Table 5.2.1'!J160=""),"",IF(OR('Table 5.2.1'!I160="c",'Table 5.2.1'!J160="c"),"c",SUM('Table 5.2.1'!I160,'Table 5.2.1'!J160)))</f>
        <v/>
      </c>
      <c r="I113" s="419"/>
      <c r="J113" s="420"/>
      <c r="K113" s="560"/>
      <c r="L113" s="420"/>
      <c r="M113" s="419"/>
      <c r="N113" s="420"/>
      <c r="O113" s="419"/>
      <c r="P113" s="562"/>
      <c r="Q113" s="445"/>
      <c r="R113" s="445"/>
      <c r="S113" s="445"/>
      <c r="T113" s="416" t="str">
        <f t="shared" si="8"/>
        <v/>
      </c>
      <c r="U113" s="626" t="str">
        <f t="shared" si="5"/>
        <v/>
      </c>
      <c r="V113" s="631" t="str">
        <f t="shared" si="6"/>
        <v/>
      </c>
      <c r="W113" s="442" t="str">
        <f t="shared" si="7"/>
        <v/>
      </c>
      <c r="X113" s="312"/>
    </row>
    <row r="114" spans="2:24" x14ac:dyDescent="0.2">
      <c r="B114" s="293" t="s">
        <v>762</v>
      </c>
      <c r="D114" s="252" t="s">
        <v>538</v>
      </c>
      <c r="E114" s="251"/>
      <c r="F114" s="694"/>
      <c r="G114" s="404" t="s">
        <v>915</v>
      </c>
      <c r="H114" s="547" t="str">
        <f>'Table 5.2.1'!K160</f>
        <v/>
      </c>
      <c r="I114" s="419"/>
      <c r="J114" s="420"/>
      <c r="K114" s="560"/>
      <c r="L114" s="420"/>
      <c r="M114" s="419"/>
      <c r="N114" s="420"/>
      <c r="O114" s="419"/>
      <c r="P114" s="562"/>
      <c r="Q114" s="445"/>
      <c r="R114" s="445"/>
      <c r="S114" s="445"/>
      <c r="T114" s="416" t="str">
        <f t="shared" si="8"/>
        <v/>
      </c>
      <c r="U114" s="626" t="str">
        <f t="shared" si="5"/>
        <v/>
      </c>
      <c r="V114" s="631" t="str">
        <f t="shared" si="6"/>
        <v/>
      </c>
      <c r="W114" s="442" t="str">
        <f t="shared" si="7"/>
        <v/>
      </c>
      <c r="X114" s="312"/>
    </row>
    <row r="115" spans="2:24" x14ac:dyDescent="0.2">
      <c r="B115" s="293" t="s">
        <v>762</v>
      </c>
      <c r="D115" s="252" t="s">
        <v>540</v>
      </c>
      <c r="E115" s="251"/>
      <c r="F115" s="694"/>
      <c r="G115" s="404" t="s">
        <v>488</v>
      </c>
      <c r="H115" s="547" t="str">
        <f>IF('Table 5.2.1'!O160="","",'Table 5.2.1'!O160)</f>
        <v/>
      </c>
      <c r="I115" s="419"/>
      <c r="J115" s="420"/>
      <c r="K115" s="560"/>
      <c r="L115" s="420"/>
      <c r="M115" s="419"/>
      <c r="N115" s="420"/>
      <c r="O115" s="419"/>
      <c r="P115" s="562"/>
      <c r="Q115" s="445"/>
      <c r="R115" s="445"/>
      <c r="S115" s="445"/>
      <c r="T115" s="416" t="str">
        <f t="shared" si="8"/>
        <v/>
      </c>
      <c r="U115" s="626" t="str">
        <f t="shared" si="5"/>
        <v/>
      </c>
      <c r="V115" s="631" t="str">
        <f t="shared" si="6"/>
        <v/>
      </c>
      <c r="W115" s="442" t="str">
        <f t="shared" si="7"/>
        <v/>
      </c>
      <c r="X115" s="312"/>
    </row>
    <row r="116" spans="2:24" ht="13.5" thickBot="1" x14ac:dyDescent="0.25">
      <c r="B116" s="293" t="s">
        <v>762</v>
      </c>
      <c r="D116" s="253" t="s">
        <v>541</v>
      </c>
      <c r="E116" s="254"/>
      <c r="F116" s="695"/>
      <c r="G116" s="407" t="s">
        <v>883</v>
      </c>
      <c r="H116" s="548" t="str">
        <f>IF('Table 5.2.1'!P160="","",'Table 5.2.1'!P160)</f>
        <v/>
      </c>
      <c r="I116" s="419"/>
      <c r="J116" s="420"/>
      <c r="K116" s="560"/>
      <c r="L116" s="420"/>
      <c r="M116" s="419"/>
      <c r="N116" s="420"/>
      <c r="O116" s="419"/>
      <c r="P116" s="562"/>
      <c r="Q116" s="445"/>
      <c r="R116" s="445"/>
      <c r="S116" s="445"/>
      <c r="T116" s="416" t="str">
        <f t="shared" si="8"/>
        <v/>
      </c>
      <c r="U116" s="626" t="str">
        <f t="shared" si="5"/>
        <v/>
      </c>
      <c r="V116" s="631" t="str">
        <f t="shared" si="6"/>
        <v/>
      </c>
      <c r="W116" s="442" t="str">
        <f t="shared" si="7"/>
        <v/>
      </c>
      <c r="X116" s="312"/>
    </row>
    <row r="117" spans="2:24" ht="13.5" thickBot="1" x14ac:dyDescent="0.25">
      <c r="B117" s="293" t="s">
        <v>775</v>
      </c>
      <c r="D117" s="250" t="s">
        <v>535</v>
      </c>
      <c r="E117" s="255">
        <v>17</v>
      </c>
      <c r="F117" s="257"/>
      <c r="G117" s="608" t="s">
        <v>307</v>
      </c>
      <c r="H117" s="449">
        <f>IF('Table 3.2.1'!H173="","",'Table 3.2.1'!H173)</f>
        <v>14061</v>
      </c>
      <c r="I117" s="449" t="str">
        <f>IF('Table 3.2.1'!I173="","",'Table 3.2.1'!I173)</f>
        <v/>
      </c>
      <c r="J117" s="449">
        <f>IF('Table 3.2.1'!J173="","",'Table 3.2.1'!J173)</f>
        <v>1312</v>
      </c>
      <c r="K117" s="449">
        <f>IF('Table 3.2.1'!K173="","",'Table 3.2.1'!K173)</f>
        <v>12749</v>
      </c>
      <c r="L117" s="449">
        <f>IF('Table 3.2.1'!L173="","",'Table 3.2.1'!L173)</f>
        <v>41</v>
      </c>
      <c r="M117" s="449" t="str">
        <f>IF('Table 3.2.1'!M173="","",'Table 3.2.1'!M173)</f>
        <v/>
      </c>
      <c r="N117" s="449">
        <f>IF('Table 3.2.1'!N173="","",'Table 3.2.1'!N173)</f>
        <v>12708</v>
      </c>
      <c r="O117" s="449" t="str">
        <f>IF('Table 3.2.1'!O173="","",'Table 3.2.1'!O173)</f>
        <v/>
      </c>
      <c r="P117" s="449" t="str">
        <f>IF('Table 3.2.1'!P173="","",'Table 3.2.1'!P173)</f>
        <v/>
      </c>
      <c r="Q117" s="449" t="str">
        <f>IF('Table 3.2.1'!Q173="","",'Table 3.2.1'!Q173)</f>
        <v/>
      </c>
      <c r="R117" s="449" t="str">
        <f>IF('Table 3.2.1'!R173="","",'Table 3.2.1'!R173)</f>
        <v/>
      </c>
      <c r="S117" s="449" t="str">
        <f>IF('Table 3.2.1'!S173="","",'Table 3.2.1'!S173)</f>
        <v/>
      </c>
      <c r="T117" s="416" t="str">
        <f t="shared" si="8"/>
        <v/>
      </c>
      <c r="U117" s="626" t="str">
        <f t="shared" si="5"/>
        <v/>
      </c>
      <c r="V117" s="631" t="str">
        <f t="shared" si="6"/>
        <v/>
      </c>
      <c r="W117" s="442" t="str">
        <f t="shared" si="7"/>
        <v/>
      </c>
      <c r="X117" s="312"/>
    </row>
    <row r="118" spans="2:24" x14ac:dyDescent="0.2">
      <c r="B118" s="293" t="s">
        <v>775</v>
      </c>
      <c r="D118" s="252" t="s">
        <v>916</v>
      </c>
      <c r="E118" s="251"/>
      <c r="F118" s="693"/>
      <c r="G118" s="405" t="s">
        <v>913</v>
      </c>
      <c r="H118" s="545" t="str">
        <f>IF(AND('Table 5.2.1'!I173="",'Table 5.2.1'!J173="",'Table 5.2.1'!K173=""),"",IF(OR('Table 5.2.1'!I173="c",'Table 5.2.1'!J173="c",'Table 5.2.1'!K173="c"),"c",SUM('Table 5.2.1'!I173,'Table 5.2.1'!J173,'Table 5.2.1'!K173)))</f>
        <v/>
      </c>
      <c r="I118" s="419"/>
      <c r="J118" s="420"/>
      <c r="K118" s="559"/>
      <c r="L118" s="446"/>
      <c r="M118" s="546"/>
      <c r="N118" s="446"/>
      <c r="O118" s="546"/>
      <c r="P118" s="561"/>
      <c r="Q118" s="445"/>
      <c r="R118" s="445"/>
      <c r="S118" s="445"/>
      <c r="T118" s="416" t="str">
        <f t="shared" si="8"/>
        <v/>
      </c>
      <c r="U118" s="626" t="str">
        <f t="shared" si="5"/>
        <v/>
      </c>
      <c r="V118" s="631" t="str">
        <f t="shared" si="6"/>
        <v/>
      </c>
      <c r="W118" s="442" t="str">
        <f t="shared" si="7"/>
        <v/>
      </c>
      <c r="X118" s="312"/>
    </row>
    <row r="119" spans="2:24" x14ac:dyDescent="0.2">
      <c r="B119" s="293" t="s">
        <v>775</v>
      </c>
      <c r="D119" s="252" t="s">
        <v>917</v>
      </c>
      <c r="E119" s="251"/>
      <c r="F119" s="694"/>
      <c r="G119" s="404" t="s">
        <v>914</v>
      </c>
      <c r="H119" s="545" t="str">
        <f>IF(AND('Table 5.2.1'!I173="",'Table 5.2.1'!J173=""),"",IF(OR('Table 5.2.1'!I173="c",'Table 5.2.1'!J173="c"),"c",SUM('Table 5.2.1'!I173,'Table 5.2.1'!J173)))</f>
        <v/>
      </c>
      <c r="I119" s="419"/>
      <c r="J119" s="420"/>
      <c r="K119" s="560"/>
      <c r="L119" s="420"/>
      <c r="M119" s="419"/>
      <c r="N119" s="420"/>
      <c r="O119" s="419"/>
      <c r="P119" s="562"/>
      <c r="Q119" s="445"/>
      <c r="R119" s="445"/>
      <c r="S119" s="445"/>
      <c r="T119" s="416" t="str">
        <f t="shared" si="8"/>
        <v/>
      </c>
      <c r="U119" s="626" t="str">
        <f t="shared" si="5"/>
        <v/>
      </c>
      <c r="V119" s="631" t="str">
        <f t="shared" si="6"/>
        <v/>
      </c>
      <c r="W119" s="442" t="str">
        <f t="shared" si="7"/>
        <v/>
      </c>
      <c r="X119" s="312"/>
    </row>
    <row r="120" spans="2:24" x14ac:dyDescent="0.2">
      <c r="B120" s="293" t="s">
        <v>775</v>
      </c>
      <c r="D120" s="252" t="s">
        <v>538</v>
      </c>
      <c r="E120" s="251"/>
      <c r="F120" s="694"/>
      <c r="G120" s="404" t="s">
        <v>915</v>
      </c>
      <c r="H120" s="547" t="str">
        <f>'Table 5.2.1'!K173</f>
        <v/>
      </c>
      <c r="I120" s="419"/>
      <c r="J120" s="420"/>
      <c r="K120" s="560"/>
      <c r="L120" s="420"/>
      <c r="M120" s="419"/>
      <c r="N120" s="420"/>
      <c r="O120" s="419"/>
      <c r="P120" s="562"/>
      <c r="Q120" s="445"/>
      <c r="R120" s="445"/>
      <c r="S120" s="445"/>
      <c r="T120" s="416" t="str">
        <f t="shared" si="8"/>
        <v/>
      </c>
      <c r="U120" s="626" t="str">
        <f t="shared" si="5"/>
        <v/>
      </c>
      <c r="V120" s="631" t="str">
        <f t="shared" si="6"/>
        <v/>
      </c>
      <c r="W120" s="442" t="str">
        <f t="shared" si="7"/>
        <v/>
      </c>
      <c r="X120" s="312"/>
    </row>
    <row r="121" spans="2:24" x14ac:dyDescent="0.2">
      <c r="B121" s="293" t="s">
        <v>775</v>
      </c>
      <c r="D121" s="252" t="s">
        <v>540</v>
      </c>
      <c r="E121" s="251"/>
      <c r="F121" s="694"/>
      <c r="G121" s="404" t="s">
        <v>488</v>
      </c>
      <c r="H121" s="547" t="str">
        <f>IF('Table 5.2.1'!O173="","",'Table 5.2.1'!O173)</f>
        <v/>
      </c>
      <c r="I121" s="419"/>
      <c r="J121" s="420"/>
      <c r="K121" s="560"/>
      <c r="L121" s="420"/>
      <c r="M121" s="419"/>
      <c r="N121" s="420"/>
      <c r="O121" s="419"/>
      <c r="P121" s="562"/>
      <c r="Q121" s="445"/>
      <c r="R121" s="445"/>
      <c r="S121" s="445"/>
      <c r="T121" s="416" t="str">
        <f t="shared" si="8"/>
        <v/>
      </c>
      <c r="U121" s="626" t="str">
        <f t="shared" si="5"/>
        <v/>
      </c>
      <c r="V121" s="631" t="str">
        <f t="shared" si="6"/>
        <v/>
      </c>
      <c r="W121" s="442" t="str">
        <f t="shared" si="7"/>
        <v/>
      </c>
      <c r="X121" s="312"/>
    </row>
    <row r="122" spans="2:24" ht="13.5" thickBot="1" x14ac:dyDescent="0.25">
      <c r="B122" s="293" t="s">
        <v>775</v>
      </c>
      <c r="D122" s="253" t="s">
        <v>541</v>
      </c>
      <c r="E122" s="254"/>
      <c r="F122" s="695"/>
      <c r="G122" s="407" t="s">
        <v>883</v>
      </c>
      <c r="H122" s="548" t="str">
        <f>IF('Table 5.2.1'!P173="","",'Table 5.2.1'!P173)</f>
        <v/>
      </c>
      <c r="I122" s="419"/>
      <c r="J122" s="420"/>
      <c r="K122" s="560"/>
      <c r="L122" s="420"/>
      <c r="M122" s="419"/>
      <c r="N122" s="420"/>
      <c r="O122" s="419"/>
      <c r="P122" s="562"/>
      <c r="Q122" s="445"/>
      <c r="R122" s="445"/>
      <c r="S122" s="445"/>
      <c r="T122" s="416" t="str">
        <f t="shared" si="8"/>
        <v/>
      </c>
      <c r="U122" s="626" t="str">
        <f t="shared" si="5"/>
        <v/>
      </c>
      <c r="V122" s="631" t="str">
        <f t="shared" si="6"/>
        <v/>
      </c>
      <c r="W122" s="442" t="str">
        <f t="shared" si="7"/>
        <v/>
      </c>
      <c r="X122" s="312"/>
    </row>
    <row r="123" spans="2:24" ht="13.5" thickBot="1" x14ac:dyDescent="0.25">
      <c r="B123" s="293" t="s">
        <v>799</v>
      </c>
      <c r="D123" s="250" t="s">
        <v>535</v>
      </c>
      <c r="E123" s="255">
        <v>18</v>
      </c>
      <c r="F123" s="257"/>
      <c r="G123" s="608" t="s">
        <v>355</v>
      </c>
      <c r="H123" s="449">
        <f>IF('Table 3.2.1'!H197="","",'Table 3.2.1'!H197)</f>
        <v>1026</v>
      </c>
      <c r="I123" s="449" t="str">
        <f>IF('Table 3.2.1'!I197="","",'Table 3.2.1'!I197)</f>
        <v/>
      </c>
      <c r="J123" s="449" t="str">
        <f>IF('Table 3.2.1'!J197="","",'Table 3.2.1'!J197)</f>
        <v/>
      </c>
      <c r="K123" s="449">
        <f>IF('Table 3.2.1'!K197="","",'Table 3.2.1'!K197)</f>
        <v>1026</v>
      </c>
      <c r="L123" s="449">
        <f>IF('Table 3.2.1'!L197="","",'Table 3.2.1'!L197)</f>
        <v>2</v>
      </c>
      <c r="M123" s="449" t="str">
        <f>IF('Table 3.2.1'!M197="","",'Table 3.2.1'!M197)</f>
        <v/>
      </c>
      <c r="N123" s="449">
        <f>IF('Table 3.2.1'!N197="","",'Table 3.2.1'!N197)</f>
        <v>1024</v>
      </c>
      <c r="O123" s="449" t="str">
        <f>IF('Table 3.2.1'!O197="","",'Table 3.2.1'!O197)</f>
        <v/>
      </c>
      <c r="P123" s="449" t="str">
        <f>IF('Table 3.2.1'!P197="","",'Table 3.2.1'!P197)</f>
        <v/>
      </c>
      <c r="Q123" s="449" t="str">
        <f>IF('Table 3.2.1'!Q197="","",'Table 3.2.1'!Q197)</f>
        <v/>
      </c>
      <c r="R123" s="449" t="str">
        <f>IF('Table 3.2.1'!R197="","",'Table 3.2.1'!R197)</f>
        <v/>
      </c>
      <c r="S123" s="449" t="str">
        <f>IF('Table 3.2.1'!S197="","",'Table 3.2.1'!S197)</f>
        <v/>
      </c>
      <c r="T123" s="416" t="str">
        <f t="shared" si="8"/>
        <v/>
      </c>
      <c r="U123" s="626" t="str">
        <f t="shared" si="5"/>
        <v/>
      </c>
      <c r="V123" s="631" t="str">
        <f t="shared" si="6"/>
        <v/>
      </c>
      <c r="W123" s="442" t="str">
        <f t="shared" si="7"/>
        <v/>
      </c>
      <c r="X123" s="312"/>
    </row>
    <row r="124" spans="2:24" x14ac:dyDescent="0.2">
      <c r="B124" s="293" t="s">
        <v>799</v>
      </c>
      <c r="D124" s="252" t="s">
        <v>916</v>
      </c>
      <c r="E124" s="251"/>
      <c r="F124" s="693"/>
      <c r="G124" s="405" t="s">
        <v>913</v>
      </c>
      <c r="H124" s="545" t="str">
        <f>IF(AND('Table 5.2.1'!I197="",'Table 5.2.1'!J197="",'Table 5.2.1'!K197=""),"",IF(OR('Table 5.2.1'!I197="c",'Table 5.2.1'!J197="c",'Table 5.2.1'!K197="c"),"c",SUM('Table 5.2.1'!I197,'Table 5.2.1'!J197,'Table 5.2.1'!K197)))</f>
        <v/>
      </c>
      <c r="I124" s="419"/>
      <c r="J124" s="420"/>
      <c r="K124" s="559"/>
      <c r="L124" s="446"/>
      <c r="M124" s="546"/>
      <c r="N124" s="446"/>
      <c r="O124" s="546"/>
      <c r="P124" s="561"/>
      <c r="Q124" s="445"/>
      <c r="R124" s="445"/>
      <c r="S124" s="445"/>
      <c r="T124" s="416" t="str">
        <f t="shared" si="8"/>
        <v/>
      </c>
      <c r="U124" s="626" t="str">
        <f t="shared" si="5"/>
        <v/>
      </c>
      <c r="V124" s="631" t="str">
        <f t="shared" si="6"/>
        <v/>
      </c>
      <c r="W124" s="442" t="str">
        <f t="shared" si="7"/>
        <v/>
      </c>
      <c r="X124" s="312"/>
    </row>
    <row r="125" spans="2:24" x14ac:dyDescent="0.2">
      <c r="B125" s="293" t="s">
        <v>799</v>
      </c>
      <c r="D125" s="252" t="s">
        <v>917</v>
      </c>
      <c r="E125" s="251"/>
      <c r="F125" s="694"/>
      <c r="G125" s="404" t="s">
        <v>914</v>
      </c>
      <c r="H125" s="545" t="str">
        <f>IF(AND('Table 5.2.1'!I197="",'Table 5.2.1'!J197=""),"",IF(OR('Table 5.2.1'!I197="c",'Table 5.2.1'!J197="c"),"c",SUM('Table 5.2.1'!I197,'Table 5.2.1'!J197)))</f>
        <v/>
      </c>
      <c r="I125" s="419"/>
      <c r="J125" s="420"/>
      <c r="K125" s="560"/>
      <c r="L125" s="420"/>
      <c r="M125" s="419"/>
      <c r="N125" s="420"/>
      <c r="O125" s="419"/>
      <c r="P125" s="562"/>
      <c r="Q125" s="445"/>
      <c r="R125" s="445"/>
      <c r="S125" s="445"/>
      <c r="T125" s="416" t="str">
        <f t="shared" si="8"/>
        <v/>
      </c>
      <c r="U125" s="626" t="str">
        <f t="shared" si="5"/>
        <v/>
      </c>
      <c r="V125" s="631" t="str">
        <f t="shared" si="6"/>
        <v/>
      </c>
      <c r="W125" s="442" t="str">
        <f t="shared" si="7"/>
        <v/>
      </c>
      <c r="X125" s="312"/>
    </row>
    <row r="126" spans="2:24" x14ac:dyDescent="0.2">
      <c r="B126" s="293" t="s">
        <v>799</v>
      </c>
      <c r="D126" s="252" t="s">
        <v>538</v>
      </c>
      <c r="E126" s="251"/>
      <c r="F126" s="694"/>
      <c r="G126" s="404" t="s">
        <v>915</v>
      </c>
      <c r="H126" s="547" t="str">
        <f>'Table 5.2.1'!K197</f>
        <v/>
      </c>
      <c r="I126" s="419"/>
      <c r="J126" s="420"/>
      <c r="K126" s="560"/>
      <c r="L126" s="420"/>
      <c r="M126" s="419"/>
      <c r="N126" s="420"/>
      <c r="O126" s="419"/>
      <c r="P126" s="562"/>
      <c r="Q126" s="445"/>
      <c r="R126" s="445"/>
      <c r="S126" s="445"/>
      <c r="T126" s="416" t="str">
        <f t="shared" si="8"/>
        <v/>
      </c>
      <c r="U126" s="626" t="str">
        <f t="shared" si="5"/>
        <v/>
      </c>
      <c r="V126" s="631" t="str">
        <f t="shared" si="6"/>
        <v/>
      </c>
      <c r="W126" s="442" t="str">
        <f t="shared" si="7"/>
        <v/>
      </c>
      <c r="X126" s="312"/>
    </row>
    <row r="127" spans="2:24" x14ac:dyDescent="0.2">
      <c r="B127" s="293" t="s">
        <v>799</v>
      </c>
      <c r="D127" s="252" t="s">
        <v>540</v>
      </c>
      <c r="E127" s="251"/>
      <c r="F127" s="694"/>
      <c r="G127" s="404" t="s">
        <v>488</v>
      </c>
      <c r="H127" s="547" t="str">
        <f>IF('Table 5.2.1'!O197="","",'Table 5.2.1'!O197)</f>
        <v/>
      </c>
      <c r="I127" s="419"/>
      <c r="J127" s="420"/>
      <c r="K127" s="560"/>
      <c r="L127" s="420"/>
      <c r="M127" s="419"/>
      <c r="N127" s="420"/>
      <c r="O127" s="419"/>
      <c r="P127" s="562"/>
      <c r="Q127" s="445"/>
      <c r="R127" s="445"/>
      <c r="S127" s="445"/>
      <c r="T127" s="416" t="str">
        <f t="shared" si="8"/>
        <v/>
      </c>
      <c r="U127" s="626" t="str">
        <f t="shared" si="5"/>
        <v/>
      </c>
      <c r="V127" s="631" t="str">
        <f t="shared" si="6"/>
        <v/>
      </c>
      <c r="W127" s="442" t="str">
        <f t="shared" si="7"/>
        <v/>
      </c>
      <c r="X127" s="312"/>
    </row>
    <row r="128" spans="2:24" ht="13.5" thickBot="1" x14ac:dyDescent="0.25">
      <c r="B128" s="293" t="s">
        <v>799</v>
      </c>
      <c r="D128" s="253" t="s">
        <v>541</v>
      </c>
      <c r="E128" s="254"/>
      <c r="F128" s="695"/>
      <c r="G128" s="407" t="s">
        <v>883</v>
      </c>
      <c r="H128" s="548" t="str">
        <f>IF('Table 5.2.1'!P197="","",'Table 5.2.1'!P197)</f>
        <v/>
      </c>
      <c r="I128" s="419"/>
      <c r="J128" s="420"/>
      <c r="K128" s="560"/>
      <c r="L128" s="420"/>
      <c r="M128" s="419"/>
      <c r="N128" s="420"/>
      <c r="O128" s="419"/>
      <c r="P128" s="562"/>
      <c r="Q128" s="445"/>
      <c r="R128" s="445"/>
      <c r="S128" s="445"/>
      <c r="T128" s="416" t="str">
        <f t="shared" si="8"/>
        <v/>
      </c>
      <c r="U128" s="626" t="str">
        <f t="shared" si="5"/>
        <v/>
      </c>
      <c r="V128" s="631" t="str">
        <f t="shared" si="6"/>
        <v/>
      </c>
      <c r="W128" s="442" t="str">
        <f t="shared" si="7"/>
        <v/>
      </c>
      <c r="X128" s="312"/>
    </row>
    <row r="129" spans="2:24" ht="13.5" thickBot="1" x14ac:dyDescent="0.25">
      <c r="B129" s="293" t="s">
        <v>814</v>
      </c>
      <c r="D129" s="250" t="s">
        <v>535</v>
      </c>
      <c r="E129" s="255">
        <v>19</v>
      </c>
      <c r="F129" s="257"/>
      <c r="G129" s="608" t="s">
        <v>385</v>
      </c>
      <c r="H129" s="449">
        <f>IF('Table 3.2.1'!H207="","",'Table 3.2.1'!H207)</f>
        <v>1557</v>
      </c>
      <c r="I129" s="449" t="str">
        <f>IF('Table 3.2.1'!I207="","",'Table 3.2.1'!I207)</f>
        <v/>
      </c>
      <c r="J129" s="449">
        <f>IF('Table 3.2.1'!J207="","",'Table 3.2.1'!J207)</f>
        <v>6</v>
      </c>
      <c r="K129" s="449">
        <f>IF('Table 3.2.1'!K207="","",'Table 3.2.1'!K207)</f>
        <v>1551</v>
      </c>
      <c r="L129" s="449">
        <f>IF('Table 3.2.1'!L207="","",'Table 3.2.1'!L207)</f>
        <v>1</v>
      </c>
      <c r="M129" s="449" t="str">
        <f>IF('Table 3.2.1'!M207="","",'Table 3.2.1'!M207)</f>
        <v/>
      </c>
      <c r="N129" s="449">
        <f>IF('Table 3.2.1'!N207="","",'Table 3.2.1'!N207)</f>
        <v>1550</v>
      </c>
      <c r="O129" s="449" t="str">
        <f>IF('Table 3.2.1'!O207="","",'Table 3.2.1'!O207)</f>
        <v/>
      </c>
      <c r="P129" s="449" t="str">
        <f>IF('Table 3.2.1'!P207="","",'Table 3.2.1'!P207)</f>
        <v/>
      </c>
      <c r="Q129" s="449" t="str">
        <f>IF('Table 3.2.1'!Q207="","",'Table 3.2.1'!Q207)</f>
        <v/>
      </c>
      <c r="R129" s="449" t="str">
        <f>IF('Table 3.2.1'!R207="","",'Table 3.2.1'!R207)</f>
        <v/>
      </c>
      <c r="S129" s="449" t="str">
        <f>IF('Table 3.2.1'!S207="","",'Table 3.2.1'!S207)</f>
        <v/>
      </c>
      <c r="T129" s="416" t="str">
        <f t="shared" si="8"/>
        <v/>
      </c>
      <c r="U129" s="626" t="str">
        <f t="shared" si="5"/>
        <v/>
      </c>
      <c r="V129" s="631" t="str">
        <f t="shared" si="6"/>
        <v/>
      </c>
      <c r="W129" s="442" t="str">
        <f t="shared" si="7"/>
        <v/>
      </c>
      <c r="X129" s="312"/>
    </row>
    <row r="130" spans="2:24" x14ac:dyDescent="0.2">
      <c r="B130" s="293" t="s">
        <v>814</v>
      </c>
      <c r="D130" s="252" t="s">
        <v>916</v>
      </c>
      <c r="E130" s="251"/>
      <c r="F130" s="693"/>
      <c r="G130" s="405" t="s">
        <v>913</v>
      </c>
      <c r="H130" s="545" t="str">
        <f>IF(AND('Table 5.2.1'!I207="",'Table 5.2.1'!J207="",'Table 5.2.1'!K207=""),"",IF(OR('Table 5.2.1'!I207="c",'Table 5.2.1'!J207="c",'Table 5.2.1'!K207="c"),"c",SUM('Table 5.2.1'!I207,'Table 5.2.1'!J207,'Table 5.2.1'!K207)))</f>
        <v/>
      </c>
      <c r="I130" s="419"/>
      <c r="J130" s="420"/>
      <c r="K130" s="559"/>
      <c r="L130" s="446"/>
      <c r="M130" s="546"/>
      <c r="N130" s="446"/>
      <c r="O130" s="546"/>
      <c r="P130" s="561"/>
      <c r="Q130" s="445"/>
      <c r="R130" s="445"/>
      <c r="S130" s="445"/>
      <c r="T130" s="416" t="str">
        <f t="shared" si="8"/>
        <v/>
      </c>
      <c r="U130" s="626" t="str">
        <f t="shared" si="5"/>
        <v/>
      </c>
      <c r="V130" s="631" t="str">
        <f t="shared" si="6"/>
        <v/>
      </c>
      <c r="W130" s="442" t="str">
        <f t="shared" si="7"/>
        <v/>
      </c>
      <c r="X130" s="312"/>
    </row>
    <row r="131" spans="2:24" x14ac:dyDescent="0.2">
      <c r="B131" s="293" t="s">
        <v>814</v>
      </c>
      <c r="D131" s="252" t="s">
        <v>917</v>
      </c>
      <c r="E131" s="251"/>
      <c r="F131" s="694"/>
      <c r="G131" s="404" t="s">
        <v>914</v>
      </c>
      <c r="H131" s="545" t="str">
        <f>IF(AND('Table 5.2.1'!I207="",'Table 5.2.1'!J207=""),"",IF(OR('Table 5.2.1'!I207="c",'Table 5.2.1'!J207="c"),"c",SUM('Table 5.2.1'!I207,'Table 5.2.1'!J207)))</f>
        <v/>
      </c>
      <c r="I131" s="419"/>
      <c r="J131" s="420"/>
      <c r="K131" s="560"/>
      <c r="L131" s="420"/>
      <c r="M131" s="419"/>
      <c r="N131" s="420"/>
      <c r="O131" s="419"/>
      <c r="P131" s="562"/>
      <c r="Q131" s="445"/>
      <c r="R131" s="445"/>
      <c r="S131" s="445"/>
      <c r="T131" s="416" t="str">
        <f t="shared" si="8"/>
        <v/>
      </c>
      <c r="U131" s="626" t="str">
        <f t="shared" si="5"/>
        <v/>
      </c>
      <c r="V131" s="631" t="str">
        <f t="shared" si="6"/>
        <v/>
      </c>
      <c r="W131" s="442" t="str">
        <f t="shared" si="7"/>
        <v/>
      </c>
      <c r="X131" s="312"/>
    </row>
    <row r="132" spans="2:24" x14ac:dyDescent="0.2">
      <c r="B132" s="293" t="s">
        <v>814</v>
      </c>
      <c r="D132" s="252" t="s">
        <v>538</v>
      </c>
      <c r="E132" s="251"/>
      <c r="F132" s="694"/>
      <c r="G132" s="404" t="s">
        <v>915</v>
      </c>
      <c r="H132" s="547" t="str">
        <f>'Table 5.2.1'!K207</f>
        <v/>
      </c>
      <c r="I132" s="419"/>
      <c r="J132" s="420"/>
      <c r="K132" s="560"/>
      <c r="L132" s="420"/>
      <c r="M132" s="419"/>
      <c r="N132" s="420"/>
      <c r="O132" s="419"/>
      <c r="P132" s="562"/>
      <c r="Q132" s="445"/>
      <c r="R132" s="445"/>
      <c r="S132" s="445"/>
      <c r="T132" s="416" t="str">
        <f t="shared" si="8"/>
        <v/>
      </c>
      <c r="U132" s="626" t="str">
        <f t="shared" si="5"/>
        <v/>
      </c>
      <c r="V132" s="631" t="str">
        <f t="shared" si="6"/>
        <v/>
      </c>
      <c r="W132" s="442" t="str">
        <f t="shared" si="7"/>
        <v/>
      </c>
      <c r="X132" s="312"/>
    </row>
    <row r="133" spans="2:24" x14ac:dyDescent="0.2">
      <c r="B133" s="293" t="s">
        <v>814</v>
      </c>
      <c r="D133" s="252" t="s">
        <v>540</v>
      </c>
      <c r="E133" s="251"/>
      <c r="F133" s="694"/>
      <c r="G133" s="404" t="s">
        <v>488</v>
      </c>
      <c r="H133" s="547" t="str">
        <f>IF('Table 5.2.1'!O207="","",'Table 5.2.1'!O207)</f>
        <v/>
      </c>
      <c r="I133" s="419"/>
      <c r="J133" s="420"/>
      <c r="K133" s="560"/>
      <c r="L133" s="420"/>
      <c r="M133" s="419"/>
      <c r="N133" s="420"/>
      <c r="O133" s="419"/>
      <c r="P133" s="562"/>
      <c r="Q133" s="445"/>
      <c r="R133" s="445"/>
      <c r="S133" s="445"/>
      <c r="T133" s="416" t="str">
        <f t="shared" si="8"/>
        <v/>
      </c>
      <c r="U133" s="626" t="str">
        <f t="shared" si="5"/>
        <v/>
      </c>
      <c r="V133" s="631" t="str">
        <f t="shared" si="6"/>
        <v/>
      </c>
      <c r="W133" s="442" t="str">
        <f t="shared" si="7"/>
        <v/>
      </c>
      <c r="X133" s="312"/>
    </row>
    <row r="134" spans="2:24" ht="13.5" thickBot="1" x14ac:dyDescent="0.25">
      <c r="B134" s="293" t="s">
        <v>814</v>
      </c>
      <c r="D134" s="253" t="s">
        <v>541</v>
      </c>
      <c r="E134" s="254"/>
      <c r="F134" s="695"/>
      <c r="G134" s="407" t="s">
        <v>883</v>
      </c>
      <c r="H134" s="548" t="str">
        <f>IF('Table 5.2.1'!P207="","",'Table 5.2.1'!P207)</f>
        <v/>
      </c>
      <c r="I134" s="419"/>
      <c r="J134" s="420"/>
      <c r="K134" s="560"/>
      <c r="L134" s="420"/>
      <c r="M134" s="419"/>
      <c r="N134" s="420"/>
      <c r="O134" s="419"/>
      <c r="P134" s="562"/>
      <c r="Q134" s="445"/>
      <c r="R134" s="445"/>
      <c r="S134" s="445"/>
      <c r="T134" s="416" t="str">
        <f t="shared" si="8"/>
        <v/>
      </c>
      <c r="U134" s="626" t="str">
        <f t="shared" si="5"/>
        <v/>
      </c>
      <c r="V134" s="631" t="str">
        <f t="shared" si="6"/>
        <v/>
      </c>
      <c r="W134" s="442" t="str">
        <f t="shared" si="7"/>
        <v/>
      </c>
      <c r="X134" s="312"/>
    </row>
    <row r="135" spans="2:24" ht="13.5" thickBot="1" x14ac:dyDescent="0.25">
      <c r="B135" s="293" t="s">
        <v>822</v>
      </c>
      <c r="D135" s="250" t="s">
        <v>535</v>
      </c>
      <c r="E135" s="255">
        <v>20</v>
      </c>
      <c r="F135" s="257"/>
      <c r="G135" s="608" t="s">
        <v>397</v>
      </c>
      <c r="H135" s="449">
        <f>IF('Table 3.2.1'!H215="","",'Table 3.2.1'!H215)</f>
        <v>4027</v>
      </c>
      <c r="I135" s="449" t="str">
        <f>IF('Table 3.2.1'!I215="","",'Table 3.2.1'!I215)</f>
        <v/>
      </c>
      <c r="J135" s="449">
        <f>IF('Table 3.2.1'!J215="","",'Table 3.2.1'!J215)</f>
        <v>4</v>
      </c>
      <c r="K135" s="449">
        <f>IF('Table 3.2.1'!K215="","",'Table 3.2.1'!K215)</f>
        <v>4023</v>
      </c>
      <c r="L135" s="449">
        <f>IF('Table 3.2.1'!L215="","",'Table 3.2.1'!L215)</f>
        <v>5</v>
      </c>
      <c r="M135" s="449" t="str">
        <f>IF('Table 3.2.1'!M215="","",'Table 3.2.1'!M215)</f>
        <v/>
      </c>
      <c r="N135" s="449">
        <f>IF('Table 3.2.1'!N215="","",'Table 3.2.1'!N215)</f>
        <v>4018</v>
      </c>
      <c r="O135" s="449" t="str">
        <f>IF('Table 3.2.1'!O215="","",'Table 3.2.1'!O215)</f>
        <v/>
      </c>
      <c r="P135" s="449" t="str">
        <f>IF('Table 3.2.1'!P215="","",'Table 3.2.1'!P215)</f>
        <v/>
      </c>
      <c r="Q135" s="449" t="str">
        <f>IF('Table 3.2.1'!Q215="","",'Table 3.2.1'!Q215)</f>
        <v/>
      </c>
      <c r="R135" s="449" t="str">
        <f>IF('Table 3.2.1'!R215="","",'Table 3.2.1'!R215)</f>
        <v/>
      </c>
      <c r="S135" s="449" t="str">
        <f>IF('Table 3.2.1'!S215="","",'Table 3.2.1'!S215)</f>
        <v/>
      </c>
      <c r="T135" s="416" t="str">
        <f t="shared" si="8"/>
        <v/>
      </c>
      <c r="U135" s="626" t="str">
        <f t="shared" si="5"/>
        <v/>
      </c>
      <c r="V135" s="631" t="str">
        <f t="shared" si="6"/>
        <v/>
      </c>
      <c r="W135" s="442" t="str">
        <f t="shared" si="7"/>
        <v/>
      </c>
      <c r="X135" s="312"/>
    </row>
    <row r="136" spans="2:24" x14ac:dyDescent="0.2">
      <c r="B136" s="293" t="s">
        <v>822</v>
      </c>
      <c r="D136" s="252" t="s">
        <v>916</v>
      </c>
      <c r="E136" s="251"/>
      <c r="F136" s="693"/>
      <c r="G136" s="405" t="s">
        <v>913</v>
      </c>
      <c r="H136" s="545" t="str">
        <f>IF(AND('Table 5.2.1'!I215="",'Table 5.2.1'!J215="",'Table 5.2.1'!K215=""),"",IF(OR('Table 5.2.1'!I215="c",'Table 5.2.1'!J215="c",'Table 5.2.1'!K215="c"),"c",SUM('Table 5.2.1'!I215,'Table 5.2.1'!J215,'Table 5.2.1'!K215)))</f>
        <v/>
      </c>
      <c r="I136" s="419"/>
      <c r="J136" s="420"/>
      <c r="K136" s="559"/>
      <c r="L136" s="446"/>
      <c r="M136" s="546"/>
      <c r="N136" s="446"/>
      <c r="O136" s="546"/>
      <c r="P136" s="561"/>
      <c r="Q136" s="445"/>
      <c r="R136" s="445"/>
      <c r="S136" s="445"/>
      <c r="T136" s="416" t="str">
        <f t="shared" si="8"/>
        <v/>
      </c>
      <c r="U136" s="626" t="str">
        <f t="shared" si="5"/>
        <v/>
      </c>
      <c r="V136" s="631" t="str">
        <f t="shared" si="6"/>
        <v/>
      </c>
      <c r="W136" s="442" t="str">
        <f t="shared" si="7"/>
        <v/>
      </c>
      <c r="X136" s="312"/>
    </row>
    <row r="137" spans="2:24" x14ac:dyDescent="0.2">
      <c r="B137" s="293" t="s">
        <v>822</v>
      </c>
      <c r="D137" s="252" t="s">
        <v>917</v>
      </c>
      <c r="E137" s="251"/>
      <c r="F137" s="694"/>
      <c r="G137" s="404" t="s">
        <v>914</v>
      </c>
      <c r="H137" s="545" t="str">
        <f>IF(AND('Table 5.2.1'!I215="",'Table 5.2.1'!J215=""),"",IF(OR('Table 5.2.1'!I215="c",'Table 5.2.1'!J215="c"),"c",SUM('Table 5.2.1'!I215,'Table 5.2.1'!J215)))</f>
        <v/>
      </c>
      <c r="I137" s="419"/>
      <c r="J137" s="420"/>
      <c r="K137" s="560"/>
      <c r="L137" s="420"/>
      <c r="M137" s="419"/>
      <c r="N137" s="420"/>
      <c r="O137" s="419"/>
      <c r="P137" s="562"/>
      <c r="Q137" s="445"/>
      <c r="R137" s="445"/>
      <c r="S137" s="445"/>
      <c r="T137" s="416" t="str">
        <f t="shared" si="8"/>
        <v/>
      </c>
      <c r="U137" s="626" t="str">
        <f t="shared" si="5"/>
        <v/>
      </c>
      <c r="V137" s="631" t="str">
        <f t="shared" si="6"/>
        <v/>
      </c>
      <c r="W137" s="442" t="str">
        <f t="shared" si="7"/>
        <v/>
      </c>
      <c r="X137" s="312"/>
    </row>
    <row r="138" spans="2:24" x14ac:dyDescent="0.2">
      <c r="B138" s="293" t="s">
        <v>822</v>
      </c>
      <c r="D138" s="252" t="s">
        <v>538</v>
      </c>
      <c r="E138" s="251"/>
      <c r="F138" s="694"/>
      <c r="G138" s="404" t="s">
        <v>915</v>
      </c>
      <c r="H138" s="547" t="str">
        <f>'Table 5.2.1'!K215</f>
        <v/>
      </c>
      <c r="I138" s="419"/>
      <c r="J138" s="420"/>
      <c r="K138" s="560"/>
      <c r="L138" s="420"/>
      <c r="M138" s="419"/>
      <c r="N138" s="420"/>
      <c r="O138" s="419"/>
      <c r="P138" s="562"/>
      <c r="Q138" s="445"/>
      <c r="R138" s="445"/>
      <c r="S138" s="445"/>
      <c r="T138" s="416" t="str">
        <f t="shared" si="8"/>
        <v/>
      </c>
      <c r="U138" s="626" t="str">
        <f t="shared" si="5"/>
        <v/>
      </c>
      <c r="V138" s="631" t="str">
        <f t="shared" si="6"/>
        <v/>
      </c>
      <c r="W138" s="442" t="str">
        <f t="shared" si="7"/>
        <v/>
      </c>
      <c r="X138" s="312"/>
    </row>
    <row r="139" spans="2:24" x14ac:dyDescent="0.2">
      <c r="B139" s="293" t="s">
        <v>822</v>
      </c>
      <c r="D139" s="252" t="s">
        <v>540</v>
      </c>
      <c r="E139" s="251"/>
      <c r="F139" s="694"/>
      <c r="G139" s="404" t="s">
        <v>488</v>
      </c>
      <c r="H139" s="547" t="str">
        <f>IF('Table 5.2.1'!O215="","",'Table 5.2.1'!O215)</f>
        <v/>
      </c>
      <c r="I139" s="419"/>
      <c r="J139" s="420"/>
      <c r="K139" s="560"/>
      <c r="L139" s="420"/>
      <c r="M139" s="419"/>
      <c r="N139" s="420"/>
      <c r="O139" s="419"/>
      <c r="P139" s="562"/>
      <c r="Q139" s="445"/>
      <c r="R139" s="445"/>
      <c r="S139" s="445"/>
      <c r="T139" s="416" t="str">
        <f t="shared" si="8"/>
        <v/>
      </c>
      <c r="U139" s="626" t="str">
        <f t="shared" si="5"/>
        <v/>
      </c>
      <c r="V139" s="631" t="str">
        <f t="shared" si="6"/>
        <v/>
      </c>
      <c r="W139" s="442" t="str">
        <f t="shared" si="7"/>
        <v/>
      </c>
      <c r="X139" s="312"/>
    </row>
    <row r="140" spans="2:24" ht="13.5" thickBot="1" x14ac:dyDescent="0.25">
      <c r="B140" s="293" t="s">
        <v>822</v>
      </c>
      <c r="D140" s="253" t="s">
        <v>541</v>
      </c>
      <c r="E140" s="254"/>
      <c r="F140" s="695"/>
      <c r="G140" s="407" t="s">
        <v>883</v>
      </c>
      <c r="H140" s="548" t="str">
        <f>IF('Table 5.2.1'!P215="","",'Table 5.2.1'!P215)</f>
        <v/>
      </c>
      <c r="I140" s="419"/>
      <c r="J140" s="420"/>
      <c r="K140" s="560"/>
      <c r="L140" s="420"/>
      <c r="M140" s="419"/>
      <c r="N140" s="420"/>
      <c r="O140" s="419"/>
      <c r="P140" s="562"/>
      <c r="Q140" s="445"/>
      <c r="R140" s="445"/>
      <c r="S140" s="445"/>
      <c r="T140" s="416" t="str">
        <f t="shared" si="8"/>
        <v/>
      </c>
      <c r="U140" s="626" t="str">
        <f t="shared" si="5"/>
        <v/>
      </c>
      <c r="V140" s="631" t="str">
        <f t="shared" si="6"/>
        <v/>
      </c>
      <c r="W140" s="442" t="str">
        <f t="shared" si="7"/>
        <v/>
      </c>
      <c r="X140" s="312"/>
    </row>
    <row r="141" spans="2:24" ht="13.5" thickBot="1" x14ac:dyDescent="0.25">
      <c r="B141" s="293" t="s">
        <v>827</v>
      </c>
      <c r="D141" s="250" t="s">
        <v>535</v>
      </c>
      <c r="E141" s="255">
        <v>21</v>
      </c>
      <c r="F141" s="257"/>
      <c r="G141" s="608" t="s">
        <v>407</v>
      </c>
      <c r="H141" s="449">
        <f>IF('Table 3.2.1'!H225="","",'Table 3.2.1'!H225)</f>
        <v>1600</v>
      </c>
      <c r="I141" s="449" t="str">
        <f>IF('Table 3.2.1'!I225="","",'Table 3.2.1'!I225)</f>
        <v/>
      </c>
      <c r="J141" s="449">
        <f>IF('Table 3.2.1'!J225="","",'Table 3.2.1'!J225)</f>
        <v>348</v>
      </c>
      <c r="K141" s="449">
        <f>IF('Table 3.2.1'!K225="","",'Table 3.2.1'!K225)</f>
        <v>1252</v>
      </c>
      <c r="L141" s="449">
        <f>IF('Table 3.2.1'!L225="","",'Table 3.2.1'!L225)</f>
        <v>7</v>
      </c>
      <c r="M141" s="449" t="str">
        <f>IF('Table 3.2.1'!M225="","",'Table 3.2.1'!M225)</f>
        <v/>
      </c>
      <c r="N141" s="449">
        <f>IF('Table 3.2.1'!N225="","",'Table 3.2.1'!N225)</f>
        <v>1245</v>
      </c>
      <c r="O141" s="449" t="str">
        <f>IF('Table 3.2.1'!O225="","",'Table 3.2.1'!O225)</f>
        <v/>
      </c>
      <c r="P141" s="449" t="str">
        <f>IF('Table 3.2.1'!P225="","",'Table 3.2.1'!P225)</f>
        <v/>
      </c>
      <c r="Q141" s="449" t="str">
        <f>IF('Table 3.2.1'!Q225="","",'Table 3.2.1'!Q225)</f>
        <v/>
      </c>
      <c r="R141" s="449" t="str">
        <f>IF('Table 3.2.1'!R225="","",'Table 3.2.1'!R225)</f>
        <v/>
      </c>
      <c r="S141" s="449" t="str">
        <f>IF('Table 3.2.1'!S225="","",'Table 3.2.1'!S225)</f>
        <v/>
      </c>
      <c r="T141" s="416" t="str">
        <f t="shared" si="8"/>
        <v/>
      </c>
      <c r="U141" s="626" t="str">
        <f t="shared" si="5"/>
        <v/>
      </c>
      <c r="V141" s="631" t="str">
        <f t="shared" si="6"/>
        <v/>
      </c>
      <c r="W141" s="442" t="str">
        <f t="shared" si="7"/>
        <v/>
      </c>
      <c r="X141" s="312"/>
    </row>
    <row r="142" spans="2:24" x14ac:dyDescent="0.2">
      <c r="B142" s="293" t="s">
        <v>827</v>
      </c>
      <c r="D142" s="252" t="s">
        <v>916</v>
      </c>
      <c r="E142" s="251"/>
      <c r="F142" s="693"/>
      <c r="G142" s="405" t="s">
        <v>913</v>
      </c>
      <c r="H142" s="545" t="str">
        <f>IF(AND('Table 5.2.1'!I225="",'Table 5.2.1'!J225="",'Table 5.2.1'!K225=""),"",IF(OR('Table 5.2.1'!I225="c",'Table 5.2.1'!J225="c",'Table 5.2.1'!K225="c"),"c",SUM('Table 5.2.1'!I225,'Table 5.2.1'!J225,'Table 5.2.1'!K225)))</f>
        <v/>
      </c>
      <c r="I142" s="419"/>
      <c r="J142" s="420"/>
      <c r="K142" s="559"/>
      <c r="L142" s="446"/>
      <c r="M142" s="546"/>
      <c r="N142" s="446"/>
      <c r="O142" s="546"/>
      <c r="P142" s="561"/>
      <c r="Q142" s="445"/>
      <c r="R142" s="445"/>
      <c r="S142" s="445"/>
      <c r="T142" s="416" t="str">
        <f t="shared" si="8"/>
        <v/>
      </c>
      <c r="U142" s="626" t="str">
        <f t="shared" si="5"/>
        <v/>
      </c>
      <c r="V142" s="631" t="str">
        <f t="shared" si="6"/>
        <v/>
      </c>
      <c r="W142" s="442" t="str">
        <f t="shared" si="7"/>
        <v/>
      </c>
      <c r="X142" s="312"/>
    </row>
    <row r="143" spans="2:24" x14ac:dyDescent="0.2">
      <c r="B143" s="293" t="s">
        <v>827</v>
      </c>
      <c r="D143" s="252" t="s">
        <v>917</v>
      </c>
      <c r="E143" s="251"/>
      <c r="F143" s="694"/>
      <c r="G143" s="404" t="s">
        <v>914</v>
      </c>
      <c r="H143" s="545" t="str">
        <f>IF(AND('Table 5.2.1'!I225="",'Table 5.2.1'!J225=""),"",IF(OR('Table 5.2.1'!I225="c",'Table 5.2.1'!J225="c"),"c",SUM('Table 5.2.1'!I225,'Table 5.2.1'!J225)))</f>
        <v/>
      </c>
      <c r="I143" s="419"/>
      <c r="J143" s="420"/>
      <c r="K143" s="560"/>
      <c r="L143" s="420"/>
      <c r="M143" s="419"/>
      <c r="N143" s="420"/>
      <c r="O143" s="419"/>
      <c r="P143" s="562"/>
      <c r="Q143" s="445"/>
      <c r="R143" s="445"/>
      <c r="S143" s="445"/>
      <c r="T143" s="416" t="str">
        <f t="shared" si="8"/>
        <v/>
      </c>
      <c r="U143" s="626" t="str">
        <f t="shared" si="5"/>
        <v/>
      </c>
      <c r="V143" s="631" t="str">
        <f t="shared" si="6"/>
        <v/>
      </c>
      <c r="W143" s="442" t="str">
        <f t="shared" si="7"/>
        <v/>
      </c>
      <c r="X143" s="312"/>
    </row>
    <row r="144" spans="2:24" x14ac:dyDescent="0.2">
      <c r="B144" s="293" t="s">
        <v>827</v>
      </c>
      <c r="D144" s="252" t="s">
        <v>538</v>
      </c>
      <c r="E144" s="251"/>
      <c r="F144" s="694"/>
      <c r="G144" s="404" t="s">
        <v>915</v>
      </c>
      <c r="H144" s="547" t="str">
        <f>'Table 5.2.1'!K225</f>
        <v/>
      </c>
      <c r="I144" s="419"/>
      <c r="J144" s="420"/>
      <c r="K144" s="560"/>
      <c r="L144" s="420"/>
      <c r="M144" s="419"/>
      <c r="N144" s="420"/>
      <c r="O144" s="419"/>
      <c r="P144" s="562"/>
      <c r="Q144" s="445"/>
      <c r="R144" s="445"/>
      <c r="S144" s="445"/>
      <c r="T144" s="416" t="str">
        <f t="shared" si="8"/>
        <v/>
      </c>
      <c r="U144" s="626" t="str">
        <f t="shared" si="5"/>
        <v/>
      </c>
      <c r="V144" s="631" t="str">
        <f t="shared" si="6"/>
        <v/>
      </c>
      <c r="W144" s="442" t="str">
        <f t="shared" si="7"/>
        <v/>
      </c>
      <c r="X144" s="312"/>
    </row>
    <row r="145" spans="2:24" x14ac:dyDescent="0.2">
      <c r="B145" s="293" t="s">
        <v>827</v>
      </c>
      <c r="D145" s="252" t="s">
        <v>540</v>
      </c>
      <c r="E145" s="251"/>
      <c r="F145" s="694"/>
      <c r="G145" s="404" t="s">
        <v>488</v>
      </c>
      <c r="H145" s="547" t="str">
        <f>IF('Table 5.2.1'!O225="","",'Table 5.2.1'!O225)</f>
        <v/>
      </c>
      <c r="I145" s="419"/>
      <c r="J145" s="420"/>
      <c r="K145" s="560"/>
      <c r="L145" s="420"/>
      <c r="M145" s="419"/>
      <c r="N145" s="420"/>
      <c r="O145" s="419"/>
      <c r="P145" s="562"/>
      <c r="Q145" s="445"/>
      <c r="R145" s="445"/>
      <c r="S145" s="445"/>
      <c r="T145" s="416" t="str">
        <f t="shared" si="8"/>
        <v/>
      </c>
      <c r="U145" s="626" t="str">
        <f t="shared" si="5"/>
        <v/>
      </c>
      <c r="V145" s="631" t="str">
        <f t="shared" si="6"/>
        <v/>
      </c>
      <c r="W145" s="442" t="str">
        <f t="shared" si="7"/>
        <v/>
      </c>
      <c r="X145" s="312"/>
    </row>
    <row r="146" spans="2:24" ht="13.5" thickBot="1" x14ac:dyDescent="0.25">
      <c r="B146" s="293" t="s">
        <v>827</v>
      </c>
      <c r="D146" s="253" t="s">
        <v>541</v>
      </c>
      <c r="E146" s="254"/>
      <c r="F146" s="695"/>
      <c r="G146" s="407" t="s">
        <v>883</v>
      </c>
      <c r="H146" s="548" t="str">
        <f>IF('Table 5.2.1'!P225="","",'Table 5.2.1'!P225)</f>
        <v/>
      </c>
      <c r="I146" s="419"/>
      <c r="J146" s="420"/>
      <c r="K146" s="560"/>
      <c r="L146" s="420"/>
      <c r="M146" s="419"/>
      <c r="N146" s="420"/>
      <c r="O146" s="419"/>
      <c r="P146" s="562"/>
      <c r="Q146" s="445"/>
      <c r="R146" s="445"/>
      <c r="S146" s="445"/>
      <c r="T146" s="416" t="str">
        <f t="shared" si="8"/>
        <v/>
      </c>
      <c r="U146" s="626" t="str">
        <f t="shared" si="5"/>
        <v/>
      </c>
      <c r="V146" s="631" t="str">
        <f t="shared" si="6"/>
        <v/>
      </c>
      <c r="W146" s="442" t="str">
        <f t="shared" si="7"/>
        <v/>
      </c>
      <c r="X146" s="312"/>
    </row>
    <row r="147" spans="2:24" ht="13.5" thickBot="1" x14ac:dyDescent="0.25">
      <c r="B147" s="293" t="s">
        <v>828</v>
      </c>
      <c r="D147" s="250" t="s">
        <v>535</v>
      </c>
      <c r="E147" s="255">
        <v>22</v>
      </c>
      <c r="F147" s="257"/>
      <c r="G147" s="608" t="s">
        <v>409</v>
      </c>
      <c r="H147" s="449">
        <f>IF('Table 3.2.1'!H226="","",'Table 3.2.1'!H226)</f>
        <v>482</v>
      </c>
      <c r="I147" s="449" t="str">
        <f>IF('Table 3.2.1'!I226="","",'Table 3.2.1'!I226)</f>
        <v/>
      </c>
      <c r="J147" s="449">
        <f>IF('Table 3.2.1'!J226="","",'Table 3.2.1'!J226)</f>
        <v>12</v>
      </c>
      <c r="K147" s="449">
        <f>IF('Table 3.2.1'!K226="","",'Table 3.2.1'!K226)</f>
        <v>470</v>
      </c>
      <c r="L147" s="449">
        <f>IF('Table 3.2.1'!L226="","",'Table 3.2.1'!L226)</f>
        <v>18</v>
      </c>
      <c r="M147" s="449" t="str">
        <f>IF('Table 3.2.1'!M226="","",'Table 3.2.1'!M226)</f>
        <v/>
      </c>
      <c r="N147" s="449">
        <f>IF('Table 3.2.1'!N226="","",'Table 3.2.1'!N226)</f>
        <v>452</v>
      </c>
      <c r="O147" s="449" t="str">
        <f>IF('Table 3.2.1'!O226="","",'Table 3.2.1'!O226)</f>
        <v/>
      </c>
      <c r="P147" s="449" t="str">
        <f>IF('Table 3.2.1'!P226="","",'Table 3.2.1'!P226)</f>
        <v/>
      </c>
      <c r="Q147" s="449" t="str">
        <f>IF('Table 3.2.1'!Q226="","",'Table 3.2.1'!Q226)</f>
        <v/>
      </c>
      <c r="R147" s="449" t="str">
        <f>IF('Table 3.2.1'!R226="","",'Table 3.2.1'!R226)</f>
        <v/>
      </c>
      <c r="S147" s="449" t="str">
        <f>IF('Table 3.2.1'!S226="","",'Table 3.2.1'!S226)</f>
        <v/>
      </c>
      <c r="T147" s="416" t="str">
        <f t="shared" si="8"/>
        <v/>
      </c>
      <c r="U147" s="626" t="str">
        <f t="shared" si="5"/>
        <v/>
      </c>
      <c r="V147" s="631" t="str">
        <f t="shared" si="6"/>
        <v/>
      </c>
      <c r="W147" s="442" t="str">
        <f t="shared" si="7"/>
        <v/>
      </c>
      <c r="X147" s="312"/>
    </row>
    <row r="148" spans="2:24" x14ac:dyDescent="0.2">
      <c r="B148" s="293" t="s">
        <v>828</v>
      </c>
      <c r="D148" s="252" t="s">
        <v>916</v>
      </c>
      <c r="E148" s="251"/>
      <c r="F148" s="693"/>
      <c r="G148" s="405" t="s">
        <v>913</v>
      </c>
      <c r="H148" s="545" t="str">
        <f>IF(AND('Table 5.2.1'!I226="",'Table 5.2.1'!J226="",'Table 5.2.1'!K226=""),"",IF(OR('Table 5.2.1'!I226="c",'Table 5.2.1'!J226="c",'Table 5.2.1'!K226="c"),"c",SUM('Table 5.2.1'!I226,'Table 5.2.1'!J226,'Table 5.2.1'!K226)))</f>
        <v/>
      </c>
      <c r="I148" s="419"/>
      <c r="J148" s="420"/>
      <c r="K148" s="559"/>
      <c r="L148" s="446"/>
      <c r="M148" s="546"/>
      <c r="N148" s="446"/>
      <c r="O148" s="546"/>
      <c r="P148" s="561"/>
      <c r="Q148" s="445"/>
      <c r="R148" s="445"/>
      <c r="S148" s="445"/>
      <c r="T148" s="416" t="str">
        <f t="shared" si="8"/>
        <v/>
      </c>
      <c r="U148" s="626" t="str">
        <f t="shared" si="5"/>
        <v/>
      </c>
      <c r="V148" s="631" t="str">
        <f t="shared" si="6"/>
        <v/>
      </c>
      <c r="W148" s="442" t="str">
        <f t="shared" si="7"/>
        <v/>
      </c>
      <c r="X148" s="312"/>
    </row>
    <row r="149" spans="2:24" x14ac:dyDescent="0.2">
      <c r="B149" s="293" t="s">
        <v>828</v>
      </c>
      <c r="D149" s="252" t="s">
        <v>917</v>
      </c>
      <c r="E149" s="251"/>
      <c r="F149" s="694"/>
      <c r="G149" s="404" t="s">
        <v>914</v>
      </c>
      <c r="H149" s="545" t="str">
        <f>IF(AND('Table 5.2.1'!I226="",'Table 5.2.1'!J226=""),"",IF(OR('Table 5.2.1'!I226="c",'Table 5.2.1'!J226="c"),"c",SUM('Table 5.2.1'!I226,'Table 5.2.1'!J226)))</f>
        <v/>
      </c>
      <c r="I149" s="419"/>
      <c r="J149" s="420"/>
      <c r="K149" s="560"/>
      <c r="L149" s="420"/>
      <c r="M149" s="419"/>
      <c r="N149" s="420"/>
      <c r="O149" s="419"/>
      <c r="P149" s="562"/>
      <c r="Q149" s="445"/>
      <c r="R149" s="445"/>
      <c r="S149" s="445"/>
      <c r="T149" s="416" t="str">
        <f t="shared" si="8"/>
        <v/>
      </c>
      <c r="U149" s="626" t="str">
        <f t="shared" si="5"/>
        <v/>
      </c>
      <c r="V149" s="631" t="str">
        <f t="shared" si="6"/>
        <v/>
      </c>
      <c r="W149" s="442" t="str">
        <f t="shared" si="7"/>
        <v/>
      </c>
      <c r="X149" s="312"/>
    </row>
    <row r="150" spans="2:24" x14ac:dyDescent="0.2">
      <c r="B150" s="293" t="s">
        <v>828</v>
      </c>
      <c r="D150" s="252" t="s">
        <v>538</v>
      </c>
      <c r="E150" s="251"/>
      <c r="F150" s="694"/>
      <c r="G150" s="404" t="s">
        <v>915</v>
      </c>
      <c r="H150" s="547" t="str">
        <f>'Table 5.2.1'!K226</f>
        <v/>
      </c>
      <c r="I150" s="419"/>
      <c r="J150" s="420"/>
      <c r="K150" s="560"/>
      <c r="L150" s="420"/>
      <c r="M150" s="419"/>
      <c r="N150" s="420"/>
      <c r="O150" s="419"/>
      <c r="P150" s="562"/>
      <c r="Q150" s="445"/>
      <c r="R150" s="445"/>
      <c r="S150" s="445"/>
      <c r="T150" s="416" t="str">
        <f t="shared" si="8"/>
        <v/>
      </c>
      <c r="U150" s="626" t="str">
        <f t="shared" ref="U150:U173" si="9">IF(T150&lt;&gt;"","",IF(SUM(COUNTIF(I150:K150,"c"),COUNTIF(O150:P150,"c"))&gt;1,"",IF(OR(AND(H150="c",OR(I150="c",J150="c",K150="c",O150="c",P150="c")),AND(H150&lt;&gt;"",I150="c",J150="c",K150="c",O150="c",P150="c"),AND(H150&lt;&gt;"",I150="",J150="",K150="",O150="",P150="")),"",IF(ABS(SUM(I150:K150,O150:P150)-SUM(H150))&gt;0.9,SUM(I150:K150,O150:P150),""))))</f>
        <v/>
      </c>
      <c r="V150" s="631" t="str">
        <f t="shared" ref="V150:V173" si="10">IF(T150&lt;&gt;"","",IF(OR(AND(K150="c",OR(L150="c",N150="c",M150="c")),AND(K150&lt;&gt;"",L150="c",M150="c",N150="c"),AND(K150&lt;&gt;"",L150="",N150="",M150="")),"",IF(COUNTIF(L150:N150,"c")&gt;1,"",IF(ABS(SUM(L150:N150)-SUM(K150))&gt;0.9,SUM(L150:N150),""))))</f>
        <v/>
      </c>
      <c r="W150" s="442" t="str">
        <f t="shared" ref="W150:W173" si="11">IF(T150&lt;&gt;"","",IF(OR(AND(P150="c",OR(Q150="c",S150="c",R150="c")),AND(P150&lt;&gt;"",Q150="c",R150="c",S150="c"),AND(P150&lt;&gt;"",Q150="",S150="",R150="")),"",IF(COUNTIF(Q150:S150,"c")&gt;1,"",IF(ABS(SUM(Q150:S150)-SUM(P150))&gt;0.9,SUM(Q150:S150),""))))</f>
        <v/>
      </c>
      <c r="X150" s="312"/>
    </row>
    <row r="151" spans="2:24" x14ac:dyDescent="0.2">
      <c r="B151" s="293" t="s">
        <v>828</v>
      </c>
      <c r="D151" s="252" t="s">
        <v>540</v>
      </c>
      <c r="E151" s="251"/>
      <c r="F151" s="694"/>
      <c r="G151" s="404" t="s">
        <v>488</v>
      </c>
      <c r="H151" s="547" t="str">
        <f>IF('Table 5.2.1'!O226="","",'Table 5.2.1'!O226)</f>
        <v/>
      </c>
      <c r="I151" s="419"/>
      <c r="J151" s="420"/>
      <c r="K151" s="560"/>
      <c r="L151" s="420"/>
      <c r="M151" s="419"/>
      <c r="N151" s="420"/>
      <c r="O151" s="419"/>
      <c r="P151" s="562"/>
      <c r="Q151" s="445"/>
      <c r="R151" s="445"/>
      <c r="S151" s="445"/>
      <c r="T151" s="416" t="str">
        <f t="shared" si="8"/>
        <v/>
      </c>
      <c r="U151" s="626" t="str">
        <f t="shared" si="9"/>
        <v/>
      </c>
      <c r="V151" s="631" t="str">
        <f t="shared" si="10"/>
        <v/>
      </c>
      <c r="W151" s="442" t="str">
        <f t="shared" si="11"/>
        <v/>
      </c>
      <c r="X151" s="312"/>
    </row>
    <row r="152" spans="2:24" ht="13.5" thickBot="1" x14ac:dyDescent="0.25">
      <c r="B152" s="293" t="s">
        <v>828</v>
      </c>
      <c r="D152" s="253" t="s">
        <v>541</v>
      </c>
      <c r="E152" s="254"/>
      <c r="F152" s="695"/>
      <c r="G152" s="407" t="s">
        <v>883</v>
      </c>
      <c r="H152" s="548" t="str">
        <f>IF('Table 5.2.1'!P226="","",'Table 5.2.1'!P226)</f>
        <v/>
      </c>
      <c r="I152" s="419"/>
      <c r="J152" s="420"/>
      <c r="K152" s="560"/>
      <c r="L152" s="420"/>
      <c r="M152" s="419"/>
      <c r="N152" s="420"/>
      <c r="O152" s="419"/>
      <c r="P152" s="562"/>
      <c r="Q152" s="445"/>
      <c r="R152" s="445"/>
      <c r="S152" s="445"/>
      <c r="T152" s="416" t="str">
        <f t="shared" si="8"/>
        <v/>
      </c>
      <c r="U152" s="626" t="str">
        <f t="shared" si="9"/>
        <v/>
      </c>
      <c r="V152" s="631" t="str">
        <f t="shared" si="10"/>
        <v/>
      </c>
      <c r="W152" s="442" t="str">
        <f t="shared" si="11"/>
        <v/>
      </c>
      <c r="X152" s="312"/>
    </row>
    <row r="153" spans="2:24" ht="13.5" thickBot="1" x14ac:dyDescent="0.25">
      <c r="B153" s="293" t="s">
        <v>839</v>
      </c>
      <c r="D153" s="250" t="s">
        <v>535</v>
      </c>
      <c r="E153" s="255">
        <v>23</v>
      </c>
      <c r="F153" s="257"/>
      <c r="G153" s="608" t="s">
        <v>432</v>
      </c>
      <c r="H153" s="449">
        <f>IF('Table 3.2.1'!H238="","",'Table 3.2.1'!H238)</f>
        <v>1056</v>
      </c>
      <c r="I153" s="449" t="str">
        <f>IF('Table 3.2.1'!I238="","",'Table 3.2.1'!I238)</f>
        <v/>
      </c>
      <c r="J153" s="449">
        <f>IF('Table 3.2.1'!J238="","",'Table 3.2.1'!J238)</f>
        <v>12</v>
      </c>
      <c r="K153" s="449">
        <f>IF('Table 3.2.1'!K238="","",'Table 3.2.1'!K238)</f>
        <v>1044</v>
      </c>
      <c r="L153" s="449" t="str">
        <f>IF('Table 3.2.1'!L238="","",'Table 3.2.1'!L238)</f>
        <v/>
      </c>
      <c r="M153" s="449" t="str">
        <f>IF('Table 3.2.1'!M238="","",'Table 3.2.1'!M238)</f>
        <v/>
      </c>
      <c r="N153" s="449">
        <f>IF('Table 3.2.1'!N238="","",'Table 3.2.1'!N238)</f>
        <v>1044</v>
      </c>
      <c r="O153" s="449" t="str">
        <f>IF('Table 3.2.1'!O238="","",'Table 3.2.1'!O238)</f>
        <v/>
      </c>
      <c r="P153" s="449" t="str">
        <f>IF('Table 3.2.1'!P238="","",'Table 3.2.1'!P238)</f>
        <v/>
      </c>
      <c r="Q153" s="449" t="str">
        <f>IF('Table 3.2.1'!Q238="","",'Table 3.2.1'!Q238)</f>
        <v/>
      </c>
      <c r="R153" s="449" t="str">
        <f>IF('Table 3.2.1'!R238="","",'Table 3.2.1'!R238)</f>
        <v/>
      </c>
      <c r="S153" s="449" t="str">
        <f>IF('Table 3.2.1'!S238="","",'Table 3.2.1'!S238)</f>
        <v/>
      </c>
      <c r="T153" s="416" t="str">
        <f t="shared" si="8"/>
        <v/>
      </c>
      <c r="U153" s="626" t="str">
        <f t="shared" si="9"/>
        <v/>
      </c>
      <c r="V153" s="631" t="str">
        <f t="shared" si="10"/>
        <v/>
      </c>
      <c r="W153" s="442" t="str">
        <f t="shared" si="11"/>
        <v/>
      </c>
      <c r="X153" s="312"/>
    </row>
    <row r="154" spans="2:24" x14ac:dyDescent="0.2">
      <c r="B154" s="293" t="s">
        <v>839</v>
      </c>
      <c r="D154" s="252" t="s">
        <v>916</v>
      </c>
      <c r="E154" s="251"/>
      <c r="F154" s="693"/>
      <c r="G154" s="405" t="s">
        <v>913</v>
      </c>
      <c r="H154" s="545" t="str">
        <f>IF(AND('Table 5.2.1'!I238="",'Table 5.2.1'!J238="",'Table 5.2.1'!K238=""),"",IF(OR('Table 5.2.1'!I238="c",'Table 5.2.1'!J238="c",'Table 5.2.1'!K238="c"),"c",SUM('Table 5.2.1'!I238,'Table 5.2.1'!J238,'Table 5.2.1'!K238)))</f>
        <v/>
      </c>
      <c r="I154" s="419"/>
      <c r="J154" s="420"/>
      <c r="K154" s="559"/>
      <c r="L154" s="446"/>
      <c r="M154" s="546"/>
      <c r="N154" s="446"/>
      <c r="O154" s="546"/>
      <c r="P154" s="561"/>
      <c r="Q154" s="445"/>
      <c r="R154" s="445"/>
      <c r="S154" s="445"/>
      <c r="T154" s="416" t="str">
        <f t="shared" si="8"/>
        <v/>
      </c>
      <c r="U154" s="626" t="str">
        <f t="shared" si="9"/>
        <v/>
      </c>
      <c r="V154" s="631" t="str">
        <f t="shared" si="10"/>
        <v/>
      </c>
      <c r="W154" s="442" t="str">
        <f t="shared" si="11"/>
        <v/>
      </c>
      <c r="X154" s="312"/>
    </row>
    <row r="155" spans="2:24" x14ac:dyDescent="0.2">
      <c r="B155" s="293" t="s">
        <v>839</v>
      </c>
      <c r="D155" s="252" t="s">
        <v>917</v>
      </c>
      <c r="E155" s="251"/>
      <c r="F155" s="694"/>
      <c r="G155" s="404" t="s">
        <v>914</v>
      </c>
      <c r="H155" s="545" t="str">
        <f>IF(AND('Table 5.2.1'!I238="",'Table 5.2.1'!J238=""),"",IF(OR('Table 5.2.1'!I238="c",'Table 5.2.1'!J238="c"),"c",SUM('Table 5.2.1'!I238,'Table 5.2.1'!J238)))</f>
        <v/>
      </c>
      <c r="I155" s="419"/>
      <c r="J155" s="420"/>
      <c r="K155" s="560"/>
      <c r="L155" s="420"/>
      <c r="M155" s="419"/>
      <c r="N155" s="420"/>
      <c r="O155" s="419"/>
      <c r="P155" s="562"/>
      <c r="Q155" s="445"/>
      <c r="R155" s="445"/>
      <c r="S155" s="445"/>
      <c r="T155" s="416" t="str">
        <f t="shared" si="8"/>
        <v/>
      </c>
      <c r="U155" s="626" t="str">
        <f t="shared" si="9"/>
        <v/>
      </c>
      <c r="V155" s="631" t="str">
        <f t="shared" si="10"/>
        <v/>
      </c>
      <c r="W155" s="442" t="str">
        <f t="shared" si="11"/>
        <v/>
      </c>
      <c r="X155" s="312"/>
    </row>
    <row r="156" spans="2:24" x14ac:dyDescent="0.2">
      <c r="B156" s="293" t="s">
        <v>839</v>
      </c>
      <c r="D156" s="252" t="s">
        <v>538</v>
      </c>
      <c r="E156" s="251"/>
      <c r="F156" s="694"/>
      <c r="G156" s="404" t="s">
        <v>915</v>
      </c>
      <c r="H156" s="547" t="str">
        <f>'Table 5.2.1'!K238</f>
        <v/>
      </c>
      <c r="I156" s="419"/>
      <c r="J156" s="420"/>
      <c r="K156" s="560"/>
      <c r="L156" s="420"/>
      <c r="M156" s="419"/>
      <c r="N156" s="420"/>
      <c r="O156" s="419"/>
      <c r="P156" s="562"/>
      <c r="Q156" s="445"/>
      <c r="R156" s="445"/>
      <c r="S156" s="445"/>
      <c r="T156" s="416" t="str">
        <f t="shared" si="8"/>
        <v/>
      </c>
      <c r="U156" s="626" t="str">
        <f t="shared" si="9"/>
        <v/>
      </c>
      <c r="V156" s="631" t="str">
        <f t="shared" si="10"/>
        <v/>
      </c>
      <c r="W156" s="442" t="str">
        <f t="shared" si="11"/>
        <v/>
      </c>
      <c r="X156" s="312"/>
    </row>
    <row r="157" spans="2:24" x14ac:dyDescent="0.2">
      <c r="B157" s="293" t="s">
        <v>839</v>
      </c>
      <c r="D157" s="252" t="s">
        <v>540</v>
      </c>
      <c r="E157" s="251"/>
      <c r="F157" s="694"/>
      <c r="G157" s="404" t="s">
        <v>488</v>
      </c>
      <c r="H157" s="547" t="str">
        <f>IF('Table 5.2.1'!O238="","",'Table 5.2.1'!O238)</f>
        <v/>
      </c>
      <c r="I157" s="419"/>
      <c r="J157" s="420"/>
      <c r="K157" s="560"/>
      <c r="L157" s="420"/>
      <c r="M157" s="419"/>
      <c r="N157" s="420"/>
      <c r="O157" s="419"/>
      <c r="P157" s="562"/>
      <c r="Q157" s="445"/>
      <c r="R157" s="445"/>
      <c r="S157" s="445"/>
      <c r="T157" s="416" t="str">
        <f t="shared" ref="T157:T173" si="12">IF(AND(ISNUMBER(H157),SUM(COUNTIF(I157:K157,"c"),COUNTIF(O157:P157,"c"))=1),"Res Disc",IF(AND(H157="c",ISNUMBER(I157),ISNUMBER(J157),ISNUMBER(K157),ISNUMBER(O157),ISNUMBER(P157)),"Res Disc",IF(AND(COUNTIF(Q157:S157,"c")=1,ISNUMBER(P157)),"Res Disc",IF(AND(P157="c",ISNUMBER(Q157),ISNUMBER(R157),ISNUMBER(S157)),"Res Disc",IF(AND(K157="c",ISNUMBER(L157),ISNUMBER(M157),ISNUMBER(N157)),"Res Disc",IF(AND(ISNUMBER(K157),COUNTIF(L157:N157,"c")=1),"Res Disc",""))))))</f>
        <v/>
      </c>
      <c r="U157" s="626" t="str">
        <f t="shared" si="9"/>
        <v/>
      </c>
      <c r="V157" s="631" t="str">
        <f t="shared" si="10"/>
        <v/>
      </c>
      <c r="W157" s="442" t="str">
        <f t="shared" si="11"/>
        <v/>
      </c>
      <c r="X157" s="312"/>
    </row>
    <row r="158" spans="2:24" ht="13.5" thickBot="1" x14ac:dyDescent="0.25">
      <c r="B158" s="293" t="s">
        <v>839</v>
      </c>
      <c r="D158" s="253" t="s">
        <v>541</v>
      </c>
      <c r="E158" s="254"/>
      <c r="F158" s="695"/>
      <c r="G158" s="407" t="s">
        <v>883</v>
      </c>
      <c r="H158" s="548" t="str">
        <f>IF('Table 5.2.1'!P238="","",'Table 5.2.1'!P238)</f>
        <v/>
      </c>
      <c r="I158" s="419"/>
      <c r="J158" s="420"/>
      <c r="K158" s="560"/>
      <c r="L158" s="420"/>
      <c r="M158" s="419"/>
      <c r="N158" s="420"/>
      <c r="O158" s="419"/>
      <c r="P158" s="562"/>
      <c r="Q158" s="445"/>
      <c r="R158" s="445"/>
      <c r="S158" s="445"/>
      <c r="T158" s="416" t="str">
        <f t="shared" si="12"/>
        <v/>
      </c>
      <c r="U158" s="626" t="str">
        <f t="shared" si="9"/>
        <v/>
      </c>
      <c r="V158" s="631" t="str">
        <f t="shared" si="10"/>
        <v/>
      </c>
      <c r="W158" s="442" t="str">
        <f t="shared" si="11"/>
        <v/>
      </c>
      <c r="X158" s="312"/>
    </row>
    <row r="159" spans="2:24" ht="13.5" thickBot="1" x14ac:dyDescent="0.25">
      <c r="B159" s="293" t="s">
        <v>846</v>
      </c>
      <c r="D159" s="250" t="s">
        <v>535</v>
      </c>
      <c r="E159" s="255">
        <v>24</v>
      </c>
      <c r="F159" s="257"/>
      <c r="G159" s="608" t="s">
        <v>446</v>
      </c>
      <c r="H159" s="449">
        <f>IF('Table 3.2.1'!H245="","",'Table 3.2.1'!H245)</f>
        <v>31991</v>
      </c>
      <c r="I159" s="449" t="str">
        <f>IF('Table 3.2.1'!I245="","",'Table 3.2.1'!I245)</f>
        <v/>
      </c>
      <c r="J159" s="449">
        <f>IF('Table 3.2.1'!J245="","",'Table 3.2.1'!J245)</f>
        <v>147</v>
      </c>
      <c r="K159" s="449">
        <f>IF('Table 3.2.1'!K245="","",'Table 3.2.1'!K245)</f>
        <v>31844</v>
      </c>
      <c r="L159" s="449">
        <f>IF('Table 3.2.1'!L245="","",'Table 3.2.1'!L245)</f>
        <v>138</v>
      </c>
      <c r="M159" s="449" t="str">
        <f>IF('Table 3.2.1'!M245="","",'Table 3.2.1'!M245)</f>
        <v/>
      </c>
      <c r="N159" s="449">
        <f>IF('Table 3.2.1'!N245="","",'Table 3.2.1'!N245)</f>
        <v>31706</v>
      </c>
      <c r="O159" s="449" t="str">
        <f>IF('Table 3.2.1'!O245="","",'Table 3.2.1'!O245)</f>
        <v/>
      </c>
      <c r="P159" s="449" t="str">
        <f>IF('Table 3.2.1'!P245="","",'Table 3.2.1'!P245)</f>
        <v/>
      </c>
      <c r="Q159" s="449" t="str">
        <f>IF('Table 3.2.1'!Q245="","",'Table 3.2.1'!Q245)</f>
        <v/>
      </c>
      <c r="R159" s="449" t="str">
        <f>IF('Table 3.2.1'!R245="","",'Table 3.2.1'!R245)</f>
        <v/>
      </c>
      <c r="S159" s="449" t="str">
        <f>IF('Table 3.2.1'!S245="","",'Table 3.2.1'!S245)</f>
        <v/>
      </c>
      <c r="T159" s="416" t="str">
        <f t="shared" si="12"/>
        <v/>
      </c>
      <c r="U159" s="626" t="str">
        <f t="shared" si="9"/>
        <v/>
      </c>
      <c r="V159" s="631" t="str">
        <f t="shared" si="10"/>
        <v/>
      </c>
      <c r="W159" s="442" t="str">
        <f t="shared" si="11"/>
        <v/>
      </c>
      <c r="X159" s="312"/>
    </row>
    <row r="160" spans="2:24" x14ac:dyDescent="0.2">
      <c r="B160" s="293" t="s">
        <v>846</v>
      </c>
      <c r="D160" s="252" t="s">
        <v>916</v>
      </c>
      <c r="E160" s="251"/>
      <c r="F160" s="693"/>
      <c r="G160" s="405" t="s">
        <v>913</v>
      </c>
      <c r="H160" s="545" t="str">
        <f>IF(AND('Table 5.2.1'!I245="",'Table 5.2.1'!J245="",'Table 5.2.1'!K245=""),"",IF(OR('Table 5.2.1'!I245="c",'Table 5.2.1'!J245="c",'Table 5.2.1'!K245="c"),"c",SUM('Table 5.2.1'!I245,'Table 5.2.1'!J245,'Table 5.2.1'!K245)))</f>
        <v/>
      </c>
      <c r="I160" s="419"/>
      <c r="J160" s="420"/>
      <c r="K160" s="559"/>
      <c r="L160" s="446"/>
      <c r="M160" s="546"/>
      <c r="N160" s="446"/>
      <c r="O160" s="546"/>
      <c r="P160" s="561"/>
      <c r="Q160" s="445"/>
      <c r="R160" s="445"/>
      <c r="S160" s="445"/>
      <c r="T160" s="416" t="str">
        <f t="shared" si="12"/>
        <v/>
      </c>
      <c r="U160" s="626" t="str">
        <f t="shared" si="9"/>
        <v/>
      </c>
      <c r="V160" s="631" t="str">
        <f t="shared" si="10"/>
        <v/>
      </c>
      <c r="W160" s="442" t="str">
        <f t="shared" si="11"/>
        <v/>
      </c>
      <c r="X160" s="312"/>
    </row>
    <row r="161" spans="1:24" x14ac:dyDescent="0.2">
      <c r="B161" s="293" t="s">
        <v>846</v>
      </c>
      <c r="D161" s="252" t="s">
        <v>917</v>
      </c>
      <c r="E161" s="251"/>
      <c r="F161" s="694"/>
      <c r="G161" s="404" t="s">
        <v>914</v>
      </c>
      <c r="H161" s="545" t="str">
        <f>IF(AND('Table 5.2.1'!I245="",'Table 5.2.1'!J245=""),"",IF(OR('Table 5.2.1'!I245="c",'Table 5.2.1'!J245="c"),"c",SUM('Table 5.2.1'!I245,'Table 5.2.1'!J245)))</f>
        <v/>
      </c>
      <c r="I161" s="419"/>
      <c r="J161" s="420"/>
      <c r="K161" s="560"/>
      <c r="L161" s="420"/>
      <c r="M161" s="419"/>
      <c r="N161" s="420"/>
      <c r="O161" s="419"/>
      <c r="P161" s="562"/>
      <c r="Q161" s="445"/>
      <c r="R161" s="445"/>
      <c r="S161" s="445"/>
      <c r="T161" s="416" t="str">
        <f t="shared" si="12"/>
        <v/>
      </c>
      <c r="U161" s="626" t="str">
        <f t="shared" si="9"/>
        <v/>
      </c>
      <c r="V161" s="631" t="str">
        <f t="shared" si="10"/>
        <v/>
      </c>
      <c r="W161" s="442" t="str">
        <f t="shared" si="11"/>
        <v/>
      </c>
      <c r="X161" s="312"/>
    </row>
    <row r="162" spans="1:24" x14ac:dyDescent="0.2">
      <c r="B162" s="293" t="s">
        <v>846</v>
      </c>
      <c r="D162" s="252" t="s">
        <v>538</v>
      </c>
      <c r="E162" s="251"/>
      <c r="F162" s="694"/>
      <c r="G162" s="404" t="s">
        <v>915</v>
      </c>
      <c r="H162" s="547" t="str">
        <f>'Table 5.2.1'!K245</f>
        <v/>
      </c>
      <c r="I162" s="419"/>
      <c r="J162" s="420"/>
      <c r="K162" s="560"/>
      <c r="L162" s="420"/>
      <c r="M162" s="419"/>
      <c r="N162" s="420"/>
      <c r="O162" s="419"/>
      <c r="P162" s="562"/>
      <c r="Q162" s="445"/>
      <c r="R162" s="445"/>
      <c r="S162" s="445"/>
      <c r="T162" s="416" t="str">
        <f t="shared" si="12"/>
        <v/>
      </c>
      <c r="U162" s="626" t="str">
        <f t="shared" si="9"/>
        <v/>
      </c>
      <c r="V162" s="631" t="str">
        <f t="shared" si="10"/>
        <v/>
      </c>
      <c r="W162" s="442" t="str">
        <f t="shared" si="11"/>
        <v/>
      </c>
      <c r="X162" s="312"/>
    </row>
    <row r="163" spans="1:24" x14ac:dyDescent="0.2">
      <c r="B163" s="293" t="s">
        <v>846</v>
      </c>
      <c r="D163" s="252" t="s">
        <v>540</v>
      </c>
      <c r="E163" s="251"/>
      <c r="F163" s="694"/>
      <c r="G163" s="404" t="s">
        <v>488</v>
      </c>
      <c r="H163" s="547" t="str">
        <f>IF('Table 5.2.1'!O245="","",'Table 5.2.1'!O245)</f>
        <v/>
      </c>
      <c r="I163" s="419"/>
      <c r="J163" s="420"/>
      <c r="K163" s="560"/>
      <c r="L163" s="420"/>
      <c r="M163" s="419"/>
      <c r="N163" s="420"/>
      <c r="O163" s="419"/>
      <c r="P163" s="562"/>
      <c r="Q163" s="445"/>
      <c r="R163" s="445"/>
      <c r="S163" s="445"/>
      <c r="T163" s="416" t="str">
        <f t="shared" si="12"/>
        <v/>
      </c>
      <c r="U163" s="626" t="str">
        <f t="shared" si="9"/>
        <v/>
      </c>
      <c r="V163" s="631" t="str">
        <f t="shared" si="10"/>
        <v/>
      </c>
      <c r="W163" s="442" t="str">
        <f t="shared" si="11"/>
        <v/>
      </c>
      <c r="X163" s="312"/>
    </row>
    <row r="164" spans="1:24" ht="13.5" thickBot="1" x14ac:dyDescent="0.25">
      <c r="B164" s="293" t="s">
        <v>846</v>
      </c>
      <c r="D164" s="253" t="s">
        <v>541</v>
      </c>
      <c r="E164" s="254"/>
      <c r="F164" s="695"/>
      <c r="G164" s="407" t="s">
        <v>883</v>
      </c>
      <c r="H164" s="548" t="str">
        <f>IF('Table 5.2.1'!P245="","",'Table 5.2.1'!P245)</f>
        <v/>
      </c>
      <c r="I164" s="419"/>
      <c r="J164" s="420"/>
      <c r="K164" s="560"/>
      <c r="L164" s="420"/>
      <c r="M164" s="419"/>
      <c r="N164" s="420"/>
      <c r="O164" s="419"/>
      <c r="P164" s="562"/>
      <c r="Q164" s="445"/>
      <c r="R164" s="445"/>
      <c r="S164" s="445"/>
      <c r="T164" s="416" t="str">
        <f t="shared" si="12"/>
        <v/>
      </c>
      <c r="U164" s="626" t="str">
        <f t="shared" si="9"/>
        <v/>
      </c>
      <c r="V164" s="631" t="str">
        <f t="shared" si="10"/>
        <v/>
      </c>
      <c r="W164" s="442" t="str">
        <f t="shared" si="11"/>
        <v/>
      </c>
      <c r="X164" s="312"/>
    </row>
    <row r="165" spans="1:24" ht="13.5" thickBot="1" x14ac:dyDescent="0.25">
      <c r="B165" s="293" t="s">
        <v>847</v>
      </c>
      <c r="D165" s="250" t="s">
        <v>535</v>
      </c>
      <c r="E165" s="255">
        <v>25</v>
      </c>
      <c r="F165" s="257"/>
      <c r="G165" s="608" t="s">
        <v>448</v>
      </c>
      <c r="H165" s="449">
        <f>IF('Table 3.2.1'!H246="","",'Table 3.2.1'!H246)</f>
        <v>625721</v>
      </c>
      <c r="I165" s="449" t="str">
        <f>IF('Table 3.2.1'!I246="","",'Table 3.2.1'!I246)</f>
        <v/>
      </c>
      <c r="J165" s="449">
        <f>IF('Table 3.2.1'!J246="","",'Table 3.2.1'!J246)</f>
        <v>10030</v>
      </c>
      <c r="K165" s="449">
        <f>IF('Table 3.2.1'!K246="","",'Table 3.2.1'!K246)</f>
        <v>615691</v>
      </c>
      <c r="L165" s="449">
        <f>IF('Table 3.2.1'!L246="","",'Table 3.2.1'!L246)</f>
        <v>9984</v>
      </c>
      <c r="M165" s="449">
        <f>IF('Table 3.2.1'!M246="","",'Table 3.2.1'!M246)</f>
        <v>27</v>
      </c>
      <c r="N165" s="449">
        <f>IF('Table 3.2.1'!N246="","",'Table 3.2.1'!N246)</f>
        <v>605680</v>
      </c>
      <c r="O165" s="449" t="str">
        <f>IF('Table 3.2.1'!O246="","",'Table 3.2.1'!O246)</f>
        <v/>
      </c>
      <c r="P165" s="449" t="str">
        <f>IF('Table 3.2.1'!P246="","",'Table 3.2.1'!P246)</f>
        <v/>
      </c>
      <c r="Q165" s="449" t="str">
        <f>IF('Table 3.2.1'!Q246="","",'Table 3.2.1'!Q246)</f>
        <v/>
      </c>
      <c r="R165" s="449" t="str">
        <f>IF('Table 3.2.1'!R246="","",'Table 3.2.1'!R246)</f>
        <v/>
      </c>
      <c r="S165" s="449" t="str">
        <f>IF('Table 3.2.1'!S246="","",'Table 3.2.1'!S246)</f>
        <v/>
      </c>
      <c r="T165" s="416" t="str">
        <f t="shared" si="12"/>
        <v/>
      </c>
      <c r="U165" s="626" t="str">
        <f t="shared" si="9"/>
        <v/>
      </c>
      <c r="V165" s="631" t="str">
        <f t="shared" si="10"/>
        <v/>
      </c>
      <c r="W165" s="442" t="str">
        <f t="shared" si="11"/>
        <v/>
      </c>
      <c r="X165" s="312"/>
    </row>
    <row r="166" spans="1:24" x14ac:dyDescent="0.2">
      <c r="B166" s="293" t="s">
        <v>847</v>
      </c>
      <c r="D166" s="252" t="s">
        <v>916</v>
      </c>
      <c r="E166" s="251"/>
      <c r="F166" s="693"/>
      <c r="G166" s="405" t="s">
        <v>913</v>
      </c>
      <c r="H166" s="545" t="str">
        <f>IF(AND('Table 5.2.1'!I246="",'Table 5.2.1'!J246="",'Table 5.2.1'!K246=""),"",IF(OR('Table 5.2.1'!I246="c",'Table 5.2.1'!J246="c",'Table 5.2.1'!K246="c"),"c",SUM('Table 5.2.1'!I246,'Table 5.2.1'!J246,'Table 5.2.1'!K246)))</f>
        <v/>
      </c>
      <c r="I166" s="419"/>
      <c r="J166" s="420"/>
      <c r="K166" s="559"/>
      <c r="L166" s="446"/>
      <c r="M166" s="546"/>
      <c r="N166" s="446"/>
      <c r="O166" s="546"/>
      <c r="P166" s="561"/>
      <c r="Q166" s="445"/>
      <c r="R166" s="445"/>
      <c r="S166" s="445"/>
      <c r="T166" s="416" t="str">
        <f t="shared" si="12"/>
        <v/>
      </c>
      <c r="U166" s="626" t="str">
        <f t="shared" si="9"/>
        <v/>
      </c>
      <c r="V166" s="631" t="str">
        <f t="shared" si="10"/>
        <v/>
      </c>
      <c r="W166" s="442" t="str">
        <f t="shared" si="11"/>
        <v/>
      </c>
      <c r="X166" s="312"/>
    </row>
    <row r="167" spans="1:24" x14ac:dyDescent="0.2">
      <c r="B167" s="293" t="s">
        <v>847</v>
      </c>
      <c r="D167" s="252" t="s">
        <v>917</v>
      </c>
      <c r="E167" s="251"/>
      <c r="F167" s="694"/>
      <c r="G167" s="404" t="s">
        <v>914</v>
      </c>
      <c r="H167" s="545" t="str">
        <f>IF(AND('Table 5.2.1'!I246="",'Table 5.2.1'!J246=""),"",IF(OR('Table 5.2.1'!I246="c",'Table 5.2.1'!J246="c"),"c",SUM('Table 5.2.1'!I246,'Table 5.2.1'!J246)))</f>
        <v/>
      </c>
      <c r="I167" s="419"/>
      <c r="J167" s="420"/>
      <c r="K167" s="560"/>
      <c r="L167" s="420"/>
      <c r="M167" s="419"/>
      <c r="N167" s="420"/>
      <c r="O167" s="419"/>
      <c r="P167" s="562"/>
      <c r="Q167" s="445"/>
      <c r="R167" s="445"/>
      <c r="S167" s="445"/>
      <c r="T167" s="416" t="str">
        <f t="shared" si="12"/>
        <v/>
      </c>
      <c r="U167" s="626" t="str">
        <f t="shared" si="9"/>
        <v/>
      </c>
      <c r="V167" s="631" t="str">
        <f t="shared" si="10"/>
        <v/>
      </c>
      <c r="W167" s="442" t="str">
        <f t="shared" si="11"/>
        <v/>
      </c>
      <c r="X167" s="312"/>
    </row>
    <row r="168" spans="1:24" x14ac:dyDescent="0.2">
      <c r="B168" s="293" t="s">
        <v>847</v>
      </c>
      <c r="D168" s="252" t="s">
        <v>538</v>
      </c>
      <c r="E168" s="251"/>
      <c r="F168" s="694"/>
      <c r="G168" s="404" t="s">
        <v>915</v>
      </c>
      <c r="H168" s="547" t="str">
        <f>'Table 5.2.1'!K246</f>
        <v/>
      </c>
      <c r="I168" s="419"/>
      <c r="J168" s="420"/>
      <c r="K168" s="560"/>
      <c r="L168" s="420"/>
      <c r="M168" s="419"/>
      <c r="N168" s="420"/>
      <c r="O168" s="419"/>
      <c r="P168" s="562"/>
      <c r="Q168" s="445"/>
      <c r="R168" s="445"/>
      <c r="S168" s="445"/>
      <c r="T168" s="416" t="str">
        <f t="shared" si="12"/>
        <v/>
      </c>
      <c r="U168" s="626" t="str">
        <f t="shared" si="9"/>
        <v/>
      </c>
      <c r="V168" s="631" t="str">
        <f t="shared" si="10"/>
        <v/>
      </c>
      <c r="W168" s="442" t="str">
        <f t="shared" si="11"/>
        <v/>
      </c>
      <c r="X168" s="312"/>
    </row>
    <row r="169" spans="1:24" x14ac:dyDescent="0.2">
      <c r="B169" s="293" t="s">
        <v>847</v>
      </c>
      <c r="D169" s="252" t="s">
        <v>540</v>
      </c>
      <c r="E169" s="251"/>
      <c r="F169" s="694"/>
      <c r="G169" s="404" t="s">
        <v>488</v>
      </c>
      <c r="H169" s="547" t="str">
        <f>IF('Table 5.2.1'!O246="","",'Table 5.2.1'!O246)</f>
        <v/>
      </c>
      <c r="I169" s="419"/>
      <c r="J169" s="420"/>
      <c r="K169" s="560"/>
      <c r="L169" s="420"/>
      <c r="M169" s="419"/>
      <c r="N169" s="420"/>
      <c r="O169" s="419"/>
      <c r="P169" s="562"/>
      <c r="Q169" s="445"/>
      <c r="R169" s="445"/>
      <c r="S169" s="445"/>
      <c r="T169" s="416" t="str">
        <f t="shared" si="12"/>
        <v/>
      </c>
      <c r="U169" s="626" t="str">
        <f t="shared" si="9"/>
        <v/>
      </c>
      <c r="V169" s="631" t="str">
        <f t="shared" si="10"/>
        <v/>
      </c>
      <c r="W169" s="442" t="str">
        <f t="shared" si="11"/>
        <v/>
      </c>
      <c r="X169" s="312"/>
    </row>
    <row r="170" spans="1:24" ht="13.5" thickBot="1" x14ac:dyDescent="0.25">
      <c r="B170" s="293" t="s">
        <v>847</v>
      </c>
      <c r="D170" s="253" t="s">
        <v>541</v>
      </c>
      <c r="E170" s="254"/>
      <c r="F170" s="695"/>
      <c r="G170" s="407" t="s">
        <v>883</v>
      </c>
      <c r="H170" s="548" t="str">
        <f>IF('Table 5.2.1'!P246="","",'Table 5.2.1'!P246)</f>
        <v/>
      </c>
      <c r="I170" s="465"/>
      <c r="J170" s="426"/>
      <c r="K170" s="563"/>
      <c r="L170" s="426"/>
      <c r="M170" s="465"/>
      <c r="N170" s="426"/>
      <c r="O170" s="465"/>
      <c r="P170" s="564"/>
      <c r="Q170" s="549"/>
      <c r="R170" s="549"/>
      <c r="S170" s="549"/>
      <c r="T170" s="416" t="str">
        <f t="shared" si="12"/>
        <v/>
      </c>
      <c r="U170" s="626" t="str">
        <f t="shared" si="9"/>
        <v/>
      </c>
      <c r="V170" s="631" t="str">
        <f t="shared" si="10"/>
        <v/>
      </c>
      <c r="W170" s="442" t="str">
        <f t="shared" si="11"/>
        <v/>
      </c>
      <c r="X170" s="312"/>
    </row>
    <row r="171" spans="1:24" ht="13.5" thickBot="1" x14ac:dyDescent="0.25">
      <c r="B171" s="609" t="s">
        <v>936</v>
      </c>
      <c r="C171" s="256"/>
      <c r="D171" s="250" t="s">
        <v>535</v>
      </c>
      <c r="E171" s="565"/>
      <c r="F171" s="257"/>
      <c r="G171" s="408" t="s">
        <v>550</v>
      </c>
      <c r="H171" s="615">
        <v>38067</v>
      </c>
      <c r="I171" s="616"/>
      <c r="J171" s="617">
        <v>4762</v>
      </c>
      <c r="K171" s="616">
        <v>33305</v>
      </c>
      <c r="L171" s="617">
        <v>417</v>
      </c>
      <c r="M171" s="616"/>
      <c r="N171" s="617">
        <v>32888</v>
      </c>
      <c r="O171" s="616"/>
      <c r="P171" s="617"/>
      <c r="Q171" s="618"/>
      <c r="R171" s="618"/>
      <c r="S171" s="617"/>
      <c r="T171" s="484" t="str">
        <f t="shared" si="12"/>
        <v/>
      </c>
      <c r="U171" s="627" t="str">
        <f t="shared" si="9"/>
        <v/>
      </c>
      <c r="V171" s="632" t="str">
        <f t="shared" si="10"/>
        <v/>
      </c>
      <c r="W171" s="443" t="str">
        <f t="shared" si="11"/>
        <v/>
      </c>
      <c r="X171" s="312"/>
    </row>
    <row r="172" spans="1:24" ht="18" customHeight="1" x14ac:dyDescent="0.2">
      <c r="A172" s="572"/>
      <c r="B172" s="567" t="s">
        <v>864</v>
      </c>
      <c r="C172" s="572"/>
      <c r="D172" s="573" t="s">
        <v>535</v>
      </c>
      <c r="E172" s="569"/>
      <c r="F172" s="570"/>
      <c r="G172" s="571" t="s">
        <v>480</v>
      </c>
      <c r="H172" s="554">
        <f>IF('Table 3.2.1'!H264="","",'Table 3.2.1'!H264)</f>
        <v>836838</v>
      </c>
      <c r="I172" s="554" t="str">
        <f>IF('Table 3.2.1'!I264="","",'Table 3.2.1'!I264)</f>
        <v/>
      </c>
      <c r="J172" s="554">
        <f>IF('Table 3.2.1'!J264="","",'Table 3.2.1'!J264)</f>
        <v>43654</v>
      </c>
      <c r="K172" s="554">
        <f>IF('Table 3.2.1'!K264="","",'Table 3.2.1'!K264)</f>
        <v>793184</v>
      </c>
      <c r="L172" s="554">
        <f>IF('Table 3.2.1'!L264="","",'Table 3.2.1'!L264)</f>
        <v>12122</v>
      </c>
      <c r="M172" s="554">
        <f>IF('Table 3.2.1'!M264="","",'Table 3.2.1'!M264)</f>
        <v>34</v>
      </c>
      <c r="N172" s="554">
        <f>IF('Table 3.2.1'!N264="","",'Table 3.2.1'!N264)</f>
        <v>781028</v>
      </c>
      <c r="O172" s="554" t="str">
        <f>IF('Table 3.2.1'!O264="","",'Table 3.2.1'!O264)</f>
        <v/>
      </c>
      <c r="P172" s="554" t="str">
        <f>IF('Table 3.2.1'!P264="","",'Table 3.2.1'!P264)</f>
        <v/>
      </c>
      <c r="Q172" s="554" t="str">
        <f>IF('Table 3.2.1'!Q264="","",'Table 3.2.1'!Q264)</f>
        <v/>
      </c>
      <c r="R172" s="554" t="str">
        <f>IF('Table 3.2.1'!R264="","",'Table 3.2.1'!R264)</f>
        <v/>
      </c>
      <c r="S172" s="554" t="str">
        <f>IF('Table 3.2.1'!S264="","",'Table 3.2.1'!S264)</f>
        <v/>
      </c>
      <c r="T172" s="557" t="str">
        <f t="shared" si="12"/>
        <v/>
      </c>
      <c r="U172" s="633" t="str">
        <f t="shared" si="9"/>
        <v/>
      </c>
      <c r="V172" s="634" t="str">
        <f t="shared" si="10"/>
        <v/>
      </c>
      <c r="W172" s="558" t="str">
        <f t="shared" si="11"/>
        <v/>
      </c>
      <c r="X172" s="312"/>
    </row>
    <row r="173" spans="1:24" s="293" customFormat="1" x14ac:dyDescent="0.2">
      <c r="B173" s="211"/>
      <c r="D173" s="258"/>
      <c r="E173" s="294"/>
      <c r="F173" s="294"/>
      <c r="G173" s="294" t="s">
        <v>874</v>
      </c>
      <c r="H173" s="417">
        <f>(SUM(H21,H27,H33,H39,H45,H57,H51,H63,H69,H75,H81,H87,H93,H105,H111,H117,H123,H129,H99,H135,H141,H147,H153,H159,H165,H171,))</f>
        <v>836838</v>
      </c>
      <c r="I173" s="417">
        <f t="shared" ref="I173:S173" si="13">(SUM(I21,I27,I33,I39,I45,I57,I51,I63,I69,I75,I81,I87,I93,I105,I111,I117,I123,I129,I99,I135,I141,I147,I153,I159,I165,I171,))</f>
        <v>0</v>
      </c>
      <c r="J173" s="417">
        <f t="shared" si="13"/>
        <v>43654</v>
      </c>
      <c r="K173" s="417">
        <f t="shared" si="13"/>
        <v>793184</v>
      </c>
      <c r="L173" s="417">
        <f t="shared" si="13"/>
        <v>12122</v>
      </c>
      <c r="M173" s="417">
        <f t="shared" si="13"/>
        <v>34</v>
      </c>
      <c r="N173" s="417">
        <f t="shared" si="13"/>
        <v>781028</v>
      </c>
      <c r="O173" s="417">
        <f t="shared" si="13"/>
        <v>0</v>
      </c>
      <c r="P173" s="417">
        <f t="shared" si="13"/>
        <v>0</v>
      </c>
      <c r="Q173" s="417">
        <f t="shared" si="13"/>
        <v>0</v>
      </c>
      <c r="R173" s="417">
        <f t="shared" si="13"/>
        <v>0</v>
      </c>
      <c r="S173" s="417">
        <f t="shared" si="13"/>
        <v>0</v>
      </c>
      <c r="T173" s="555" t="str">
        <f t="shared" si="12"/>
        <v/>
      </c>
      <c r="U173" s="626" t="str">
        <f t="shared" si="9"/>
        <v/>
      </c>
      <c r="V173" s="631" t="str">
        <f t="shared" si="10"/>
        <v/>
      </c>
      <c r="W173" s="556" t="str">
        <f t="shared" si="11"/>
        <v/>
      </c>
      <c r="X173" s="312"/>
    </row>
    <row r="174" spans="1:24" ht="24.95" customHeight="1" x14ac:dyDescent="0.2">
      <c r="D174" s="259"/>
      <c r="E174" s="259"/>
      <c r="F174" s="69"/>
      <c r="G174" s="543" t="s">
        <v>598</v>
      </c>
      <c r="H174" s="432">
        <f>IF(COUNTIF(H27:H171,"c")=1,"Res Disc",SUM(H172)-SUM(H173))</f>
        <v>0</v>
      </c>
      <c r="I174" s="432">
        <f t="shared" ref="I174:S174" si="14">IF(COUNTIF(I27:I171,"c")=1,"Res Disc",SUM(I172)-SUM(I173))</f>
        <v>0</v>
      </c>
      <c r="J174" s="432">
        <f t="shared" si="14"/>
        <v>0</v>
      </c>
      <c r="K174" s="432">
        <f t="shared" si="14"/>
        <v>0</v>
      </c>
      <c r="L174" s="432">
        <f t="shared" si="14"/>
        <v>0</v>
      </c>
      <c r="M174" s="432">
        <f t="shared" si="14"/>
        <v>0</v>
      </c>
      <c r="N174" s="432">
        <f t="shared" si="14"/>
        <v>0</v>
      </c>
      <c r="O174" s="432">
        <f t="shared" si="14"/>
        <v>0</v>
      </c>
      <c r="P174" s="432">
        <f t="shared" si="14"/>
        <v>0</v>
      </c>
      <c r="Q174" s="432">
        <f t="shared" si="14"/>
        <v>0</v>
      </c>
      <c r="R174" s="432">
        <f t="shared" si="14"/>
        <v>0</v>
      </c>
      <c r="S174" s="432">
        <f t="shared" si="14"/>
        <v>0</v>
      </c>
      <c r="T174" s="551"/>
      <c r="U174" s="454"/>
      <c r="V174" s="454"/>
      <c r="W174" s="552"/>
      <c r="X174" s="312"/>
    </row>
    <row r="175" spans="1:24" x14ac:dyDescent="0.2">
      <c r="E175" s="312"/>
      <c r="F175" s="312"/>
      <c r="G175" s="312"/>
      <c r="H175" s="312"/>
      <c r="I175" s="312"/>
      <c r="J175" s="312"/>
      <c r="K175" s="312"/>
      <c r="L175" s="312"/>
      <c r="M175" s="312"/>
      <c r="N175" s="312"/>
      <c r="O175" s="312"/>
      <c r="P175" s="312"/>
      <c r="Q175" s="312"/>
      <c r="R175" s="312"/>
      <c r="S175" s="312"/>
      <c r="T175" s="312"/>
      <c r="U175" s="312"/>
      <c r="V175" s="312"/>
      <c r="W175" s="312"/>
      <c r="X175" s="312"/>
    </row>
    <row r="176" spans="1:24" ht="12.75" customHeight="1" x14ac:dyDescent="0.2">
      <c r="E176" s="312"/>
      <c r="F176" s="409"/>
      <c r="G176" s="708" t="s">
        <v>552</v>
      </c>
      <c r="H176" s="708"/>
      <c r="I176" s="708"/>
      <c r="J176" s="708"/>
      <c r="K176" s="708"/>
      <c r="L176" s="708"/>
      <c r="M176" s="708"/>
      <c r="N176" s="708"/>
      <c r="O176" s="708"/>
      <c r="P176" s="409"/>
      <c r="Q176" s="397"/>
      <c r="R176" s="325"/>
      <c r="S176" s="325"/>
      <c r="T176" s="312"/>
      <c r="U176" s="312"/>
      <c r="V176" s="312"/>
      <c r="W176" s="312"/>
      <c r="X176" s="312"/>
    </row>
    <row r="177" spans="5:24" ht="12.75" customHeight="1" x14ac:dyDescent="0.2">
      <c r="E177" s="312"/>
      <c r="F177" s="399"/>
      <c r="G177" s="708" t="s">
        <v>553</v>
      </c>
      <c r="H177" s="708"/>
      <c r="I177" s="708"/>
      <c r="J177" s="708"/>
      <c r="K177" s="708"/>
      <c r="L177" s="708"/>
      <c r="M177" s="708"/>
      <c r="N177" s="708"/>
      <c r="O177" s="708"/>
      <c r="P177" s="399"/>
      <c r="Q177" s="399"/>
      <c r="R177" s="325"/>
      <c r="S177" s="325"/>
      <c r="T177" s="312"/>
      <c r="U177" s="312"/>
      <c r="V177" s="312"/>
      <c r="W177" s="312"/>
      <c r="X177" s="312"/>
    </row>
    <row r="178" spans="5:24" ht="12.75" customHeight="1" x14ac:dyDescent="0.2">
      <c r="E178" s="312"/>
      <c r="F178" s="397"/>
      <c r="G178" s="707" t="s">
        <v>554</v>
      </c>
      <c r="H178" s="707"/>
      <c r="I178" s="707"/>
      <c r="J178" s="707"/>
      <c r="K178" s="707"/>
      <c r="L178" s="707"/>
      <c r="M178" s="707"/>
      <c r="N178" s="707"/>
      <c r="O178" s="707"/>
      <c r="P178" s="398"/>
      <c r="Q178" s="399"/>
      <c r="R178" s="325"/>
      <c r="S178" s="325"/>
      <c r="T178" s="312"/>
      <c r="U178" s="312"/>
      <c r="V178" s="312"/>
      <c r="W178" s="312"/>
      <c r="X178" s="312"/>
    </row>
    <row r="179" spans="5:24" x14ac:dyDescent="0.2">
      <c r="E179" s="312"/>
      <c r="F179" s="397"/>
      <c r="G179" s="707" t="s">
        <v>885</v>
      </c>
      <c r="H179" s="707"/>
      <c r="I179" s="707"/>
      <c r="J179" s="707"/>
      <c r="K179" s="707"/>
      <c r="L179" s="707"/>
      <c r="M179" s="707"/>
      <c r="N179" s="707"/>
      <c r="O179" s="707"/>
      <c r="P179" s="398"/>
      <c r="Q179" s="398"/>
      <c r="R179" s="325"/>
      <c r="S179" s="325"/>
      <c r="T179" s="312"/>
      <c r="U179" s="312"/>
      <c r="V179" s="312"/>
      <c r="W179" s="312"/>
      <c r="X179" s="312"/>
    </row>
    <row r="180" spans="5:24" x14ac:dyDescent="0.2">
      <c r="E180" s="312"/>
      <c r="F180" s="325"/>
      <c r="G180" s="687"/>
      <c r="H180" s="692"/>
      <c r="I180" s="692"/>
      <c r="J180" s="692"/>
      <c r="K180" s="692"/>
      <c r="L180" s="692"/>
      <c r="M180" s="692"/>
      <c r="N180" s="692"/>
      <c r="O180" s="692"/>
      <c r="P180" s="692"/>
      <c r="Q180" s="692"/>
      <c r="R180" s="325"/>
      <c r="S180" s="325"/>
      <c r="T180" s="312"/>
      <c r="U180" s="312"/>
      <c r="V180" s="312"/>
      <c r="W180" s="312"/>
      <c r="X180" s="312"/>
    </row>
  </sheetData>
  <sheetProtection password="8F7D" sheet="1" objects="1" scenarios="1" formatCells="0" formatColumns="0" formatRows="0"/>
  <mergeCells count="42">
    <mergeCell ref="T14:T16"/>
    <mergeCell ref="U14:U16"/>
    <mergeCell ref="V14:V16"/>
    <mergeCell ref="W14:W16"/>
    <mergeCell ref="E4:F4"/>
    <mergeCell ref="E7:F7"/>
    <mergeCell ref="Q15:S15"/>
    <mergeCell ref="J15:J16"/>
    <mergeCell ref="O15:O16"/>
    <mergeCell ref="P15:P16"/>
    <mergeCell ref="F76:F80"/>
    <mergeCell ref="F142:F146"/>
    <mergeCell ref="F112:F116"/>
    <mergeCell ref="F118:F122"/>
    <mergeCell ref="F124:F128"/>
    <mergeCell ref="F130:F134"/>
    <mergeCell ref="F136:F140"/>
    <mergeCell ref="F82:F86"/>
    <mergeCell ref="F88:F92"/>
    <mergeCell ref="F94:F98"/>
    <mergeCell ref="F100:F104"/>
    <mergeCell ref="F106:F110"/>
    <mergeCell ref="F46:F50"/>
    <mergeCell ref="F52:F56"/>
    <mergeCell ref="F58:F62"/>
    <mergeCell ref="F64:F68"/>
    <mergeCell ref="F70:F74"/>
    <mergeCell ref="F28:F32"/>
    <mergeCell ref="F34:F38"/>
    <mergeCell ref="G14:G15"/>
    <mergeCell ref="F40:F44"/>
    <mergeCell ref="I15:I16"/>
    <mergeCell ref="F22:F26"/>
    <mergeCell ref="G177:O177"/>
    <mergeCell ref="G178:O178"/>
    <mergeCell ref="G179:O179"/>
    <mergeCell ref="G180:Q180"/>
    <mergeCell ref="F148:F152"/>
    <mergeCell ref="F154:F158"/>
    <mergeCell ref="F160:F164"/>
    <mergeCell ref="F166:F170"/>
    <mergeCell ref="G176:O176"/>
  </mergeCells>
  <conditionalFormatting sqref="T27:W173">
    <cfRule type="notContainsBlanks" dxfId="19" priority="6">
      <formula>LEN(TRIM(T27))&gt;0</formula>
    </cfRule>
  </conditionalFormatting>
  <conditionalFormatting sqref="H174:S174">
    <cfRule type="cellIs" dxfId="18" priority="5" operator="notBetween">
      <formula>-1</formula>
      <formula>1</formula>
    </cfRule>
  </conditionalFormatting>
  <conditionalFormatting sqref="T21:W26">
    <cfRule type="notContainsBlanks" dxfId="17" priority="4">
      <formula>LEN(TRIM(T21))&gt;0</formula>
    </cfRule>
  </conditionalFormatting>
  <conditionalFormatting sqref="T26:W173">
    <cfRule type="notContainsBlanks" dxfId="16" priority="3">
      <formula>LEN(TRIM(T26))&gt;0</formula>
    </cfRule>
  </conditionalFormatting>
  <conditionalFormatting sqref="H174:S174">
    <cfRule type="cellIs" dxfId="15" priority="2" operator="notBetween">
      <formula>-1</formula>
      <formula>1</formula>
    </cfRule>
  </conditionalFormatting>
  <conditionalFormatting sqref="T21:W26">
    <cfRule type="notContainsBlanks" dxfId="14" priority="1">
      <formula>LEN(TRIM(T21))&gt;0</formula>
    </cfRule>
  </conditionalFormatting>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FC10"/>
  <sheetViews>
    <sheetView showRowColHeaders="0" topLeftCell="C1" workbookViewId="0">
      <selection activeCell="E6" sqref="E6:E7"/>
    </sheetView>
  </sheetViews>
  <sheetFormatPr defaultColWidth="0" defaultRowHeight="12.75" zeroHeight="1" x14ac:dyDescent="0.2"/>
  <cols>
    <col min="1" max="1" width="8.83203125" hidden="1" customWidth="1"/>
    <col min="2" max="2" width="15.83203125" hidden="1" customWidth="1"/>
    <col min="3" max="3" width="40.83203125" customWidth="1"/>
    <col min="4" max="4" width="25.83203125" customWidth="1"/>
    <col min="5" max="5" width="35.83203125" customWidth="1"/>
    <col min="6" max="6" width="25.83203125" customWidth="1"/>
    <col min="7" max="7" width="9.33203125" hidden="1" customWidth="1"/>
    <col min="8" max="8" width="11.1640625" customWidth="1"/>
    <col min="9" max="16383" width="9.33203125" hidden="1"/>
    <col min="16384" max="16384" width="2.5" hidden="1"/>
  </cols>
  <sheetData>
    <row r="1" spans="1:8" ht="20.100000000000001" customHeight="1" x14ac:dyDescent="0.2">
      <c r="A1" s="269" t="s">
        <v>965</v>
      </c>
      <c r="B1" s="269">
        <v>2</v>
      </c>
      <c r="C1" s="638"/>
      <c r="D1" s="274"/>
      <c r="E1" s="282"/>
      <c r="F1" s="282"/>
      <c r="G1" s="55"/>
      <c r="H1" s="283"/>
    </row>
    <row r="2" spans="1:8" ht="20.100000000000001" customHeight="1" x14ac:dyDescent="0.35">
      <c r="A2" s="269" t="s">
        <v>481</v>
      </c>
      <c r="B2" s="269">
        <v>1</v>
      </c>
      <c r="C2" s="287"/>
      <c r="D2" s="277"/>
      <c r="E2" s="277"/>
      <c r="F2" s="277"/>
      <c r="G2" s="55"/>
      <c r="H2" s="284"/>
    </row>
    <row r="3" spans="1:8" ht="20.100000000000001" customHeight="1" x14ac:dyDescent="0.35">
      <c r="A3" s="269" t="s">
        <v>871</v>
      </c>
      <c r="B3" s="269">
        <v>6</v>
      </c>
      <c r="C3" s="287"/>
      <c r="D3" s="277"/>
      <c r="E3" s="277"/>
      <c r="F3" s="277"/>
      <c r="G3" s="55"/>
      <c r="H3" s="284"/>
    </row>
    <row r="4" spans="1:8" ht="20.100000000000001" customHeight="1" x14ac:dyDescent="0.35">
      <c r="A4" s="269"/>
      <c r="B4" s="269"/>
      <c r="C4" s="287"/>
      <c r="D4" s="278" t="s">
        <v>5</v>
      </c>
      <c r="E4" s="273" t="s">
        <v>88</v>
      </c>
      <c r="F4" s="400"/>
      <c r="G4" s="55" t="s">
        <v>983</v>
      </c>
      <c r="H4" s="285"/>
    </row>
    <row r="5" spans="1:8" ht="20.100000000000001" customHeight="1" x14ac:dyDescent="0.2">
      <c r="A5" s="269" t="s">
        <v>866</v>
      </c>
      <c r="B5" s="269">
        <v>1</v>
      </c>
      <c r="C5" s="275"/>
      <c r="D5" s="279" t="s">
        <v>6</v>
      </c>
      <c r="E5" s="273" t="s">
        <v>984</v>
      </c>
      <c r="F5" s="400" t="str">
        <f>IF(RIGHT(T(E5),2)="S1","    As of end-June "&amp;LEFT(T(E5),4),IF(RIGHT(T(E5),2)="S2","    As of end-December "&amp;LEFT(T(E5),4),""))</f>
        <v xml:space="preserve">    As of end-June 2018</v>
      </c>
      <c r="G5" s="269">
        <f>VLOOKUP(Reporting_Currency_Name,$A$1:$B$3,2,FALSE)</f>
        <v>1</v>
      </c>
      <c r="H5" s="285"/>
    </row>
    <row r="6" spans="1:8" ht="20.100000000000001" customHeight="1" x14ac:dyDescent="0.2">
      <c r="A6" s="269" t="s">
        <v>867</v>
      </c>
      <c r="B6" s="269">
        <v>3</v>
      </c>
      <c r="C6" s="275"/>
      <c r="D6" s="279" t="s">
        <v>7</v>
      </c>
      <c r="E6" s="640" t="s">
        <v>481</v>
      </c>
      <c r="F6" s="400"/>
      <c r="G6" s="55"/>
      <c r="H6" s="285"/>
    </row>
    <row r="7" spans="1:8" ht="20.100000000000001" customHeight="1" x14ac:dyDescent="0.2">
      <c r="A7" s="269" t="s">
        <v>868</v>
      </c>
      <c r="B7" s="269">
        <v>6</v>
      </c>
      <c r="C7" s="275"/>
      <c r="D7" s="278" t="s">
        <v>8</v>
      </c>
      <c r="E7" s="640" t="s">
        <v>868</v>
      </c>
      <c r="F7" s="401"/>
      <c r="G7" s="55"/>
      <c r="H7" s="286"/>
    </row>
    <row r="8" spans="1:8" ht="20.100000000000001" customHeight="1" x14ac:dyDescent="0.2">
      <c r="A8" s="269" t="s">
        <v>869</v>
      </c>
      <c r="B8" s="269">
        <v>9</v>
      </c>
      <c r="C8" s="275"/>
      <c r="D8" s="276"/>
      <c r="E8" s="276"/>
      <c r="F8" s="277"/>
      <c r="G8" s="55"/>
      <c r="H8" s="284"/>
    </row>
    <row r="9" spans="1:8" ht="20.100000000000001" customHeight="1" x14ac:dyDescent="0.2">
      <c r="A9" s="269" t="s">
        <v>870</v>
      </c>
      <c r="B9" s="269">
        <v>12</v>
      </c>
      <c r="C9" s="275"/>
      <c r="D9" s="276"/>
      <c r="E9" s="276"/>
      <c r="F9" s="277"/>
      <c r="G9" s="55"/>
      <c r="H9" s="284"/>
    </row>
    <row r="10" spans="1:8" ht="20.100000000000001" customHeight="1" thickBot="1" x14ac:dyDescent="0.25">
      <c r="A10" s="55"/>
      <c r="B10" s="55"/>
      <c r="C10" s="280"/>
      <c r="D10" s="281"/>
      <c r="E10" s="281"/>
      <c r="F10" s="281"/>
      <c r="G10" s="55"/>
      <c r="H10" s="639" t="s">
        <v>962</v>
      </c>
    </row>
  </sheetData>
  <sheetProtection password="8F7D" sheet="1" objects="1" scenarios="1" formatCells="0" formatColumns="0" formatRows="0"/>
  <dataValidations count="2">
    <dataValidation type="list" allowBlank="1" showInputMessage="1" showErrorMessage="1" sqref="E6">
      <formula1>$A$1:$A$3</formula1>
    </dataValidation>
    <dataValidation type="list" allowBlank="1" showInputMessage="1" showErrorMessage="1" sqref="E7">
      <formula1>$A$5:$A$9</formula1>
    </dataValidation>
  </dataValidation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92D050"/>
  </sheetPr>
  <dimension ref="A1:X180"/>
  <sheetViews>
    <sheetView zoomScale="90" zoomScaleNormal="90" workbookViewId="0">
      <pane xSplit="7" ySplit="20" topLeftCell="H144" activePane="bottomRight" state="frozen"/>
      <selection activeCell="G100" sqref="G100"/>
      <selection pane="topRight" activeCell="G100" sqref="G100"/>
      <selection pane="bottomLeft" activeCell="G100" sqref="G100"/>
      <selection pane="bottomRight" activeCell="N172" sqref="N172"/>
    </sheetView>
  </sheetViews>
  <sheetFormatPr defaultColWidth="0" defaultRowHeight="12.75" zeroHeight="1" x14ac:dyDescent="0.2"/>
  <cols>
    <col min="1" max="1" width="8.6640625" style="219" hidden="1" customWidth="1"/>
    <col min="2" max="2" width="9.83203125" style="219" hidden="1" customWidth="1"/>
    <col min="3" max="3" width="14" style="219" hidden="1" customWidth="1"/>
    <col min="4" max="4" width="8.33203125" style="219" hidden="1" customWidth="1"/>
    <col min="5" max="5" width="4.6640625" style="219" bestFit="1" customWidth="1"/>
    <col min="6" max="6" width="6.5" style="219" customWidth="1"/>
    <col min="7" max="7" width="45.5" style="219" customWidth="1"/>
    <col min="8" max="19" width="17.33203125" style="219" customWidth="1"/>
    <col min="20" max="20" width="18.5" style="219" customWidth="1"/>
    <col min="21" max="23" width="15.5" style="219" customWidth="1"/>
    <col min="24" max="24" width="2.1640625" style="219" customWidth="1"/>
    <col min="25" max="16384" width="9.33203125" style="219" hidden="1"/>
  </cols>
  <sheetData>
    <row r="1" spans="1:24" s="381" customFormat="1" ht="24.95" customHeight="1" x14ac:dyDescent="0.2">
      <c r="E1" s="373"/>
      <c r="G1" s="389"/>
      <c r="H1" s="576" t="s">
        <v>923</v>
      </c>
      <c r="I1" s="389"/>
      <c r="J1" s="389"/>
      <c r="K1" s="389"/>
      <c r="L1" s="389"/>
      <c r="M1" s="389"/>
      <c r="N1" s="373"/>
      <c r="O1" s="373"/>
      <c r="P1" s="373"/>
      <c r="Q1" s="382"/>
      <c r="R1" s="382"/>
      <c r="S1" s="382"/>
      <c r="T1" s="382"/>
      <c r="U1" s="382"/>
      <c r="V1" s="382"/>
      <c r="W1" s="382"/>
      <c r="X1" s="382"/>
    </row>
    <row r="2" spans="1:24" ht="42" hidden="1" customHeight="1" x14ac:dyDescent="0.2">
      <c r="E2" s="336"/>
      <c r="F2" s="222"/>
      <c r="G2" s="222"/>
      <c r="H2" s="222"/>
      <c r="I2" s="222"/>
      <c r="J2" s="222"/>
      <c r="K2" s="222"/>
      <c r="L2" s="222"/>
      <c r="M2" s="222"/>
      <c r="N2" s="222"/>
      <c r="O2" s="222"/>
      <c r="P2" s="222"/>
      <c r="X2" s="312"/>
    </row>
    <row r="3" spans="1:24" ht="42" hidden="1" customHeight="1" x14ac:dyDescent="0.2">
      <c r="E3" s="336"/>
      <c r="F3" s="222"/>
      <c r="G3" s="222"/>
      <c r="H3" s="222"/>
      <c r="I3" s="222"/>
      <c r="J3" s="222"/>
      <c r="K3" s="222"/>
      <c r="L3" s="222"/>
      <c r="M3" s="222"/>
      <c r="N3" s="222"/>
      <c r="O3" s="222"/>
      <c r="P3" s="222"/>
      <c r="X3" s="312"/>
    </row>
    <row r="4" spans="1:24" ht="15.75" customHeight="1" x14ac:dyDescent="0.2">
      <c r="E4" s="659"/>
      <c r="F4" s="659"/>
      <c r="G4" s="78" t="s">
        <v>526</v>
      </c>
      <c r="H4" s="65" t="str">
        <f>Reporting_Country_Name</f>
        <v>Cayman Islands</v>
      </c>
      <c r="I4" s="79"/>
      <c r="J4" s="80" t="s">
        <v>530</v>
      </c>
      <c r="K4" s="141" t="str">
        <f>Reporting_Country_Code</f>
        <v>377</v>
      </c>
      <c r="L4" s="44" t="s">
        <v>622</v>
      </c>
      <c r="M4" s="170" t="str">
        <f>Reporting_Period_Code</f>
        <v>2018S1</v>
      </c>
      <c r="N4" s="195"/>
      <c r="O4" s="195"/>
      <c r="P4" s="195"/>
      <c r="Q4" s="195"/>
      <c r="R4" s="195"/>
      <c r="S4" s="195"/>
      <c r="T4" s="195"/>
      <c r="U4" s="195"/>
      <c r="V4" s="195"/>
      <c r="W4" s="195"/>
      <c r="X4" s="312"/>
    </row>
    <row r="5" spans="1:24" ht="42" hidden="1" customHeight="1" x14ac:dyDescent="0.2">
      <c r="E5" s="338"/>
      <c r="F5" s="81"/>
      <c r="G5" s="81"/>
      <c r="H5" s="68"/>
      <c r="I5" s="82"/>
      <c r="J5" s="80"/>
      <c r="K5" s="82"/>
      <c r="L5" s="77"/>
      <c r="M5" s="68"/>
      <c r="N5" s="81"/>
      <c r="O5" s="81"/>
      <c r="P5" s="81"/>
      <c r="Q5" s="81"/>
      <c r="R5" s="81"/>
      <c r="S5" s="81"/>
      <c r="T5" s="81"/>
      <c r="U5" s="81"/>
      <c r="V5" s="81"/>
      <c r="W5" s="81"/>
      <c r="X5" s="312"/>
    </row>
    <row r="6" spans="1:24" ht="42" hidden="1" customHeight="1" x14ac:dyDescent="0.2">
      <c r="E6" s="339"/>
      <c r="F6" s="83"/>
      <c r="G6" s="83"/>
      <c r="H6" s="68"/>
      <c r="I6" s="80"/>
      <c r="J6" s="80"/>
      <c r="K6" s="80"/>
      <c r="L6" s="45"/>
      <c r="M6" s="68"/>
      <c r="N6" s="83"/>
      <c r="O6" s="83"/>
      <c r="P6" s="83"/>
      <c r="Q6" s="83"/>
      <c r="R6" s="83"/>
      <c r="S6" s="83"/>
      <c r="T6" s="83"/>
      <c r="U6" s="83"/>
      <c r="V6" s="83"/>
      <c r="W6" s="83"/>
      <c r="X6" s="312"/>
    </row>
    <row r="7" spans="1:24" ht="17.25" customHeight="1" x14ac:dyDescent="0.2">
      <c r="E7" s="685"/>
      <c r="F7" s="685"/>
      <c r="G7" s="185" t="s">
        <v>527</v>
      </c>
      <c r="H7" s="190" t="str">
        <f>Reporting_Currency_Name</f>
        <v>US Dollars</v>
      </c>
      <c r="I7" s="191"/>
      <c r="J7" s="192" t="s">
        <v>531</v>
      </c>
      <c r="K7" s="270">
        <f>Reporting_Currency_Code</f>
        <v>1</v>
      </c>
      <c r="L7" s="193" t="s">
        <v>8</v>
      </c>
      <c r="M7" s="194" t="str">
        <f>Reporting_Scale_Name</f>
        <v>Million</v>
      </c>
      <c r="N7" s="185"/>
      <c r="O7" s="185"/>
      <c r="P7" s="185"/>
      <c r="Q7" s="185"/>
      <c r="R7" s="185"/>
      <c r="S7" s="185"/>
      <c r="T7" s="185"/>
      <c r="U7" s="185"/>
      <c r="V7" s="185"/>
      <c r="W7" s="185"/>
      <c r="X7" s="312"/>
    </row>
    <row r="8" spans="1:24" ht="42" hidden="1" customHeight="1" x14ac:dyDescent="0.2">
      <c r="E8" s="223"/>
      <c r="F8" s="221"/>
      <c r="G8" s="224"/>
      <c r="H8" s="223"/>
      <c r="I8" s="223"/>
      <c r="J8" s="223"/>
      <c r="K8" s="225"/>
      <c r="L8" s="225"/>
      <c r="M8" s="225"/>
      <c r="N8" s="225"/>
      <c r="O8" s="225"/>
      <c r="P8" s="225"/>
      <c r="X8" s="312"/>
    </row>
    <row r="9" spans="1:24" ht="42" hidden="1" customHeight="1" x14ac:dyDescent="0.2">
      <c r="E9" s="223"/>
      <c r="F9" s="221"/>
      <c r="G9" s="224"/>
      <c r="H9" s="223"/>
      <c r="I9" s="223"/>
      <c r="J9" s="223"/>
      <c r="K9" s="225"/>
      <c r="L9" s="225"/>
      <c r="M9" s="225"/>
      <c r="N9" s="225"/>
      <c r="O9" s="225"/>
      <c r="P9" s="225"/>
      <c r="X9" s="312"/>
    </row>
    <row r="10" spans="1:24" ht="42" hidden="1" customHeight="1" x14ac:dyDescent="0.2">
      <c r="E10" s="223"/>
      <c r="F10" s="221"/>
      <c r="G10" s="224"/>
      <c r="H10" s="223"/>
      <c r="I10" s="223"/>
      <c r="J10" s="223"/>
      <c r="K10" s="225"/>
      <c r="L10" s="225"/>
      <c r="M10" s="225"/>
      <c r="N10" s="225"/>
      <c r="O10" s="225"/>
      <c r="P10" s="225"/>
      <c r="X10" s="312"/>
    </row>
    <row r="11" spans="1:24" ht="42" hidden="1" customHeight="1" x14ac:dyDescent="0.2">
      <c r="E11" s="223"/>
      <c r="F11" s="221"/>
      <c r="G11" s="224"/>
      <c r="H11" s="223"/>
      <c r="I11" s="223"/>
      <c r="J11" s="223"/>
      <c r="K11" s="225"/>
      <c r="L11" s="225"/>
      <c r="M11" s="225"/>
      <c r="N11" s="225"/>
      <c r="O11" s="225"/>
      <c r="P11" s="225"/>
      <c r="X11" s="312"/>
    </row>
    <row r="12" spans="1:24" s="312" customFormat="1" ht="19.5" customHeight="1" thickBot="1" x14ac:dyDescent="0.25">
      <c r="A12" s="293"/>
      <c r="B12" s="293"/>
      <c r="C12" s="293"/>
      <c r="D12" s="223"/>
      <c r="G12" s="584" t="s">
        <v>487</v>
      </c>
      <c r="H12" s="329"/>
      <c r="I12" s="329"/>
      <c r="J12" s="329"/>
      <c r="K12" s="329"/>
      <c r="L12" s="328"/>
      <c r="M12" s="328"/>
      <c r="N12" s="604" t="s">
        <v>934</v>
      </c>
      <c r="O12" s="328"/>
      <c r="P12" s="328"/>
    </row>
    <row r="13" spans="1:24" s="312" customFormat="1" ht="19.5" hidden="1" customHeight="1" thickBot="1" x14ac:dyDescent="0.25">
      <c r="A13" s="219"/>
      <c r="B13" s="219"/>
      <c r="C13" s="219"/>
      <c r="D13" s="219"/>
      <c r="E13" s="327"/>
      <c r="F13" s="332"/>
      <c r="G13" s="329"/>
      <c r="H13" s="329"/>
      <c r="I13" s="329"/>
      <c r="J13" s="329"/>
      <c r="K13" s="329"/>
      <c r="L13" s="328"/>
      <c r="M13" s="328"/>
      <c r="N13" s="328"/>
      <c r="O13" s="328"/>
      <c r="P13" s="328"/>
    </row>
    <row r="14" spans="1:24" s="312" customFormat="1" ht="13.5" thickBot="1" x14ac:dyDescent="0.25">
      <c r="A14" s="219"/>
      <c r="B14" s="219"/>
      <c r="C14" s="219"/>
      <c r="D14" s="243"/>
      <c r="E14" s="333"/>
      <c r="F14" s="330"/>
      <c r="G14" s="697"/>
      <c r="H14" s="228"/>
      <c r="I14" s="229"/>
      <c r="J14" s="229"/>
      <c r="K14" s="229"/>
      <c r="L14" s="229"/>
      <c r="M14" s="229" t="s">
        <v>523</v>
      </c>
      <c r="N14" s="592"/>
      <c r="O14" s="230"/>
      <c r="P14" s="229"/>
      <c r="Q14" s="229"/>
      <c r="R14" s="229"/>
      <c r="S14" s="244"/>
      <c r="T14" s="699" t="s">
        <v>895</v>
      </c>
      <c r="U14" s="677" t="s">
        <v>898</v>
      </c>
      <c r="V14" s="677" t="s">
        <v>899</v>
      </c>
      <c r="W14" s="672" t="s">
        <v>900</v>
      </c>
    </row>
    <row r="15" spans="1:24" s="312" customFormat="1" ht="18.75" customHeight="1" thickBot="1" x14ac:dyDescent="0.25">
      <c r="A15" s="219"/>
      <c r="B15" s="219"/>
      <c r="C15" s="219"/>
      <c r="D15" s="231"/>
      <c r="E15" s="334"/>
      <c r="F15" s="331"/>
      <c r="G15" s="698"/>
      <c r="H15" s="233"/>
      <c r="I15" s="703" t="s">
        <v>565</v>
      </c>
      <c r="J15" s="703" t="s">
        <v>525</v>
      </c>
      <c r="K15" s="229"/>
      <c r="L15" s="591"/>
      <c r="M15" s="296"/>
      <c r="N15" s="296"/>
      <c r="O15" s="703" t="s">
        <v>488</v>
      </c>
      <c r="P15" s="705" t="s">
        <v>937</v>
      </c>
      <c r="Q15" s="701"/>
      <c r="R15" s="701"/>
      <c r="S15" s="702"/>
      <c r="T15" s="700"/>
      <c r="U15" s="678"/>
      <c r="V15" s="678"/>
      <c r="W15" s="673"/>
    </row>
    <row r="16" spans="1:24" ht="46.5" customHeight="1" thickBot="1" x14ac:dyDescent="0.25">
      <c r="D16" s="236" t="s">
        <v>529</v>
      </c>
      <c r="E16" s="231" t="s">
        <v>10</v>
      </c>
      <c r="F16" s="293"/>
      <c r="G16" s="406" t="s">
        <v>884</v>
      </c>
      <c r="H16" s="245" t="s">
        <v>570</v>
      </c>
      <c r="I16" s="704"/>
      <c r="J16" s="704"/>
      <c r="K16" s="246" t="s">
        <v>517</v>
      </c>
      <c r="L16" s="245" t="s">
        <v>518</v>
      </c>
      <c r="M16" s="245" t="s">
        <v>519</v>
      </c>
      <c r="N16" s="245" t="s">
        <v>486</v>
      </c>
      <c r="O16" s="704"/>
      <c r="P16" s="706"/>
      <c r="Q16" s="578" t="s">
        <v>520</v>
      </c>
      <c r="R16" s="245" t="s">
        <v>521</v>
      </c>
      <c r="S16" s="247" t="s">
        <v>522</v>
      </c>
      <c r="T16" s="700"/>
      <c r="U16" s="678"/>
      <c r="V16" s="678"/>
      <c r="W16" s="673"/>
      <c r="X16" s="312"/>
    </row>
    <row r="17" spans="2:24" ht="22.5" hidden="1" customHeight="1" x14ac:dyDescent="0.2">
      <c r="B17" s="217"/>
      <c r="C17" s="217"/>
      <c r="D17" s="241"/>
      <c r="E17" s="240"/>
      <c r="F17" s="248"/>
      <c r="G17" s="145" t="s">
        <v>594</v>
      </c>
      <c r="H17" s="176" t="s">
        <v>602</v>
      </c>
      <c r="I17" s="176" t="s">
        <v>602</v>
      </c>
      <c r="J17" s="176" t="s">
        <v>602</v>
      </c>
      <c r="K17" s="176" t="s">
        <v>602</v>
      </c>
      <c r="L17" s="176" t="s">
        <v>602</v>
      </c>
      <c r="M17" s="176" t="s">
        <v>602</v>
      </c>
      <c r="N17" s="176" t="s">
        <v>602</v>
      </c>
      <c r="O17" s="176" t="s">
        <v>602</v>
      </c>
      <c r="P17" s="176" t="s">
        <v>602</v>
      </c>
      <c r="Q17" s="176" t="s">
        <v>602</v>
      </c>
      <c r="R17" s="176" t="s">
        <v>602</v>
      </c>
      <c r="S17" s="176" t="s">
        <v>602</v>
      </c>
      <c r="T17" s="242"/>
      <c r="U17" s="152"/>
      <c r="V17" s="152"/>
      <c r="W17" s="152"/>
      <c r="X17" s="312"/>
    </row>
    <row r="18" spans="2:24" ht="19.5" hidden="1" customHeight="1" x14ac:dyDescent="0.2">
      <c r="B18" s="217"/>
      <c r="C18" s="217"/>
      <c r="D18" s="241"/>
      <c r="E18" s="240"/>
      <c r="F18" s="248"/>
      <c r="G18" s="145" t="s">
        <v>595</v>
      </c>
      <c r="H18" s="176" t="s">
        <v>535</v>
      </c>
      <c r="I18" s="176" t="s">
        <v>536</v>
      </c>
      <c r="J18" s="176" t="s">
        <v>537</v>
      </c>
      <c r="K18" s="176" t="s">
        <v>538</v>
      </c>
      <c r="L18" s="176" t="s">
        <v>542</v>
      </c>
      <c r="M18" s="176" t="s">
        <v>599</v>
      </c>
      <c r="N18" s="176" t="s">
        <v>539</v>
      </c>
      <c r="O18" s="176" t="s">
        <v>540</v>
      </c>
      <c r="P18" s="176" t="s">
        <v>541</v>
      </c>
      <c r="Q18" s="176" t="s">
        <v>613</v>
      </c>
      <c r="R18" s="176" t="s">
        <v>614</v>
      </c>
      <c r="S18" s="176" t="s">
        <v>615</v>
      </c>
      <c r="T18" s="242"/>
      <c r="U18" s="152"/>
      <c r="V18" s="152"/>
      <c r="W18" s="152"/>
      <c r="X18" s="312"/>
    </row>
    <row r="19" spans="2:24" ht="1.5" hidden="1" customHeight="1" x14ac:dyDescent="0.2">
      <c r="B19" s="217"/>
      <c r="C19" s="217"/>
      <c r="D19" s="241"/>
      <c r="E19" s="240"/>
      <c r="F19" s="248"/>
      <c r="G19" s="145" t="s">
        <v>600</v>
      </c>
      <c r="H19" s="176" t="s">
        <v>606</v>
      </c>
      <c r="I19" s="176" t="s">
        <v>606</v>
      </c>
      <c r="J19" s="176" t="s">
        <v>606</v>
      </c>
      <c r="K19" s="176" t="s">
        <v>606</v>
      </c>
      <c r="L19" s="176" t="s">
        <v>606</v>
      </c>
      <c r="M19" s="176" t="s">
        <v>606</v>
      </c>
      <c r="N19" s="176" t="s">
        <v>606</v>
      </c>
      <c r="O19" s="176" t="s">
        <v>606</v>
      </c>
      <c r="P19" s="176" t="s">
        <v>606</v>
      </c>
      <c r="Q19" s="176" t="s">
        <v>606</v>
      </c>
      <c r="R19" s="176" t="s">
        <v>606</v>
      </c>
      <c r="S19" s="176" t="s">
        <v>606</v>
      </c>
      <c r="T19" s="242"/>
      <c r="U19" s="152"/>
      <c r="V19" s="152"/>
      <c r="W19" s="152"/>
      <c r="X19" s="312"/>
    </row>
    <row r="20" spans="2:24" ht="12" hidden="1" customHeight="1" thickBot="1" x14ac:dyDescent="0.25">
      <c r="B20" s="140" t="s">
        <v>533</v>
      </c>
      <c r="C20" s="140" t="s">
        <v>597</v>
      </c>
      <c r="D20" s="140" t="s">
        <v>596</v>
      </c>
      <c r="E20" s="240"/>
      <c r="F20" s="248"/>
      <c r="G20" s="403" t="s">
        <v>596</v>
      </c>
      <c r="H20" s="242"/>
      <c r="I20" s="242"/>
      <c r="J20" s="242"/>
      <c r="K20" s="242"/>
      <c r="L20" s="242"/>
      <c r="M20" s="242"/>
      <c r="N20" s="242"/>
      <c r="O20" s="242"/>
      <c r="P20" s="242"/>
      <c r="Q20" s="242"/>
      <c r="R20" s="242"/>
      <c r="S20" s="242"/>
      <c r="T20" s="242"/>
      <c r="U20" s="152"/>
      <c r="V20" s="152"/>
      <c r="W20" s="152"/>
      <c r="X20" s="312"/>
    </row>
    <row r="21" spans="2:24" s="293" customFormat="1" ht="13.5" thickBot="1" x14ac:dyDescent="0.25">
      <c r="B21" s="611" t="s">
        <v>634</v>
      </c>
      <c r="C21" s="249"/>
      <c r="D21" s="250" t="s">
        <v>535</v>
      </c>
      <c r="E21" s="251">
        <v>1</v>
      </c>
      <c r="F21" s="402"/>
      <c r="G21" s="608" t="s">
        <v>37</v>
      </c>
      <c r="H21" s="449">
        <f>IF('Table 3.2.2'!H32="","",'Table 3.2.2'!H32)</f>
        <v>471</v>
      </c>
      <c r="I21" s="449" t="str">
        <f>IF('Table 3.2.2'!I32="","",'Table 3.2.2'!I32)</f>
        <v/>
      </c>
      <c r="J21" s="449">
        <f>IF('Table 3.2.2'!J32="","",'Table 3.2.2'!J32)</f>
        <v>168</v>
      </c>
      <c r="K21" s="449">
        <f>IF('Table 3.2.2'!K32="","",'Table 3.2.2'!K32)</f>
        <v>303</v>
      </c>
      <c r="L21" s="449">
        <f>IF('Table 3.2.2'!L32="","",'Table 3.2.2'!L32)</f>
        <v>81</v>
      </c>
      <c r="M21" s="449" t="str">
        <f>IF('Table 3.2.2'!M32="","",'Table 3.2.2'!M32)</f>
        <v/>
      </c>
      <c r="N21" s="449">
        <f>IF('Table 3.2.2'!N32="","",'Table 3.2.2'!N32)</f>
        <v>222</v>
      </c>
      <c r="O21" s="449" t="str">
        <f>IF('Table 3.2.2'!O32="","",'Table 3.2.2'!O32)</f>
        <v/>
      </c>
      <c r="P21" s="449" t="str">
        <f>IF('Table 3.2.2'!P32="","",'Table 3.2.2'!P32)</f>
        <v/>
      </c>
      <c r="Q21" s="449" t="str">
        <f>IF('Table 3.2.2'!Q32="","",'Table 3.2.2'!Q32)</f>
        <v/>
      </c>
      <c r="R21" s="449" t="str">
        <f>IF('Table 3.2.2'!R32="","",'Table 3.2.2'!R32)</f>
        <v/>
      </c>
      <c r="S21" s="449" t="str">
        <f>IF('Table 3.2.2'!S32="","",'Table 3.2.2'!S32)</f>
        <v/>
      </c>
      <c r="T21" s="488" t="str">
        <f>IF(AND(ISNUMBER(H21),SUM(COUNTIF(I21:K21,"c"),COUNTIF(O21:P21,"c"))=1),"Res Disc",IF(AND(H21="c",ISNUMBER(I21),ISNUMBER(J21),ISNUMBER(K21),ISNUMBER(O21),ISNUMBER(P21)),"Res Disc",IF(AND(COUNTIF(Q21:S21,"c")=1,ISNUMBER(P21)),"Res Disc",IF(AND(P21="c",ISNUMBER(Q21),ISNUMBER(R21),ISNUMBER(S21)),"Res Disc",IF(AND(K21="c",ISNUMBER(L21),ISNUMBER(M21),ISNUMBER(N21)),"Res Disc",IF(AND(ISNUMBER(K21),COUNTIF(L21:N21,"c")=1),"Res Disc",""))))))</f>
        <v/>
      </c>
      <c r="U21" s="629" t="str">
        <f>IF(T21&lt;&gt;"","",IF(SUM(COUNTIF(I21:K21,"c"),COUNTIF(O21:P21,"c"))&gt;1,"",IF(OR(AND(H21="c",OR(I21="c",J21="c",K21="c",O21="c",P21="c")),AND(H21&lt;&gt;"",I21="c",J21="c",K21="c",O21="c",P21="c"),AND(H21&lt;&gt;"",I21="",J21="",K21="",O21="",P21="")),"",IF(ABS(SUM(I21:K21,O21:P21)-SUM(H21))&gt;0.9,SUM(I21:K21,O21:P21),""))))</f>
        <v/>
      </c>
      <c r="V21" s="630" t="str">
        <f>IF(T21&lt;&gt;"","",IF(OR(AND(K21="c",OR(L21="c",N21="c",M21="c")),AND(K21&lt;&gt;"",L21="c",M21="c",N21="c"),AND(K21&lt;&gt;"",L21="",N21="",M21="")),"",IF(COUNTIF(L21:N21,"c")&gt;1,"",IF(ABS(SUM(L21:N21)-SUM(K21))&gt;0.9,SUM(L21:N21),""))))</f>
        <v/>
      </c>
      <c r="W21" s="490" t="str">
        <f>IF(T21&lt;&gt;"","",IF(OR(AND(P21="c",OR(Q21="c",S21="c",R21="c")),AND(P21&lt;&gt;"",Q21="c",R21="c",S21="c"),AND(P21&lt;&gt;"",Q21="",S21="",R21="")),"",IF(COUNTIF(Q21:S21,"c")&gt;1,"",IF(ABS(SUM(Q21:S21)-SUM(P21))&gt;0.9,SUM(Q21:S21),""))))</f>
        <v/>
      </c>
      <c r="X21" s="312"/>
    </row>
    <row r="22" spans="2:24" s="293" customFormat="1" x14ac:dyDescent="0.2">
      <c r="B22" s="611" t="s">
        <v>634</v>
      </c>
      <c r="C22" s="249"/>
      <c r="D22" s="252" t="s">
        <v>916</v>
      </c>
      <c r="E22" s="251"/>
      <c r="F22" s="693"/>
      <c r="G22" s="405" t="s">
        <v>913</v>
      </c>
      <c r="H22" s="545" t="str">
        <f>IF(AND('Table 5.2.2'!I32="",'Table 5.2.2'!J32="",'Table 5.2.2'!K32=""),"",IF(OR('Table 5.2.2'!I32="c",'Table 5.2.2'!J32="c",'Table 5.2.2'!K32="c"),"c",SUM('Table 5.2.2'!I32,'Table 5.2.2'!J32,'Table 5.2.2'!K32)))</f>
        <v/>
      </c>
      <c r="I22" s="546"/>
      <c r="J22" s="446"/>
      <c r="K22" s="559"/>
      <c r="L22" s="446"/>
      <c r="M22" s="546"/>
      <c r="N22" s="446"/>
      <c r="O22" s="546"/>
      <c r="P22" s="561"/>
      <c r="Q22" s="445"/>
      <c r="R22" s="445"/>
      <c r="S22" s="445"/>
      <c r="T22" s="416" t="str">
        <f>IF(AND(ISNUMBER(H22),SUM(COUNTIF(I22:K22,"c"),COUNTIF(O22:P22,"c"))=1),"Res Disc",IF(AND(H22="c",ISNUMBER(I22),ISNUMBER(J22),ISNUMBER(K22),ISNUMBER(O22),ISNUMBER(P22)),"Res Disc",IF(AND(COUNTIF(Q22:S22,"c")=1,ISNUMBER(P22)),"Res Disc",IF(AND(P22="c",ISNUMBER(Q22),ISNUMBER(R22),ISNUMBER(S22)),"Res Disc",IF(AND(K22="c",ISNUMBER(L22),ISNUMBER(M22),ISNUMBER(N22)),"Res Disc",IF(AND(ISNUMBER(K22),COUNTIF(L22:N22,"c")=1),"Res Disc",""))))))</f>
        <v/>
      </c>
      <c r="U22" s="626" t="str">
        <f t="shared" ref="U22:U85" si="0">IF(T22&lt;&gt;"","",IF(SUM(COUNTIF(I22:K22,"c"),COUNTIF(O22:P22,"c"))&gt;1,"",IF(OR(AND(H22="c",OR(I22="c",J22="c",K22="c",O22="c",P22="c")),AND(H22&lt;&gt;"",I22="c",J22="c",K22="c",O22="c",P22="c"),AND(H22&lt;&gt;"",I22="",J22="",K22="",O22="",P22="")),"",IF(ABS(SUM(I22:K22,O22:P22)-SUM(H22))&gt;0.9,SUM(I22:K22,O22:P22),""))))</f>
        <v/>
      </c>
      <c r="V22" s="631" t="str">
        <f t="shared" ref="V22:V85" si="1">IF(T22&lt;&gt;"","",IF(OR(AND(K22="c",OR(L22="c",N22="c",M22="c")),AND(K22&lt;&gt;"",L22="c",M22="c",N22="c"),AND(K22&lt;&gt;"",L22="",N22="",M22="")),"",IF(COUNTIF(L22:N22,"c")&gt;1,"",IF(ABS(SUM(L22:N22)-SUM(K22))&gt;0.9,SUM(L22:N22),""))))</f>
        <v/>
      </c>
      <c r="W22" s="442" t="str">
        <f t="shared" ref="W22:W85" si="2">IF(T22&lt;&gt;"","",IF(OR(AND(P22="c",OR(Q22="c",S22="c",R22="c")),AND(P22&lt;&gt;"",Q22="c",R22="c",S22="c"),AND(P22&lt;&gt;"",Q22="",S22="",R22="")),"",IF(COUNTIF(Q22:S22,"c")&gt;1,"",IF(ABS(SUM(Q22:S22)-SUM(P22))&gt;0.9,SUM(Q22:S22),""))))</f>
        <v/>
      </c>
      <c r="X22" s="312"/>
    </row>
    <row r="23" spans="2:24" s="293" customFormat="1" x14ac:dyDescent="0.2">
      <c r="B23" s="611" t="s">
        <v>634</v>
      </c>
      <c r="C23" s="249"/>
      <c r="D23" s="252" t="s">
        <v>917</v>
      </c>
      <c r="E23" s="251"/>
      <c r="F23" s="694"/>
      <c r="G23" s="404" t="s">
        <v>914</v>
      </c>
      <c r="H23" s="545" t="str">
        <f>IF(AND('Table 5.2.2'!I32="",'Table 5.2.2'!J32=""),"",IF(OR('Table 5.2.2'!I32="c",'Table 5.2.2'!J32="c"),"c",SUM('Table 5.2.2'!I32,'Table 5.2.2'!J32)))</f>
        <v/>
      </c>
      <c r="I23" s="419"/>
      <c r="J23" s="420"/>
      <c r="K23" s="560"/>
      <c r="L23" s="420"/>
      <c r="M23" s="419"/>
      <c r="N23" s="420"/>
      <c r="O23" s="419"/>
      <c r="P23" s="562"/>
      <c r="Q23" s="445"/>
      <c r="R23" s="445"/>
      <c r="S23" s="445"/>
      <c r="T23" s="416" t="str">
        <f t="shared" ref="T23:T26" si="3">IF(AND(ISNUMBER(H23),SUM(COUNTIF(I23:K23,"c"),COUNTIF(O23:P23,"c"))=1),"Res Disc",IF(AND(H23="c",ISNUMBER(I23),ISNUMBER(J23),ISNUMBER(K23),ISNUMBER(O23),ISNUMBER(P23)),"Res Disc",IF(AND(COUNTIF(Q23:S23,"c")=1,ISNUMBER(P23)),"Res Disc",IF(AND(P23="c",ISNUMBER(Q23),ISNUMBER(R23),ISNUMBER(S23)),"Res Disc",IF(AND(K23="c",ISNUMBER(L23),ISNUMBER(M23),ISNUMBER(N23)),"Res Disc",IF(AND(ISNUMBER(K23),COUNTIF(L23:N23,"c")=1),"Res Disc",""))))))</f>
        <v/>
      </c>
      <c r="U23" s="626" t="str">
        <f t="shared" si="0"/>
        <v/>
      </c>
      <c r="V23" s="631" t="str">
        <f t="shared" si="1"/>
        <v/>
      </c>
      <c r="W23" s="442" t="str">
        <f t="shared" si="2"/>
        <v/>
      </c>
      <c r="X23" s="312"/>
    </row>
    <row r="24" spans="2:24" s="293" customFormat="1" x14ac:dyDescent="0.2">
      <c r="B24" s="611" t="s">
        <v>634</v>
      </c>
      <c r="C24" s="249"/>
      <c r="D24" s="252" t="s">
        <v>538</v>
      </c>
      <c r="E24" s="251"/>
      <c r="F24" s="694"/>
      <c r="G24" s="404" t="s">
        <v>915</v>
      </c>
      <c r="H24" s="547" t="str">
        <f>'Table 5.2.2'!K32</f>
        <v/>
      </c>
      <c r="I24" s="419"/>
      <c r="J24" s="420"/>
      <c r="K24" s="560"/>
      <c r="L24" s="420"/>
      <c r="M24" s="419"/>
      <c r="N24" s="420"/>
      <c r="O24" s="419"/>
      <c r="P24" s="562"/>
      <c r="Q24" s="445"/>
      <c r="R24" s="445"/>
      <c r="S24" s="445"/>
      <c r="T24" s="416" t="str">
        <f t="shared" si="3"/>
        <v/>
      </c>
      <c r="U24" s="626" t="str">
        <f t="shared" si="0"/>
        <v/>
      </c>
      <c r="V24" s="631" t="str">
        <f t="shared" si="1"/>
        <v/>
      </c>
      <c r="W24" s="442" t="str">
        <f t="shared" si="2"/>
        <v/>
      </c>
      <c r="X24" s="312"/>
    </row>
    <row r="25" spans="2:24" s="293" customFormat="1" x14ac:dyDescent="0.2">
      <c r="B25" s="611" t="s">
        <v>634</v>
      </c>
      <c r="C25" s="249"/>
      <c r="D25" s="252" t="s">
        <v>540</v>
      </c>
      <c r="E25" s="251"/>
      <c r="F25" s="694"/>
      <c r="G25" s="404" t="s">
        <v>488</v>
      </c>
      <c r="H25" s="547" t="str">
        <f>IF('Table 5.2.2'!O32="","",'Table 5.2.2'!O32)</f>
        <v/>
      </c>
      <c r="I25" s="419"/>
      <c r="J25" s="420"/>
      <c r="K25" s="560"/>
      <c r="L25" s="420"/>
      <c r="M25" s="419"/>
      <c r="N25" s="420"/>
      <c r="O25" s="419"/>
      <c r="P25" s="562"/>
      <c r="Q25" s="445"/>
      <c r="R25" s="445"/>
      <c r="S25" s="445"/>
      <c r="T25" s="416" t="str">
        <f t="shared" si="3"/>
        <v/>
      </c>
      <c r="U25" s="626" t="str">
        <f t="shared" si="0"/>
        <v/>
      </c>
      <c r="V25" s="631" t="str">
        <f t="shared" si="1"/>
        <v/>
      </c>
      <c r="W25" s="442" t="str">
        <f t="shared" si="2"/>
        <v/>
      </c>
      <c r="X25" s="312"/>
    </row>
    <row r="26" spans="2:24" s="293" customFormat="1" ht="13.5" thickBot="1" x14ac:dyDescent="0.25">
      <c r="B26" s="611" t="s">
        <v>634</v>
      </c>
      <c r="C26" s="249"/>
      <c r="D26" s="253" t="s">
        <v>541</v>
      </c>
      <c r="E26" s="254"/>
      <c r="F26" s="695"/>
      <c r="G26" s="407" t="s">
        <v>883</v>
      </c>
      <c r="H26" s="548" t="str">
        <f>IF('Table 5.2.2'!P32="","",'Table 5.2.2'!P32)</f>
        <v/>
      </c>
      <c r="I26" s="419"/>
      <c r="J26" s="420"/>
      <c r="K26" s="560"/>
      <c r="L26" s="420"/>
      <c r="M26" s="419"/>
      <c r="N26" s="420"/>
      <c r="O26" s="419"/>
      <c r="P26" s="562"/>
      <c r="Q26" s="445"/>
      <c r="R26" s="445"/>
      <c r="S26" s="445"/>
      <c r="T26" s="416" t="str">
        <f t="shared" si="3"/>
        <v/>
      </c>
      <c r="U26" s="626" t="str">
        <f t="shared" si="0"/>
        <v/>
      </c>
      <c r="V26" s="631" t="str">
        <f t="shared" si="1"/>
        <v/>
      </c>
      <c r="W26" s="442" t="str">
        <f t="shared" si="2"/>
        <v/>
      </c>
      <c r="X26" s="312"/>
    </row>
    <row r="27" spans="2:24" ht="13.5" thickBot="1" x14ac:dyDescent="0.25">
      <c r="B27" s="249" t="s">
        <v>635</v>
      </c>
      <c r="C27" s="249"/>
      <c r="D27" s="250" t="s">
        <v>535</v>
      </c>
      <c r="E27" s="251">
        <v>2</v>
      </c>
      <c r="F27" s="402"/>
      <c r="G27" s="608" t="s">
        <v>39</v>
      </c>
      <c r="H27" s="449">
        <f>IF('Table 3.2.2'!H33="","",'Table 3.2.2'!H33)</f>
        <v>262</v>
      </c>
      <c r="I27" s="449" t="str">
        <f>IF('Table 3.2.2'!I33="","",'Table 3.2.2'!I33)</f>
        <v/>
      </c>
      <c r="J27" s="449">
        <f>IF('Table 3.2.2'!J33="","",'Table 3.2.2'!J33)</f>
        <v>3</v>
      </c>
      <c r="K27" s="449">
        <f>IF('Table 3.2.2'!K33="","",'Table 3.2.2'!K33)</f>
        <v>259</v>
      </c>
      <c r="L27" s="449" t="str">
        <f>IF('Table 3.2.2'!L33="","",'Table 3.2.2'!L33)</f>
        <v/>
      </c>
      <c r="M27" s="449" t="str">
        <f>IF('Table 3.2.2'!M33="","",'Table 3.2.2'!M33)</f>
        <v/>
      </c>
      <c r="N27" s="449">
        <f>IF('Table 3.2.2'!N33="","",'Table 3.2.2'!N33)</f>
        <v>259</v>
      </c>
      <c r="O27" s="449" t="str">
        <f>IF('Table 3.2.2'!O33="","",'Table 3.2.2'!O33)</f>
        <v/>
      </c>
      <c r="P27" s="449" t="str">
        <f>IF('Table 3.2.2'!P33="","",'Table 3.2.2'!P33)</f>
        <v/>
      </c>
      <c r="Q27" s="449" t="str">
        <f>IF('Table 3.2.2'!Q33="","",'Table 3.2.2'!Q33)</f>
        <v/>
      </c>
      <c r="R27" s="449" t="str">
        <f>IF('Table 3.2.2'!R33="","",'Table 3.2.2'!R33)</f>
        <v/>
      </c>
      <c r="S27" s="449" t="str">
        <f>IF('Table 3.2.2'!S33="","",'Table 3.2.2'!S33)</f>
        <v/>
      </c>
      <c r="T27" s="416" t="str">
        <f>IF(AND(ISNUMBER(H27),SUM(COUNTIF(I27:K27,"c"),COUNTIF(O27:P27,"c"))=1),"Res Disc",IF(AND(H27="c",ISNUMBER(I27),ISNUMBER(J27),ISNUMBER(K27),ISNUMBER(O27),ISNUMBER(P27)),"Res Disc",IF(AND(COUNTIF(Q27:S27,"c")=1,ISNUMBER(P27)),"Res Disc",IF(AND(P27="c",ISNUMBER(Q27),ISNUMBER(R27),ISNUMBER(S27)),"Res Disc",IF(AND(K27="c",ISNUMBER(L27),ISNUMBER(M27),ISNUMBER(N27)),"Res Disc",IF(AND(ISNUMBER(K27),COUNTIF(L27:N27,"c")=1),"Res Disc",""))))))</f>
        <v/>
      </c>
      <c r="U27" s="626" t="str">
        <f t="shared" si="0"/>
        <v/>
      </c>
      <c r="V27" s="631" t="str">
        <f t="shared" si="1"/>
        <v/>
      </c>
      <c r="W27" s="442" t="str">
        <f t="shared" si="2"/>
        <v/>
      </c>
      <c r="X27" s="312"/>
    </row>
    <row r="28" spans="2:24" x14ac:dyDescent="0.2">
      <c r="B28" s="249" t="s">
        <v>635</v>
      </c>
      <c r="C28" s="249"/>
      <c r="D28" s="252" t="s">
        <v>916</v>
      </c>
      <c r="E28" s="251"/>
      <c r="F28" s="693"/>
      <c r="G28" s="405" t="s">
        <v>913</v>
      </c>
      <c r="H28" s="545" t="str">
        <f>IF(AND('Table 5.2.2'!I33="",'Table 5.2.2'!J33="",'Table 5.2.2'!K33=""),"",IF(OR('Table 5.2.2'!I33="c",'Table 5.2.2'!J33="c",'Table 5.2.2'!K33="c"),"c",SUM('Table 5.2.2'!I33,'Table 5.2.2'!J33,'Table 5.2.2'!K33)))</f>
        <v/>
      </c>
      <c r="I28" s="546"/>
      <c r="J28" s="446"/>
      <c r="K28" s="559"/>
      <c r="L28" s="446"/>
      <c r="M28" s="546"/>
      <c r="N28" s="446"/>
      <c r="O28" s="546"/>
      <c r="P28" s="561"/>
      <c r="Q28" s="445"/>
      <c r="R28" s="445"/>
      <c r="S28" s="445"/>
      <c r="T28" s="416" t="str">
        <f>IF(AND(ISNUMBER(H28),SUM(COUNTIF(I28:K28,"c"),COUNTIF(O28:P28,"c"))=1),"Res Disc",IF(AND(H28="c",ISNUMBER(I28),ISNUMBER(J28),ISNUMBER(K28),ISNUMBER(O28),ISNUMBER(P28)),"Res Disc",IF(AND(COUNTIF(Q28:S28,"c")=1,ISNUMBER(P28)),"Res Disc",IF(AND(P28="c",ISNUMBER(Q28),ISNUMBER(R28),ISNUMBER(S28)),"Res Disc",IF(AND(K28="c",ISNUMBER(L28),ISNUMBER(M28),ISNUMBER(N28)),"Res Disc",IF(AND(ISNUMBER(K28),COUNTIF(L28:N28,"c")=1),"Res Disc",""))))))</f>
        <v/>
      </c>
      <c r="U28" s="626" t="str">
        <f t="shared" si="0"/>
        <v/>
      </c>
      <c r="V28" s="631" t="str">
        <f t="shared" si="1"/>
        <v/>
      </c>
      <c r="W28" s="442" t="str">
        <f t="shared" si="2"/>
        <v/>
      </c>
      <c r="X28" s="312"/>
    </row>
    <row r="29" spans="2:24" x14ac:dyDescent="0.2">
      <c r="B29" s="249" t="s">
        <v>635</v>
      </c>
      <c r="C29" s="249"/>
      <c r="D29" s="252" t="s">
        <v>917</v>
      </c>
      <c r="E29" s="251"/>
      <c r="F29" s="694"/>
      <c r="G29" s="404" t="s">
        <v>914</v>
      </c>
      <c r="H29" s="545" t="str">
        <f>IF(AND('Table 5.2.2'!I33="",'Table 5.2.2'!J33=""),"",IF(OR('Table 5.2.2'!I33="c",'Table 5.2.2'!J33="c"),"c",SUM('Table 5.2.2'!I33,'Table 5.2.2'!J33)))</f>
        <v/>
      </c>
      <c r="I29" s="419"/>
      <c r="J29" s="420"/>
      <c r="K29" s="560"/>
      <c r="L29" s="420"/>
      <c r="M29" s="419"/>
      <c r="N29" s="420"/>
      <c r="O29" s="419"/>
      <c r="P29" s="562"/>
      <c r="Q29" s="445"/>
      <c r="R29" s="445"/>
      <c r="S29" s="445"/>
      <c r="T29" s="416" t="str">
        <f t="shared" ref="T29:T92" si="4">IF(AND(ISNUMBER(H29),SUM(COUNTIF(I29:K29,"c"),COUNTIF(O29:P29,"c"))=1),"Res Disc",IF(AND(H29="c",ISNUMBER(I29),ISNUMBER(J29),ISNUMBER(K29),ISNUMBER(O29),ISNUMBER(P29)),"Res Disc",IF(AND(COUNTIF(Q29:S29,"c")=1,ISNUMBER(P29)),"Res Disc",IF(AND(P29="c",ISNUMBER(Q29),ISNUMBER(R29),ISNUMBER(S29)),"Res Disc",IF(AND(K29="c",ISNUMBER(L29),ISNUMBER(M29),ISNUMBER(N29)),"Res Disc",IF(AND(ISNUMBER(K29),COUNTIF(L29:N29,"c")=1),"Res Disc",""))))))</f>
        <v/>
      </c>
      <c r="U29" s="626" t="str">
        <f t="shared" si="0"/>
        <v/>
      </c>
      <c r="V29" s="631" t="str">
        <f t="shared" si="1"/>
        <v/>
      </c>
      <c r="W29" s="442" t="str">
        <f t="shared" si="2"/>
        <v/>
      </c>
      <c r="X29" s="312"/>
    </row>
    <row r="30" spans="2:24" x14ac:dyDescent="0.2">
      <c r="B30" s="249" t="s">
        <v>635</v>
      </c>
      <c r="C30" s="249"/>
      <c r="D30" s="252" t="s">
        <v>538</v>
      </c>
      <c r="E30" s="251"/>
      <c r="F30" s="694"/>
      <c r="G30" s="404" t="s">
        <v>915</v>
      </c>
      <c r="H30" s="547" t="str">
        <f>'Table 5.2.2'!K33</f>
        <v/>
      </c>
      <c r="I30" s="419"/>
      <c r="J30" s="420"/>
      <c r="K30" s="560"/>
      <c r="L30" s="420"/>
      <c r="M30" s="419"/>
      <c r="N30" s="420"/>
      <c r="O30" s="419"/>
      <c r="P30" s="562"/>
      <c r="Q30" s="445"/>
      <c r="R30" s="445"/>
      <c r="S30" s="445"/>
      <c r="T30" s="416" t="str">
        <f t="shared" si="4"/>
        <v/>
      </c>
      <c r="U30" s="626" t="str">
        <f t="shared" si="0"/>
        <v/>
      </c>
      <c r="V30" s="631" t="str">
        <f t="shared" si="1"/>
        <v/>
      </c>
      <c r="W30" s="442" t="str">
        <f t="shared" si="2"/>
        <v/>
      </c>
      <c r="X30" s="312"/>
    </row>
    <row r="31" spans="2:24" x14ac:dyDescent="0.2">
      <c r="B31" s="249" t="s">
        <v>635</v>
      </c>
      <c r="C31" s="249"/>
      <c r="D31" s="252" t="s">
        <v>540</v>
      </c>
      <c r="E31" s="251"/>
      <c r="F31" s="694"/>
      <c r="G31" s="404" t="s">
        <v>488</v>
      </c>
      <c r="H31" s="547" t="str">
        <f>IF('Table 5.2.2'!O33="","",'Table 5.2.2'!O33)</f>
        <v/>
      </c>
      <c r="I31" s="419"/>
      <c r="J31" s="420"/>
      <c r="K31" s="560"/>
      <c r="L31" s="420"/>
      <c r="M31" s="419"/>
      <c r="N31" s="420"/>
      <c r="O31" s="419"/>
      <c r="P31" s="562"/>
      <c r="Q31" s="445"/>
      <c r="R31" s="445"/>
      <c r="S31" s="445"/>
      <c r="T31" s="416" t="str">
        <f t="shared" si="4"/>
        <v/>
      </c>
      <c r="U31" s="626" t="str">
        <f t="shared" si="0"/>
        <v/>
      </c>
      <c r="V31" s="631" t="str">
        <f t="shared" si="1"/>
        <v/>
      </c>
      <c r="W31" s="442" t="str">
        <f t="shared" si="2"/>
        <v/>
      </c>
      <c r="X31" s="312"/>
    </row>
    <row r="32" spans="2:24" ht="13.5" thickBot="1" x14ac:dyDescent="0.25">
      <c r="B32" s="249" t="s">
        <v>635</v>
      </c>
      <c r="C32" s="249"/>
      <c r="D32" s="253" t="s">
        <v>541</v>
      </c>
      <c r="E32" s="254"/>
      <c r="F32" s="695"/>
      <c r="G32" s="407" t="s">
        <v>883</v>
      </c>
      <c r="H32" s="548" t="str">
        <f>IF('Table 5.2.2'!P33="","",'Table 5.2.2'!P33)</f>
        <v/>
      </c>
      <c r="I32" s="419"/>
      <c r="J32" s="420"/>
      <c r="K32" s="560"/>
      <c r="L32" s="420"/>
      <c r="M32" s="419"/>
      <c r="N32" s="420"/>
      <c r="O32" s="419"/>
      <c r="P32" s="562"/>
      <c r="Q32" s="445"/>
      <c r="R32" s="445"/>
      <c r="S32" s="445"/>
      <c r="T32" s="416" t="str">
        <f t="shared" si="4"/>
        <v/>
      </c>
      <c r="U32" s="626" t="str">
        <f t="shared" si="0"/>
        <v/>
      </c>
      <c r="V32" s="631" t="str">
        <f t="shared" si="1"/>
        <v/>
      </c>
      <c r="W32" s="442" t="str">
        <f t="shared" si="2"/>
        <v/>
      </c>
      <c r="X32" s="312"/>
    </row>
    <row r="33" spans="2:24" ht="13.5" thickBot="1" x14ac:dyDescent="0.25">
      <c r="B33" s="293" t="s">
        <v>642</v>
      </c>
      <c r="D33" s="250" t="s">
        <v>535</v>
      </c>
      <c r="E33" s="255">
        <v>3</v>
      </c>
      <c r="F33" s="257"/>
      <c r="G33" s="608" t="s">
        <v>53</v>
      </c>
      <c r="H33" s="449">
        <f>IF('Table 3.2.2'!H40="","",'Table 3.2.2'!H40)</f>
        <v>13</v>
      </c>
      <c r="I33" s="449" t="str">
        <f>IF('Table 3.2.2'!I40="","",'Table 3.2.2'!I40)</f>
        <v/>
      </c>
      <c r="J33" s="449" t="str">
        <f>IF('Table 3.2.2'!J40="","",'Table 3.2.2'!J40)</f>
        <v/>
      </c>
      <c r="K33" s="449">
        <f>IF('Table 3.2.2'!K40="","",'Table 3.2.2'!K40)</f>
        <v>13</v>
      </c>
      <c r="L33" s="449" t="str">
        <f>IF('Table 3.2.2'!L40="","",'Table 3.2.2'!L40)</f>
        <v/>
      </c>
      <c r="M33" s="449" t="str">
        <f>IF('Table 3.2.2'!M40="","",'Table 3.2.2'!M40)</f>
        <v/>
      </c>
      <c r="N33" s="449">
        <f>IF('Table 3.2.2'!N40="","",'Table 3.2.2'!N40)</f>
        <v>13</v>
      </c>
      <c r="O33" s="449" t="str">
        <f>IF('Table 3.2.2'!O40="","",'Table 3.2.2'!O40)</f>
        <v/>
      </c>
      <c r="P33" s="449" t="str">
        <f>IF('Table 3.2.2'!P40="","",'Table 3.2.2'!P40)</f>
        <v/>
      </c>
      <c r="Q33" s="449" t="str">
        <f>IF('Table 3.2.2'!Q40="","",'Table 3.2.2'!Q40)</f>
        <v/>
      </c>
      <c r="R33" s="449" t="str">
        <f>IF('Table 3.2.2'!R40="","",'Table 3.2.2'!R40)</f>
        <v/>
      </c>
      <c r="S33" s="449" t="str">
        <f>IF('Table 3.2.2'!S40="","",'Table 3.2.2'!S40)</f>
        <v/>
      </c>
      <c r="T33" s="416" t="str">
        <f t="shared" si="4"/>
        <v/>
      </c>
      <c r="U33" s="626" t="str">
        <f t="shared" si="0"/>
        <v/>
      </c>
      <c r="V33" s="631" t="str">
        <f t="shared" si="1"/>
        <v/>
      </c>
      <c r="W33" s="442" t="str">
        <f t="shared" si="2"/>
        <v/>
      </c>
      <c r="X33" s="312"/>
    </row>
    <row r="34" spans="2:24" x14ac:dyDescent="0.2">
      <c r="B34" s="293" t="s">
        <v>642</v>
      </c>
      <c r="D34" s="252" t="s">
        <v>916</v>
      </c>
      <c r="E34" s="251"/>
      <c r="F34" s="693"/>
      <c r="G34" s="405" t="s">
        <v>913</v>
      </c>
      <c r="H34" s="545" t="str">
        <f>IF(AND('Table 5.2.2'!I40="",'Table 5.2.2'!J40="",'Table 5.2.2'!K40=""),"",IF(OR('Table 5.2.2'!I40="c",'Table 5.2.2'!J40="c",'Table 5.2.2'!K40="c"),"c",SUM('Table 5.2.2'!I40,'Table 5.2.2'!J40,'Table 5.2.2'!K40)))</f>
        <v/>
      </c>
      <c r="I34" s="419"/>
      <c r="J34" s="420"/>
      <c r="K34" s="559"/>
      <c r="L34" s="446"/>
      <c r="M34" s="546"/>
      <c r="N34" s="446"/>
      <c r="O34" s="546"/>
      <c r="P34" s="561"/>
      <c r="Q34" s="445"/>
      <c r="R34" s="445"/>
      <c r="S34" s="445"/>
      <c r="T34" s="416" t="str">
        <f t="shared" si="4"/>
        <v/>
      </c>
      <c r="U34" s="626" t="str">
        <f t="shared" si="0"/>
        <v/>
      </c>
      <c r="V34" s="631" t="str">
        <f t="shared" si="1"/>
        <v/>
      </c>
      <c r="W34" s="442" t="str">
        <f t="shared" si="2"/>
        <v/>
      </c>
      <c r="X34" s="312"/>
    </row>
    <row r="35" spans="2:24" x14ac:dyDescent="0.2">
      <c r="B35" s="293" t="s">
        <v>642</v>
      </c>
      <c r="D35" s="252" t="s">
        <v>917</v>
      </c>
      <c r="E35" s="251"/>
      <c r="F35" s="694"/>
      <c r="G35" s="404" t="s">
        <v>914</v>
      </c>
      <c r="H35" s="545" t="str">
        <f>IF(AND('Table 5.2.2'!I40="",'Table 5.2.2'!J40=""),"",IF(OR('Table 5.2.2'!I40="c",'Table 5.2.2'!J40="c"),"c",SUM('Table 5.2.2'!I40,'Table 5.2.2'!J40)))</f>
        <v/>
      </c>
      <c r="I35" s="419"/>
      <c r="J35" s="420"/>
      <c r="K35" s="560"/>
      <c r="L35" s="420"/>
      <c r="M35" s="419"/>
      <c r="N35" s="420"/>
      <c r="O35" s="419"/>
      <c r="P35" s="562"/>
      <c r="Q35" s="445"/>
      <c r="R35" s="445"/>
      <c r="S35" s="445"/>
      <c r="T35" s="416" t="str">
        <f t="shared" si="4"/>
        <v/>
      </c>
      <c r="U35" s="626" t="str">
        <f t="shared" si="0"/>
        <v/>
      </c>
      <c r="V35" s="631" t="str">
        <f t="shared" si="1"/>
        <v/>
      </c>
      <c r="W35" s="442" t="str">
        <f t="shared" si="2"/>
        <v/>
      </c>
      <c r="X35" s="312"/>
    </row>
    <row r="36" spans="2:24" x14ac:dyDescent="0.2">
      <c r="B36" s="293" t="s">
        <v>642</v>
      </c>
      <c r="D36" s="252" t="s">
        <v>538</v>
      </c>
      <c r="E36" s="251"/>
      <c r="F36" s="694"/>
      <c r="G36" s="404" t="s">
        <v>915</v>
      </c>
      <c r="H36" s="547" t="str">
        <f>'Table 5.2.2'!K40</f>
        <v/>
      </c>
      <c r="I36" s="419"/>
      <c r="J36" s="420"/>
      <c r="K36" s="560"/>
      <c r="L36" s="420"/>
      <c r="M36" s="419"/>
      <c r="N36" s="420"/>
      <c r="O36" s="419"/>
      <c r="P36" s="562"/>
      <c r="Q36" s="445"/>
      <c r="R36" s="445"/>
      <c r="S36" s="445"/>
      <c r="T36" s="416" t="str">
        <f t="shared" si="4"/>
        <v/>
      </c>
      <c r="U36" s="626" t="str">
        <f t="shared" si="0"/>
        <v/>
      </c>
      <c r="V36" s="631" t="str">
        <f t="shared" si="1"/>
        <v/>
      </c>
      <c r="W36" s="442" t="str">
        <f t="shared" si="2"/>
        <v/>
      </c>
      <c r="X36" s="312"/>
    </row>
    <row r="37" spans="2:24" x14ac:dyDescent="0.2">
      <c r="B37" s="293" t="s">
        <v>642</v>
      </c>
      <c r="D37" s="252" t="s">
        <v>540</v>
      </c>
      <c r="E37" s="251"/>
      <c r="F37" s="694"/>
      <c r="G37" s="404" t="s">
        <v>488</v>
      </c>
      <c r="H37" s="547" t="str">
        <f>IF('Table 5.2.2'!O40="","",'Table 5.2.2'!O40)</f>
        <v/>
      </c>
      <c r="I37" s="419"/>
      <c r="J37" s="420"/>
      <c r="K37" s="560"/>
      <c r="L37" s="420"/>
      <c r="M37" s="419"/>
      <c r="N37" s="420"/>
      <c r="O37" s="419"/>
      <c r="P37" s="562"/>
      <c r="Q37" s="445"/>
      <c r="R37" s="445"/>
      <c r="S37" s="445"/>
      <c r="T37" s="416" t="str">
        <f t="shared" si="4"/>
        <v/>
      </c>
      <c r="U37" s="626" t="str">
        <f t="shared" si="0"/>
        <v/>
      </c>
      <c r="V37" s="631" t="str">
        <f t="shared" si="1"/>
        <v/>
      </c>
      <c r="W37" s="442" t="str">
        <f t="shared" si="2"/>
        <v/>
      </c>
      <c r="X37" s="312"/>
    </row>
    <row r="38" spans="2:24" ht="13.5" thickBot="1" x14ac:dyDescent="0.25">
      <c r="B38" s="293" t="s">
        <v>642</v>
      </c>
      <c r="D38" s="253" t="s">
        <v>541</v>
      </c>
      <c r="E38" s="254"/>
      <c r="F38" s="695"/>
      <c r="G38" s="407" t="s">
        <v>883</v>
      </c>
      <c r="H38" s="548" t="str">
        <f>IF('Table 5.2.2'!P40="","",'Table 5.2.2'!P40)</f>
        <v/>
      </c>
      <c r="I38" s="419"/>
      <c r="J38" s="420"/>
      <c r="K38" s="560"/>
      <c r="L38" s="420"/>
      <c r="M38" s="419"/>
      <c r="N38" s="420"/>
      <c r="O38" s="419"/>
      <c r="P38" s="562"/>
      <c r="Q38" s="445"/>
      <c r="R38" s="445"/>
      <c r="S38" s="445"/>
      <c r="T38" s="416" t="str">
        <f t="shared" si="4"/>
        <v/>
      </c>
      <c r="U38" s="626" t="str">
        <f t="shared" si="0"/>
        <v/>
      </c>
      <c r="V38" s="631" t="str">
        <f t="shared" si="1"/>
        <v/>
      </c>
      <c r="W38" s="442" t="str">
        <f t="shared" si="2"/>
        <v/>
      </c>
      <c r="X38" s="312"/>
    </row>
    <row r="39" spans="2:24" ht="13.5" thickBot="1" x14ac:dyDescent="0.25">
      <c r="B39" s="293" t="s">
        <v>651</v>
      </c>
      <c r="D39" s="250" t="s">
        <v>535</v>
      </c>
      <c r="E39" s="255">
        <v>4</v>
      </c>
      <c r="F39" s="257"/>
      <c r="G39" s="608" t="s">
        <v>69</v>
      </c>
      <c r="H39" s="449">
        <f>IF('Table 3.2.2'!H49="","",'Table 3.2.2'!H49)</f>
        <v>4563</v>
      </c>
      <c r="I39" s="449" t="str">
        <f>IF('Table 3.2.2'!I49="","",'Table 3.2.2'!I49)</f>
        <v/>
      </c>
      <c r="J39" s="449">
        <f>IF('Table 3.2.2'!J49="","",'Table 3.2.2'!J49)</f>
        <v>4178</v>
      </c>
      <c r="K39" s="449">
        <f>IF('Table 3.2.2'!K49="","",'Table 3.2.2'!K49)</f>
        <v>385</v>
      </c>
      <c r="L39" s="449">
        <f>IF('Table 3.2.2'!L49="","",'Table 3.2.2'!L49)</f>
        <v>11</v>
      </c>
      <c r="M39" s="449" t="str">
        <f>IF('Table 3.2.2'!M49="","",'Table 3.2.2'!M49)</f>
        <v/>
      </c>
      <c r="N39" s="449">
        <f>IF('Table 3.2.2'!N49="","",'Table 3.2.2'!N49)</f>
        <v>374</v>
      </c>
      <c r="O39" s="449" t="str">
        <f>IF('Table 3.2.2'!O49="","",'Table 3.2.2'!O49)</f>
        <v/>
      </c>
      <c r="P39" s="449" t="str">
        <f>IF('Table 3.2.2'!P49="","",'Table 3.2.2'!P49)</f>
        <v/>
      </c>
      <c r="Q39" s="449" t="str">
        <f>IF('Table 3.2.2'!Q49="","",'Table 3.2.2'!Q49)</f>
        <v/>
      </c>
      <c r="R39" s="449" t="str">
        <f>IF('Table 3.2.2'!R49="","",'Table 3.2.2'!R49)</f>
        <v/>
      </c>
      <c r="S39" s="449" t="str">
        <f>IF('Table 3.2.2'!S49="","",'Table 3.2.2'!S49)</f>
        <v/>
      </c>
      <c r="T39" s="416" t="str">
        <f t="shared" si="4"/>
        <v/>
      </c>
      <c r="U39" s="626" t="str">
        <f t="shared" si="0"/>
        <v/>
      </c>
      <c r="V39" s="631" t="str">
        <f t="shared" si="1"/>
        <v/>
      </c>
      <c r="W39" s="442" t="str">
        <f t="shared" si="2"/>
        <v/>
      </c>
      <c r="X39" s="312"/>
    </row>
    <row r="40" spans="2:24" x14ac:dyDescent="0.2">
      <c r="B40" s="293" t="s">
        <v>651</v>
      </c>
      <c r="D40" s="252" t="s">
        <v>916</v>
      </c>
      <c r="E40" s="251"/>
      <c r="F40" s="693"/>
      <c r="G40" s="405" t="s">
        <v>913</v>
      </c>
      <c r="H40" s="545" t="str">
        <f>IF(AND('Table 5.2.2'!I49="",'Table 5.2.2'!J49="",'Table 5.2.2'!K49=""),"",IF(OR('Table 5.2.2'!I49="c",'Table 5.2.2'!J49="c",'Table 5.2.2'!K49="c"),"c",SUM('Table 5.2.2'!I49,'Table 5.2.2'!J49,'Table 5.2.2'!K49)))</f>
        <v/>
      </c>
      <c r="I40" s="419"/>
      <c r="J40" s="420"/>
      <c r="K40" s="559"/>
      <c r="L40" s="446"/>
      <c r="M40" s="546"/>
      <c r="N40" s="446"/>
      <c r="O40" s="546"/>
      <c r="P40" s="561"/>
      <c r="Q40" s="445"/>
      <c r="R40" s="445"/>
      <c r="S40" s="445"/>
      <c r="T40" s="416" t="str">
        <f t="shared" si="4"/>
        <v/>
      </c>
      <c r="U40" s="626" t="str">
        <f t="shared" si="0"/>
        <v/>
      </c>
      <c r="V40" s="631" t="str">
        <f t="shared" si="1"/>
        <v/>
      </c>
      <c r="W40" s="442" t="str">
        <f t="shared" si="2"/>
        <v/>
      </c>
      <c r="X40" s="312"/>
    </row>
    <row r="41" spans="2:24" x14ac:dyDescent="0.2">
      <c r="B41" s="293" t="s">
        <v>651</v>
      </c>
      <c r="D41" s="252" t="s">
        <v>917</v>
      </c>
      <c r="E41" s="251"/>
      <c r="F41" s="694"/>
      <c r="G41" s="404" t="s">
        <v>914</v>
      </c>
      <c r="H41" s="545" t="str">
        <f>IF(AND('Table 5.2.2'!I49="",'Table 5.2.2'!J49=""),"",IF(OR('Table 5.2.2'!I49="c",'Table 5.2.2'!J49="c"),"c",SUM('Table 5.2.2'!I49,'Table 5.2.2'!J49)))</f>
        <v/>
      </c>
      <c r="I41" s="419"/>
      <c r="J41" s="420"/>
      <c r="K41" s="560"/>
      <c r="L41" s="420"/>
      <c r="M41" s="419"/>
      <c r="N41" s="420"/>
      <c r="O41" s="419"/>
      <c r="P41" s="562"/>
      <c r="Q41" s="445"/>
      <c r="R41" s="445"/>
      <c r="S41" s="445"/>
      <c r="T41" s="416" t="str">
        <f t="shared" si="4"/>
        <v/>
      </c>
      <c r="U41" s="626" t="str">
        <f t="shared" si="0"/>
        <v/>
      </c>
      <c r="V41" s="631" t="str">
        <f t="shared" si="1"/>
        <v/>
      </c>
      <c r="W41" s="442" t="str">
        <f t="shared" si="2"/>
        <v/>
      </c>
      <c r="X41" s="312"/>
    </row>
    <row r="42" spans="2:24" x14ac:dyDescent="0.2">
      <c r="B42" s="293" t="s">
        <v>651</v>
      </c>
      <c r="D42" s="252" t="s">
        <v>538</v>
      </c>
      <c r="E42" s="251"/>
      <c r="F42" s="694"/>
      <c r="G42" s="404" t="s">
        <v>915</v>
      </c>
      <c r="H42" s="547" t="str">
        <f>'Table 5.2.2'!K49</f>
        <v/>
      </c>
      <c r="I42" s="419"/>
      <c r="J42" s="420"/>
      <c r="K42" s="560"/>
      <c r="L42" s="420"/>
      <c r="M42" s="419"/>
      <c r="N42" s="420"/>
      <c r="O42" s="419"/>
      <c r="P42" s="562"/>
      <c r="Q42" s="445"/>
      <c r="R42" s="445"/>
      <c r="S42" s="445"/>
      <c r="T42" s="416" t="str">
        <f t="shared" si="4"/>
        <v/>
      </c>
      <c r="U42" s="626" t="str">
        <f t="shared" si="0"/>
        <v/>
      </c>
      <c r="V42" s="631" t="str">
        <f t="shared" si="1"/>
        <v/>
      </c>
      <c r="W42" s="442" t="str">
        <f t="shared" si="2"/>
        <v/>
      </c>
      <c r="X42" s="312"/>
    </row>
    <row r="43" spans="2:24" x14ac:dyDescent="0.2">
      <c r="B43" s="293" t="s">
        <v>651</v>
      </c>
      <c r="D43" s="252" t="s">
        <v>540</v>
      </c>
      <c r="E43" s="251"/>
      <c r="F43" s="694"/>
      <c r="G43" s="404" t="s">
        <v>488</v>
      </c>
      <c r="H43" s="547" t="str">
        <f>IF('Table 5.2.2'!O49="","",'Table 5.2.2'!O49)</f>
        <v/>
      </c>
      <c r="I43" s="419"/>
      <c r="J43" s="420"/>
      <c r="K43" s="560"/>
      <c r="L43" s="420"/>
      <c r="M43" s="419"/>
      <c r="N43" s="420"/>
      <c r="O43" s="419"/>
      <c r="P43" s="562"/>
      <c r="Q43" s="445"/>
      <c r="R43" s="445"/>
      <c r="S43" s="445"/>
      <c r="T43" s="416" t="str">
        <f t="shared" si="4"/>
        <v/>
      </c>
      <c r="U43" s="626" t="str">
        <f t="shared" si="0"/>
        <v/>
      </c>
      <c r="V43" s="631" t="str">
        <f t="shared" si="1"/>
        <v/>
      </c>
      <c r="W43" s="442" t="str">
        <f t="shared" si="2"/>
        <v/>
      </c>
      <c r="X43" s="312"/>
    </row>
    <row r="44" spans="2:24" ht="13.5" thickBot="1" x14ac:dyDescent="0.25">
      <c r="B44" s="293" t="s">
        <v>651</v>
      </c>
      <c r="D44" s="253" t="s">
        <v>541</v>
      </c>
      <c r="E44" s="254"/>
      <c r="F44" s="695"/>
      <c r="G44" s="407" t="s">
        <v>883</v>
      </c>
      <c r="H44" s="548" t="str">
        <f>IF('Table 5.2.2'!P49="","",'Table 5.2.2'!P49)</f>
        <v/>
      </c>
      <c r="I44" s="419"/>
      <c r="J44" s="420"/>
      <c r="K44" s="560"/>
      <c r="L44" s="420"/>
      <c r="M44" s="419"/>
      <c r="N44" s="420"/>
      <c r="O44" s="419"/>
      <c r="P44" s="562"/>
      <c r="Q44" s="445"/>
      <c r="R44" s="445"/>
      <c r="S44" s="445"/>
      <c r="T44" s="416" t="str">
        <f t="shared" si="4"/>
        <v/>
      </c>
      <c r="U44" s="626" t="str">
        <f t="shared" si="0"/>
        <v/>
      </c>
      <c r="V44" s="631" t="str">
        <f t="shared" si="1"/>
        <v/>
      </c>
      <c r="W44" s="442" t="str">
        <f t="shared" si="2"/>
        <v/>
      </c>
      <c r="X44" s="312"/>
    </row>
    <row r="45" spans="2:24" ht="13.5" thickBot="1" x14ac:dyDescent="0.25">
      <c r="B45" s="293" t="s">
        <v>659</v>
      </c>
      <c r="D45" s="250" t="s">
        <v>535</v>
      </c>
      <c r="E45" s="255">
        <v>5</v>
      </c>
      <c r="F45" s="257"/>
      <c r="G45" s="608" t="s">
        <v>85</v>
      </c>
      <c r="H45" s="449">
        <f>IF('Table 3.2.2'!H58="","",'Table 3.2.2'!H58)</f>
        <v>2001</v>
      </c>
      <c r="I45" s="449" t="str">
        <f>IF('Table 3.2.2'!I58="","",'Table 3.2.2'!I58)</f>
        <v/>
      </c>
      <c r="J45" s="449">
        <f>IF('Table 3.2.2'!J58="","",'Table 3.2.2'!J58)</f>
        <v>149</v>
      </c>
      <c r="K45" s="449">
        <f>IF('Table 3.2.2'!K58="","",'Table 3.2.2'!K58)</f>
        <v>1852</v>
      </c>
      <c r="L45" s="449">
        <f>IF('Table 3.2.2'!L58="","",'Table 3.2.2'!L58)</f>
        <v>103</v>
      </c>
      <c r="M45" s="449">
        <f>IF('Table 3.2.2'!M58="","",'Table 3.2.2'!M58)</f>
        <v>36</v>
      </c>
      <c r="N45" s="449">
        <f>IF('Table 3.2.2'!N58="","",'Table 3.2.2'!N58)</f>
        <v>1713</v>
      </c>
      <c r="O45" s="449" t="str">
        <f>IF('Table 3.2.2'!O58="","",'Table 3.2.2'!O58)</f>
        <v/>
      </c>
      <c r="P45" s="449" t="str">
        <f>IF('Table 3.2.2'!P58="","",'Table 3.2.2'!P58)</f>
        <v/>
      </c>
      <c r="Q45" s="449" t="str">
        <f>IF('Table 3.2.2'!Q58="","",'Table 3.2.2'!Q58)</f>
        <v/>
      </c>
      <c r="R45" s="449" t="str">
        <f>IF('Table 3.2.2'!R58="","",'Table 3.2.2'!R58)</f>
        <v/>
      </c>
      <c r="S45" s="449" t="str">
        <f>IF('Table 3.2.2'!S58="","",'Table 3.2.2'!S58)</f>
        <v/>
      </c>
      <c r="T45" s="416" t="str">
        <f t="shared" si="4"/>
        <v/>
      </c>
      <c r="U45" s="626" t="str">
        <f t="shared" si="0"/>
        <v/>
      </c>
      <c r="V45" s="631" t="str">
        <f t="shared" si="1"/>
        <v/>
      </c>
      <c r="W45" s="442" t="str">
        <f t="shared" si="2"/>
        <v/>
      </c>
      <c r="X45" s="312"/>
    </row>
    <row r="46" spans="2:24" x14ac:dyDescent="0.2">
      <c r="B46" s="293" t="s">
        <v>659</v>
      </c>
      <c r="D46" s="252" t="s">
        <v>916</v>
      </c>
      <c r="E46" s="251"/>
      <c r="F46" s="693"/>
      <c r="G46" s="405" t="s">
        <v>913</v>
      </c>
      <c r="H46" s="545" t="str">
        <f>IF(AND('Table 5.2.2'!I58="",'Table 5.2.2'!J58="",'Table 5.2.2'!K58=""),"",IF(OR('Table 5.2.2'!I58="c",'Table 5.2.2'!J58="c",'Table 5.2.2'!K58="c"),"c",SUM('Table 5.2.2'!I58,'Table 5.2.2'!J58,'Table 5.2.2'!K58)))</f>
        <v/>
      </c>
      <c r="I46" s="419"/>
      <c r="J46" s="420"/>
      <c r="K46" s="559"/>
      <c r="L46" s="446"/>
      <c r="M46" s="546"/>
      <c r="N46" s="446"/>
      <c r="O46" s="546"/>
      <c r="P46" s="561"/>
      <c r="Q46" s="445"/>
      <c r="R46" s="445"/>
      <c r="S46" s="445"/>
      <c r="T46" s="416" t="str">
        <f t="shared" si="4"/>
        <v/>
      </c>
      <c r="U46" s="626" t="str">
        <f t="shared" si="0"/>
        <v/>
      </c>
      <c r="V46" s="631" t="str">
        <f t="shared" si="1"/>
        <v/>
      </c>
      <c r="W46" s="442" t="str">
        <f t="shared" si="2"/>
        <v/>
      </c>
      <c r="X46" s="312"/>
    </row>
    <row r="47" spans="2:24" x14ac:dyDescent="0.2">
      <c r="B47" s="293" t="s">
        <v>659</v>
      </c>
      <c r="D47" s="252" t="s">
        <v>917</v>
      </c>
      <c r="E47" s="251"/>
      <c r="F47" s="694"/>
      <c r="G47" s="404" t="s">
        <v>914</v>
      </c>
      <c r="H47" s="545" t="str">
        <f>IF(AND('Table 5.2.2'!I58="",'Table 5.2.2'!J58=""),"",IF(OR('Table 5.2.2'!I58="c",'Table 5.2.2'!J58="c"),"c",SUM('Table 5.2.2'!I58,'Table 5.2.2'!J58)))</f>
        <v/>
      </c>
      <c r="I47" s="419"/>
      <c r="J47" s="420"/>
      <c r="K47" s="560"/>
      <c r="L47" s="420"/>
      <c r="M47" s="419"/>
      <c r="N47" s="420"/>
      <c r="O47" s="419"/>
      <c r="P47" s="562"/>
      <c r="Q47" s="445"/>
      <c r="R47" s="445"/>
      <c r="S47" s="445"/>
      <c r="T47" s="416" t="str">
        <f t="shared" si="4"/>
        <v/>
      </c>
      <c r="U47" s="626" t="str">
        <f t="shared" si="0"/>
        <v/>
      </c>
      <c r="V47" s="631" t="str">
        <f t="shared" si="1"/>
        <v/>
      </c>
      <c r="W47" s="442" t="str">
        <f t="shared" si="2"/>
        <v/>
      </c>
      <c r="X47" s="312"/>
    </row>
    <row r="48" spans="2:24" x14ac:dyDescent="0.2">
      <c r="B48" s="293" t="s">
        <v>659</v>
      </c>
      <c r="D48" s="252" t="s">
        <v>538</v>
      </c>
      <c r="E48" s="251"/>
      <c r="F48" s="694"/>
      <c r="G48" s="404" t="s">
        <v>915</v>
      </c>
      <c r="H48" s="547" t="str">
        <f>'Table 5.2.2'!K58</f>
        <v/>
      </c>
      <c r="I48" s="419"/>
      <c r="J48" s="420"/>
      <c r="K48" s="560"/>
      <c r="L48" s="420"/>
      <c r="M48" s="419"/>
      <c r="N48" s="420"/>
      <c r="O48" s="419"/>
      <c r="P48" s="562"/>
      <c r="Q48" s="445"/>
      <c r="R48" s="445"/>
      <c r="S48" s="445"/>
      <c r="T48" s="416" t="str">
        <f t="shared" si="4"/>
        <v/>
      </c>
      <c r="U48" s="626" t="str">
        <f t="shared" si="0"/>
        <v/>
      </c>
      <c r="V48" s="631" t="str">
        <f t="shared" si="1"/>
        <v/>
      </c>
      <c r="W48" s="442" t="str">
        <f t="shared" si="2"/>
        <v/>
      </c>
      <c r="X48" s="312"/>
    </row>
    <row r="49" spans="2:24" x14ac:dyDescent="0.2">
      <c r="B49" s="293" t="s">
        <v>659</v>
      </c>
      <c r="D49" s="252" t="s">
        <v>540</v>
      </c>
      <c r="E49" s="251"/>
      <c r="F49" s="694"/>
      <c r="G49" s="404" t="s">
        <v>488</v>
      </c>
      <c r="H49" s="547" t="str">
        <f>IF('Table 5.2.2'!O58="","",'Table 5.2.2'!O58)</f>
        <v/>
      </c>
      <c r="I49" s="419"/>
      <c r="J49" s="420"/>
      <c r="K49" s="560"/>
      <c r="L49" s="420"/>
      <c r="M49" s="419"/>
      <c r="N49" s="420"/>
      <c r="O49" s="419"/>
      <c r="P49" s="562"/>
      <c r="Q49" s="445"/>
      <c r="R49" s="445"/>
      <c r="S49" s="445"/>
      <c r="T49" s="416" t="str">
        <f t="shared" si="4"/>
        <v/>
      </c>
      <c r="U49" s="626" t="str">
        <f t="shared" si="0"/>
        <v/>
      </c>
      <c r="V49" s="631" t="str">
        <f t="shared" si="1"/>
        <v/>
      </c>
      <c r="W49" s="442" t="str">
        <f t="shared" si="2"/>
        <v/>
      </c>
      <c r="X49" s="312"/>
    </row>
    <row r="50" spans="2:24" ht="13.5" thickBot="1" x14ac:dyDescent="0.25">
      <c r="B50" s="293" t="s">
        <v>659</v>
      </c>
      <c r="D50" s="253" t="s">
        <v>541</v>
      </c>
      <c r="E50" s="254"/>
      <c r="F50" s="695"/>
      <c r="G50" s="407" t="s">
        <v>883</v>
      </c>
      <c r="H50" s="548" t="str">
        <f>IF('Table 5.2.2'!P58="","",'Table 5.2.2'!P58)</f>
        <v/>
      </c>
      <c r="I50" s="419"/>
      <c r="J50" s="420"/>
      <c r="K50" s="560"/>
      <c r="L50" s="420"/>
      <c r="M50" s="419"/>
      <c r="N50" s="420"/>
      <c r="O50" s="419"/>
      <c r="P50" s="562"/>
      <c r="Q50" s="445"/>
      <c r="R50" s="445"/>
      <c r="S50" s="445"/>
      <c r="T50" s="416" t="str">
        <f t="shared" si="4"/>
        <v/>
      </c>
      <c r="U50" s="626" t="str">
        <f t="shared" si="0"/>
        <v/>
      </c>
      <c r="V50" s="631" t="str">
        <f t="shared" si="1"/>
        <v/>
      </c>
      <c r="W50" s="442" t="str">
        <f t="shared" si="2"/>
        <v/>
      </c>
      <c r="X50" s="312"/>
    </row>
    <row r="51" spans="2:24" ht="13.5" thickBot="1" x14ac:dyDescent="0.25">
      <c r="B51" s="293" t="s">
        <v>717</v>
      </c>
      <c r="D51" s="250" t="s">
        <v>535</v>
      </c>
      <c r="E51" s="255">
        <v>6</v>
      </c>
      <c r="F51" s="257"/>
      <c r="G51" s="608" t="s">
        <v>549</v>
      </c>
      <c r="H51" s="449">
        <f>IF('Table 3.2.2'!H63="","",'Table 3.2.2'!H63)</f>
        <v>399</v>
      </c>
      <c r="I51" s="449" t="str">
        <f>IF('Table 3.2.2'!I63="","",'Table 3.2.2'!I63)</f>
        <v/>
      </c>
      <c r="J51" s="449" t="str">
        <f>IF('Table 3.2.2'!J63="","",'Table 3.2.2'!J63)</f>
        <v/>
      </c>
      <c r="K51" s="449">
        <f>IF('Table 3.2.2'!K63="","",'Table 3.2.2'!K63)</f>
        <v>399</v>
      </c>
      <c r="L51" s="449" t="str">
        <f>IF('Table 3.2.2'!L63="","",'Table 3.2.2'!L63)</f>
        <v/>
      </c>
      <c r="M51" s="449" t="str">
        <f>IF('Table 3.2.2'!M63="","",'Table 3.2.2'!M63)</f>
        <v/>
      </c>
      <c r="N51" s="449">
        <f>IF('Table 3.2.2'!N63="","",'Table 3.2.2'!N63)</f>
        <v>399</v>
      </c>
      <c r="O51" s="449" t="str">
        <f>IF('Table 3.2.2'!O63="","",'Table 3.2.2'!O63)</f>
        <v/>
      </c>
      <c r="P51" s="449" t="str">
        <f>IF('Table 3.2.2'!P63="","",'Table 3.2.2'!P63)</f>
        <v/>
      </c>
      <c r="Q51" s="449" t="str">
        <f>IF('Table 3.2.2'!Q63="","",'Table 3.2.2'!Q63)</f>
        <v/>
      </c>
      <c r="R51" s="449" t="str">
        <f>IF('Table 3.2.2'!R63="","",'Table 3.2.2'!R63)</f>
        <v/>
      </c>
      <c r="S51" s="449" t="str">
        <f>IF('Table 3.2.2'!S63="","",'Table 3.2.2'!S63)</f>
        <v/>
      </c>
      <c r="T51" s="416" t="str">
        <f t="shared" si="4"/>
        <v/>
      </c>
      <c r="U51" s="626" t="str">
        <f t="shared" si="0"/>
        <v/>
      </c>
      <c r="V51" s="631" t="str">
        <f t="shared" si="1"/>
        <v/>
      </c>
      <c r="W51" s="442" t="str">
        <f t="shared" si="2"/>
        <v/>
      </c>
      <c r="X51" s="312"/>
    </row>
    <row r="52" spans="2:24" x14ac:dyDescent="0.2">
      <c r="B52" s="293" t="s">
        <v>717</v>
      </c>
      <c r="D52" s="252" t="s">
        <v>916</v>
      </c>
      <c r="E52" s="251"/>
      <c r="F52" s="693"/>
      <c r="G52" s="405" t="s">
        <v>913</v>
      </c>
      <c r="H52" s="545" t="str">
        <f>IF(AND('Table 5.2.2'!I63="",'Table 5.2.2'!J63="",'Table 5.2.2'!K63=""),"",IF(OR('Table 5.2.2'!I63="c",'Table 5.2.2'!J63="c",'Table 5.2.2'!K63="c"),"c",SUM('Table 5.2.2'!I63,'Table 5.2.2'!J63,'Table 5.2.2'!K63)))</f>
        <v/>
      </c>
      <c r="I52" s="419"/>
      <c r="J52" s="420"/>
      <c r="K52" s="559"/>
      <c r="L52" s="446"/>
      <c r="M52" s="546"/>
      <c r="N52" s="446"/>
      <c r="O52" s="546"/>
      <c r="P52" s="561"/>
      <c r="Q52" s="445"/>
      <c r="R52" s="445"/>
      <c r="S52" s="445"/>
      <c r="T52" s="416" t="str">
        <f t="shared" si="4"/>
        <v/>
      </c>
      <c r="U52" s="626" t="str">
        <f t="shared" si="0"/>
        <v/>
      </c>
      <c r="V52" s="631" t="str">
        <f t="shared" si="1"/>
        <v/>
      </c>
      <c r="W52" s="442" t="str">
        <f t="shared" si="2"/>
        <v/>
      </c>
      <c r="X52" s="312"/>
    </row>
    <row r="53" spans="2:24" x14ac:dyDescent="0.2">
      <c r="B53" s="293" t="s">
        <v>717</v>
      </c>
      <c r="D53" s="252" t="s">
        <v>917</v>
      </c>
      <c r="E53" s="251"/>
      <c r="F53" s="694"/>
      <c r="G53" s="404" t="s">
        <v>914</v>
      </c>
      <c r="H53" s="545" t="str">
        <f>IF(AND('Table 5.2.2'!I63="",'Table 5.2.2'!J63=""),"",IF(OR('Table 5.2.2'!I63="c",'Table 5.2.2'!J63="c"),"c",SUM('Table 5.2.2'!I63,'Table 5.2.2'!J63)))</f>
        <v/>
      </c>
      <c r="I53" s="419"/>
      <c r="J53" s="420"/>
      <c r="K53" s="560"/>
      <c r="L53" s="420"/>
      <c r="M53" s="419"/>
      <c r="N53" s="420"/>
      <c r="O53" s="419"/>
      <c r="P53" s="562"/>
      <c r="Q53" s="445"/>
      <c r="R53" s="445"/>
      <c r="S53" s="445"/>
      <c r="T53" s="416" t="str">
        <f t="shared" si="4"/>
        <v/>
      </c>
      <c r="U53" s="626" t="str">
        <f t="shared" si="0"/>
        <v/>
      </c>
      <c r="V53" s="631" t="str">
        <f t="shared" si="1"/>
        <v/>
      </c>
      <c r="W53" s="442" t="str">
        <f t="shared" si="2"/>
        <v/>
      </c>
      <c r="X53" s="312"/>
    </row>
    <row r="54" spans="2:24" x14ac:dyDescent="0.2">
      <c r="B54" s="293" t="s">
        <v>717</v>
      </c>
      <c r="D54" s="252" t="s">
        <v>538</v>
      </c>
      <c r="E54" s="251"/>
      <c r="F54" s="694"/>
      <c r="G54" s="404" t="s">
        <v>915</v>
      </c>
      <c r="H54" s="547" t="str">
        <f>'Table 5.2.2'!K63</f>
        <v/>
      </c>
      <c r="I54" s="419"/>
      <c r="J54" s="420"/>
      <c r="K54" s="560"/>
      <c r="L54" s="420"/>
      <c r="M54" s="419"/>
      <c r="N54" s="420"/>
      <c r="O54" s="419"/>
      <c r="P54" s="562"/>
      <c r="Q54" s="445"/>
      <c r="R54" s="445"/>
      <c r="S54" s="445"/>
      <c r="T54" s="416" t="str">
        <f t="shared" si="4"/>
        <v/>
      </c>
      <c r="U54" s="626" t="str">
        <f t="shared" si="0"/>
        <v/>
      </c>
      <c r="V54" s="631" t="str">
        <f t="shared" si="1"/>
        <v/>
      </c>
      <c r="W54" s="442" t="str">
        <f t="shared" si="2"/>
        <v/>
      </c>
      <c r="X54" s="312"/>
    </row>
    <row r="55" spans="2:24" x14ac:dyDescent="0.2">
      <c r="B55" s="293" t="s">
        <v>717</v>
      </c>
      <c r="D55" s="252" t="s">
        <v>540</v>
      </c>
      <c r="E55" s="251"/>
      <c r="F55" s="694"/>
      <c r="G55" s="404" t="s">
        <v>488</v>
      </c>
      <c r="H55" s="547" t="str">
        <f>IF('Table 5.2.2'!O63="","",'Table 5.2.2'!O63)</f>
        <v/>
      </c>
      <c r="I55" s="419"/>
      <c r="J55" s="420"/>
      <c r="K55" s="560"/>
      <c r="L55" s="420"/>
      <c r="M55" s="419"/>
      <c r="N55" s="420"/>
      <c r="O55" s="419"/>
      <c r="P55" s="562"/>
      <c r="Q55" s="445"/>
      <c r="R55" s="445"/>
      <c r="S55" s="445"/>
      <c r="T55" s="416" t="str">
        <f t="shared" si="4"/>
        <v/>
      </c>
      <c r="U55" s="626" t="str">
        <f t="shared" si="0"/>
        <v/>
      </c>
      <c r="V55" s="631" t="str">
        <f t="shared" si="1"/>
        <v/>
      </c>
      <c r="W55" s="442" t="str">
        <f t="shared" si="2"/>
        <v/>
      </c>
      <c r="X55" s="312"/>
    </row>
    <row r="56" spans="2:24" ht="13.5" thickBot="1" x14ac:dyDescent="0.25">
      <c r="B56" s="293" t="s">
        <v>717</v>
      </c>
      <c r="D56" s="253" t="s">
        <v>541</v>
      </c>
      <c r="E56" s="254"/>
      <c r="F56" s="695"/>
      <c r="G56" s="407" t="s">
        <v>883</v>
      </c>
      <c r="H56" s="548" t="str">
        <f>IF('Table 5.2.2'!P63="","",'Table 5.2.2'!P63)</f>
        <v/>
      </c>
      <c r="I56" s="419"/>
      <c r="J56" s="420"/>
      <c r="K56" s="560"/>
      <c r="L56" s="420"/>
      <c r="M56" s="419"/>
      <c r="N56" s="420"/>
      <c r="O56" s="419"/>
      <c r="P56" s="562"/>
      <c r="Q56" s="445"/>
      <c r="R56" s="445"/>
      <c r="S56" s="445"/>
      <c r="T56" s="416" t="str">
        <f t="shared" si="4"/>
        <v/>
      </c>
      <c r="U56" s="626" t="str">
        <f t="shared" si="0"/>
        <v/>
      </c>
      <c r="V56" s="631" t="str">
        <f t="shared" si="1"/>
        <v/>
      </c>
      <c r="W56" s="442" t="str">
        <f t="shared" si="2"/>
        <v/>
      </c>
      <c r="X56" s="312"/>
    </row>
    <row r="57" spans="2:24" ht="13.5" thickBot="1" x14ac:dyDescent="0.25">
      <c r="B57" s="293" t="s">
        <v>665</v>
      </c>
      <c r="D57" s="250" t="s">
        <v>535</v>
      </c>
      <c r="E57" s="255">
        <v>7</v>
      </c>
      <c r="F57" s="257"/>
      <c r="G57" s="608" t="s">
        <v>548</v>
      </c>
      <c r="H57" s="449">
        <f>IF('Table 3.2.2'!H65="","",'Table 3.2.2'!H65)</f>
        <v>4</v>
      </c>
      <c r="I57" s="449" t="str">
        <f>IF('Table 3.2.2'!I65="","",'Table 3.2.2'!I65)</f>
        <v/>
      </c>
      <c r="J57" s="449">
        <f>IF('Table 3.2.2'!J65="","",'Table 3.2.2'!J65)</f>
        <v>1</v>
      </c>
      <c r="K57" s="449">
        <f>IF('Table 3.2.2'!K65="","",'Table 3.2.2'!K65)</f>
        <v>3</v>
      </c>
      <c r="L57" s="449">
        <f>IF('Table 3.2.2'!L65="","",'Table 3.2.2'!L65)</f>
        <v>3</v>
      </c>
      <c r="M57" s="449" t="str">
        <f>IF('Table 3.2.2'!M65="","",'Table 3.2.2'!M65)</f>
        <v/>
      </c>
      <c r="N57" s="449" t="str">
        <f>IF('Table 3.2.2'!N65="","",'Table 3.2.2'!N65)</f>
        <v/>
      </c>
      <c r="O57" s="449" t="str">
        <f>IF('Table 3.2.2'!O65="","",'Table 3.2.2'!O65)</f>
        <v/>
      </c>
      <c r="P57" s="449" t="str">
        <f>IF('Table 3.2.2'!P65="","",'Table 3.2.2'!P65)</f>
        <v/>
      </c>
      <c r="Q57" s="449" t="str">
        <f>IF('Table 3.2.2'!Q65="","",'Table 3.2.2'!Q65)</f>
        <v/>
      </c>
      <c r="R57" s="449" t="str">
        <f>IF('Table 3.2.2'!R65="","",'Table 3.2.2'!R65)</f>
        <v/>
      </c>
      <c r="S57" s="449" t="str">
        <f>IF('Table 3.2.2'!S65="","",'Table 3.2.2'!S65)</f>
        <v/>
      </c>
      <c r="T57" s="416" t="str">
        <f t="shared" si="4"/>
        <v/>
      </c>
      <c r="U57" s="626" t="str">
        <f t="shared" si="0"/>
        <v/>
      </c>
      <c r="V57" s="631" t="str">
        <f t="shared" si="1"/>
        <v/>
      </c>
      <c r="W57" s="442" t="str">
        <f t="shared" si="2"/>
        <v/>
      </c>
      <c r="X57" s="312"/>
    </row>
    <row r="58" spans="2:24" x14ac:dyDescent="0.2">
      <c r="B58" s="293" t="s">
        <v>665</v>
      </c>
      <c r="D58" s="252" t="s">
        <v>916</v>
      </c>
      <c r="E58" s="251"/>
      <c r="F58" s="693"/>
      <c r="G58" s="405" t="s">
        <v>913</v>
      </c>
      <c r="H58" s="545" t="str">
        <f>IF(AND('Table 5.2.2'!I65="",'Table 5.2.2'!J65="",'Table 5.2.2'!K65=""),"",IF(OR('Table 5.2.2'!I65="c",'Table 5.2.2'!J65="c",'Table 5.2.2'!K65="c"),"c",SUM('Table 5.2.2'!I65,'Table 5.2.2'!J65,'Table 5.2.2'!K65)))</f>
        <v/>
      </c>
      <c r="I58" s="419"/>
      <c r="J58" s="420"/>
      <c r="K58" s="559"/>
      <c r="L58" s="446"/>
      <c r="M58" s="546"/>
      <c r="N58" s="446"/>
      <c r="O58" s="546"/>
      <c r="P58" s="561"/>
      <c r="Q58" s="445"/>
      <c r="R58" s="445"/>
      <c r="S58" s="445"/>
      <c r="T58" s="416" t="str">
        <f t="shared" si="4"/>
        <v/>
      </c>
      <c r="U58" s="626" t="str">
        <f t="shared" si="0"/>
        <v/>
      </c>
      <c r="V58" s="631" t="str">
        <f t="shared" si="1"/>
        <v/>
      </c>
      <c r="W58" s="442" t="str">
        <f t="shared" si="2"/>
        <v/>
      </c>
      <c r="X58" s="312"/>
    </row>
    <row r="59" spans="2:24" x14ac:dyDescent="0.2">
      <c r="B59" s="293" t="s">
        <v>665</v>
      </c>
      <c r="D59" s="252" t="s">
        <v>917</v>
      </c>
      <c r="E59" s="251"/>
      <c r="F59" s="694"/>
      <c r="G59" s="404" t="s">
        <v>914</v>
      </c>
      <c r="H59" s="545" t="str">
        <f>IF(AND('Table 5.2.2'!I65="",'Table 5.2.2'!J65=""),"",IF(OR('Table 5.2.2'!I65="c",'Table 5.2.2'!J65="c"),"c",SUM('Table 5.2.2'!I65,'Table 5.2.2'!J65)))</f>
        <v/>
      </c>
      <c r="I59" s="419"/>
      <c r="J59" s="420"/>
      <c r="K59" s="560"/>
      <c r="L59" s="420"/>
      <c r="M59" s="419"/>
      <c r="N59" s="420"/>
      <c r="O59" s="419"/>
      <c r="P59" s="562"/>
      <c r="Q59" s="445"/>
      <c r="R59" s="445"/>
      <c r="S59" s="445"/>
      <c r="T59" s="416" t="str">
        <f t="shared" si="4"/>
        <v/>
      </c>
      <c r="U59" s="626" t="str">
        <f t="shared" si="0"/>
        <v/>
      </c>
      <c r="V59" s="631" t="str">
        <f t="shared" si="1"/>
        <v/>
      </c>
      <c r="W59" s="442" t="str">
        <f t="shared" si="2"/>
        <v/>
      </c>
      <c r="X59" s="312"/>
    </row>
    <row r="60" spans="2:24" x14ac:dyDescent="0.2">
      <c r="B60" s="293" t="s">
        <v>665</v>
      </c>
      <c r="D60" s="252" t="s">
        <v>538</v>
      </c>
      <c r="E60" s="251"/>
      <c r="F60" s="694"/>
      <c r="G60" s="404" t="s">
        <v>915</v>
      </c>
      <c r="H60" s="547" t="str">
        <f>'Table 5.2.2'!K65</f>
        <v/>
      </c>
      <c r="I60" s="419"/>
      <c r="J60" s="420"/>
      <c r="K60" s="560"/>
      <c r="L60" s="420"/>
      <c r="M60" s="419"/>
      <c r="N60" s="420"/>
      <c r="O60" s="419"/>
      <c r="P60" s="562"/>
      <c r="Q60" s="445"/>
      <c r="R60" s="445"/>
      <c r="S60" s="445"/>
      <c r="T60" s="416" t="str">
        <f t="shared" si="4"/>
        <v/>
      </c>
      <c r="U60" s="626" t="str">
        <f t="shared" si="0"/>
        <v/>
      </c>
      <c r="V60" s="631" t="str">
        <f t="shared" si="1"/>
        <v/>
      </c>
      <c r="W60" s="442" t="str">
        <f t="shared" si="2"/>
        <v/>
      </c>
      <c r="X60" s="312"/>
    </row>
    <row r="61" spans="2:24" x14ac:dyDescent="0.2">
      <c r="B61" s="293" t="s">
        <v>665</v>
      </c>
      <c r="D61" s="252" t="s">
        <v>540</v>
      </c>
      <c r="E61" s="251"/>
      <c r="F61" s="694"/>
      <c r="G61" s="404" t="s">
        <v>488</v>
      </c>
      <c r="H61" s="547" t="str">
        <f>IF('Table 5.2.2'!O65="","",'Table 5.2.2'!O65)</f>
        <v/>
      </c>
      <c r="I61" s="419"/>
      <c r="J61" s="420"/>
      <c r="K61" s="560"/>
      <c r="L61" s="420"/>
      <c r="M61" s="419"/>
      <c r="N61" s="420"/>
      <c r="O61" s="419"/>
      <c r="P61" s="562"/>
      <c r="Q61" s="445"/>
      <c r="R61" s="445"/>
      <c r="S61" s="445"/>
      <c r="T61" s="416" t="str">
        <f t="shared" si="4"/>
        <v/>
      </c>
      <c r="U61" s="626" t="str">
        <f t="shared" si="0"/>
        <v/>
      </c>
      <c r="V61" s="631" t="str">
        <f t="shared" si="1"/>
        <v/>
      </c>
      <c r="W61" s="442" t="str">
        <f t="shared" si="2"/>
        <v/>
      </c>
      <c r="X61" s="312"/>
    </row>
    <row r="62" spans="2:24" ht="13.5" thickBot="1" x14ac:dyDescent="0.25">
      <c r="B62" s="293" t="s">
        <v>665</v>
      </c>
      <c r="D62" s="253" t="s">
        <v>541</v>
      </c>
      <c r="E62" s="254"/>
      <c r="F62" s="695"/>
      <c r="G62" s="407" t="s">
        <v>883</v>
      </c>
      <c r="H62" s="548" t="str">
        <f>IF('Table 5.2.2'!P65="","",'Table 5.2.2'!P65)</f>
        <v/>
      </c>
      <c r="I62" s="419"/>
      <c r="J62" s="420"/>
      <c r="K62" s="560"/>
      <c r="L62" s="420"/>
      <c r="M62" s="419"/>
      <c r="N62" s="420"/>
      <c r="O62" s="419"/>
      <c r="P62" s="562"/>
      <c r="Q62" s="445"/>
      <c r="R62" s="445"/>
      <c r="S62" s="445"/>
      <c r="T62" s="416" t="str">
        <f t="shared" si="4"/>
        <v/>
      </c>
      <c r="U62" s="626" t="str">
        <f t="shared" si="0"/>
        <v/>
      </c>
      <c r="V62" s="631" t="str">
        <f t="shared" si="1"/>
        <v/>
      </c>
      <c r="W62" s="442" t="str">
        <f t="shared" si="2"/>
        <v/>
      </c>
      <c r="X62" s="312"/>
    </row>
    <row r="63" spans="2:24" ht="13.5" thickBot="1" x14ac:dyDescent="0.25">
      <c r="B63" s="293" t="s">
        <v>695</v>
      </c>
      <c r="D63" s="250" t="s">
        <v>535</v>
      </c>
      <c r="E63" s="255">
        <v>8</v>
      </c>
      <c r="F63" s="257"/>
      <c r="G63" s="608" t="s">
        <v>153</v>
      </c>
      <c r="H63" s="449">
        <f>IF('Table 3.2.2'!H95="","",'Table 3.2.2'!H95)</f>
        <v>15504</v>
      </c>
      <c r="I63" s="449" t="str">
        <f>IF('Table 3.2.2'!I95="","",'Table 3.2.2'!I95)</f>
        <v/>
      </c>
      <c r="J63" s="449">
        <f>IF('Table 3.2.2'!J95="","",'Table 3.2.2'!J95)</f>
        <v>104</v>
      </c>
      <c r="K63" s="449">
        <f>IF('Table 3.2.2'!K95="","",'Table 3.2.2'!K95)</f>
        <v>15400</v>
      </c>
      <c r="L63" s="449">
        <f>IF('Table 3.2.2'!L95="","",'Table 3.2.2'!L95)</f>
        <v>23</v>
      </c>
      <c r="M63" s="449" t="str">
        <f>IF('Table 3.2.2'!M95="","",'Table 3.2.2'!M95)</f>
        <v/>
      </c>
      <c r="N63" s="449">
        <f>IF('Table 3.2.2'!N95="","",'Table 3.2.2'!N95)</f>
        <v>15377</v>
      </c>
      <c r="O63" s="449" t="str">
        <f>IF('Table 3.2.2'!O95="","",'Table 3.2.2'!O95)</f>
        <v/>
      </c>
      <c r="P63" s="449" t="str">
        <f>IF('Table 3.2.2'!P95="","",'Table 3.2.2'!P95)</f>
        <v/>
      </c>
      <c r="Q63" s="449" t="str">
        <f>IF('Table 3.2.2'!Q95="","",'Table 3.2.2'!Q95)</f>
        <v/>
      </c>
      <c r="R63" s="449" t="str">
        <f>IF('Table 3.2.2'!R95="","",'Table 3.2.2'!R95)</f>
        <v/>
      </c>
      <c r="S63" s="449" t="str">
        <f>IF('Table 3.2.2'!S95="","",'Table 3.2.2'!S95)</f>
        <v/>
      </c>
      <c r="T63" s="416" t="str">
        <f t="shared" si="4"/>
        <v/>
      </c>
      <c r="U63" s="626" t="str">
        <f t="shared" si="0"/>
        <v/>
      </c>
      <c r="V63" s="631" t="str">
        <f t="shared" si="1"/>
        <v/>
      </c>
      <c r="W63" s="442" t="str">
        <f t="shared" si="2"/>
        <v/>
      </c>
      <c r="X63" s="312"/>
    </row>
    <row r="64" spans="2:24" x14ac:dyDescent="0.2">
      <c r="B64" s="293" t="s">
        <v>695</v>
      </c>
      <c r="D64" s="252" t="s">
        <v>916</v>
      </c>
      <c r="E64" s="251"/>
      <c r="F64" s="693"/>
      <c r="G64" s="405" t="s">
        <v>913</v>
      </c>
      <c r="H64" s="545" t="str">
        <f>IF(AND('Table 5.2.2'!I95="",'Table 5.2.2'!J95="",'Table 5.2.2'!K95=""),"",IF(OR('Table 5.2.2'!I95="c",'Table 5.2.2'!J95="c",'Table 5.2.2'!K95="c"),"c",SUM('Table 5.2.2'!I95,'Table 5.2.2'!J95,'Table 5.2.2'!K95)))</f>
        <v/>
      </c>
      <c r="I64" s="419"/>
      <c r="J64" s="420"/>
      <c r="K64" s="559"/>
      <c r="L64" s="446"/>
      <c r="M64" s="546"/>
      <c r="N64" s="446"/>
      <c r="O64" s="546"/>
      <c r="P64" s="561"/>
      <c r="Q64" s="445"/>
      <c r="R64" s="445"/>
      <c r="S64" s="445"/>
      <c r="T64" s="416" t="str">
        <f t="shared" si="4"/>
        <v/>
      </c>
      <c r="U64" s="626" t="str">
        <f t="shared" si="0"/>
        <v/>
      </c>
      <c r="V64" s="631" t="str">
        <f t="shared" si="1"/>
        <v/>
      </c>
      <c r="W64" s="442" t="str">
        <f t="shared" si="2"/>
        <v/>
      </c>
      <c r="X64" s="312"/>
    </row>
    <row r="65" spans="2:24" x14ac:dyDescent="0.2">
      <c r="B65" s="293" t="s">
        <v>695</v>
      </c>
      <c r="D65" s="252" t="s">
        <v>917</v>
      </c>
      <c r="E65" s="251"/>
      <c r="F65" s="694"/>
      <c r="G65" s="404" t="s">
        <v>914</v>
      </c>
      <c r="H65" s="545" t="str">
        <f>IF(AND('Table 5.2.2'!I95="",'Table 5.2.2'!J95=""),"",IF(OR('Table 5.2.2'!I95="c",'Table 5.2.2'!J95="c"),"c",SUM('Table 5.2.2'!I95,'Table 5.2.2'!J95)))</f>
        <v/>
      </c>
      <c r="I65" s="419"/>
      <c r="J65" s="420"/>
      <c r="K65" s="560"/>
      <c r="L65" s="420"/>
      <c r="M65" s="419"/>
      <c r="N65" s="420"/>
      <c r="O65" s="419"/>
      <c r="P65" s="562"/>
      <c r="Q65" s="445"/>
      <c r="R65" s="445"/>
      <c r="S65" s="445"/>
      <c r="T65" s="416" t="str">
        <f t="shared" si="4"/>
        <v/>
      </c>
      <c r="U65" s="626" t="str">
        <f t="shared" si="0"/>
        <v/>
      </c>
      <c r="V65" s="631" t="str">
        <f t="shared" si="1"/>
        <v/>
      </c>
      <c r="W65" s="442" t="str">
        <f t="shared" si="2"/>
        <v/>
      </c>
      <c r="X65" s="312"/>
    </row>
    <row r="66" spans="2:24" x14ac:dyDescent="0.2">
      <c r="B66" s="293" t="s">
        <v>695</v>
      </c>
      <c r="D66" s="252" t="s">
        <v>538</v>
      </c>
      <c r="E66" s="251"/>
      <c r="F66" s="694"/>
      <c r="G66" s="404" t="s">
        <v>915</v>
      </c>
      <c r="H66" s="547" t="str">
        <f>'Table 5.2.2'!K95</f>
        <v/>
      </c>
      <c r="I66" s="419"/>
      <c r="J66" s="420"/>
      <c r="K66" s="560"/>
      <c r="L66" s="420"/>
      <c r="M66" s="419"/>
      <c r="N66" s="420"/>
      <c r="O66" s="419"/>
      <c r="P66" s="562"/>
      <c r="Q66" s="445"/>
      <c r="R66" s="445"/>
      <c r="S66" s="445"/>
      <c r="T66" s="416" t="str">
        <f t="shared" si="4"/>
        <v/>
      </c>
      <c r="U66" s="626" t="str">
        <f t="shared" si="0"/>
        <v/>
      </c>
      <c r="V66" s="631" t="str">
        <f t="shared" si="1"/>
        <v/>
      </c>
      <c r="W66" s="442" t="str">
        <f t="shared" si="2"/>
        <v/>
      </c>
      <c r="X66" s="312"/>
    </row>
    <row r="67" spans="2:24" x14ac:dyDescent="0.2">
      <c r="B67" s="293" t="s">
        <v>695</v>
      </c>
      <c r="D67" s="252" t="s">
        <v>540</v>
      </c>
      <c r="E67" s="251"/>
      <c r="F67" s="694"/>
      <c r="G67" s="404" t="s">
        <v>488</v>
      </c>
      <c r="H67" s="547" t="str">
        <f>IF('Table 5.2.2'!O95="","",'Table 5.2.2'!O95)</f>
        <v/>
      </c>
      <c r="I67" s="419"/>
      <c r="J67" s="420"/>
      <c r="K67" s="560"/>
      <c r="L67" s="420"/>
      <c r="M67" s="419"/>
      <c r="N67" s="420"/>
      <c r="O67" s="419"/>
      <c r="P67" s="562"/>
      <c r="Q67" s="445"/>
      <c r="R67" s="445"/>
      <c r="S67" s="445"/>
      <c r="T67" s="416" t="str">
        <f t="shared" si="4"/>
        <v/>
      </c>
      <c r="U67" s="626" t="str">
        <f t="shared" si="0"/>
        <v/>
      </c>
      <c r="V67" s="631" t="str">
        <f t="shared" si="1"/>
        <v/>
      </c>
      <c r="W67" s="442" t="str">
        <f t="shared" si="2"/>
        <v/>
      </c>
      <c r="X67" s="312"/>
    </row>
    <row r="68" spans="2:24" ht="13.5" thickBot="1" x14ac:dyDescent="0.25">
      <c r="B68" s="293" t="s">
        <v>695</v>
      </c>
      <c r="D68" s="253" t="s">
        <v>541</v>
      </c>
      <c r="E68" s="254"/>
      <c r="F68" s="695"/>
      <c r="G68" s="407" t="s">
        <v>883</v>
      </c>
      <c r="H68" s="548" t="str">
        <f>IF('Table 5.2.2'!P95="","",'Table 5.2.2'!P95)</f>
        <v/>
      </c>
      <c r="I68" s="419"/>
      <c r="J68" s="420"/>
      <c r="K68" s="560"/>
      <c r="L68" s="420"/>
      <c r="M68" s="419"/>
      <c r="N68" s="420"/>
      <c r="O68" s="419"/>
      <c r="P68" s="562"/>
      <c r="Q68" s="445"/>
      <c r="R68" s="445"/>
      <c r="S68" s="445"/>
      <c r="T68" s="416" t="str">
        <f t="shared" si="4"/>
        <v/>
      </c>
      <c r="U68" s="626" t="str">
        <f t="shared" si="0"/>
        <v/>
      </c>
      <c r="V68" s="631" t="str">
        <f t="shared" si="1"/>
        <v/>
      </c>
      <c r="W68" s="442" t="str">
        <f t="shared" si="2"/>
        <v/>
      </c>
      <c r="X68" s="312"/>
    </row>
    <row r="69" spans="2:24" ht="13.5" thickBot="1" x14ac:dyDescent="0.25">
      <c r="B69" s="293" t="s">
        <v>702</v>
      </c>
      <c r="D69" s="250" t="s">
        <v>535</v>
      </c>
      <c r="E69" s="255">
        <v>9</v>
      </c>
      <c r="F69" s="257"/>
      <c r="G69" s="608" t="s">
        <v>167</v>
      </c>
      <c r="H69" s="449">
        <f>IF('Table 3.2.2'!H$102="","",'Table 3.2.2'!H$102)</f>
        <v>3431</v>
      </c>
      <c r="I69" s="449" t="str">
        <f>IF('Table 3.2.2'!I$102="","",'Table 3.2.2'!I$102)</f>
        <v/>
      </c>
      <c r="J69" s="449">
        <f>IF('Table 3.2.2'!J$102="","",'Table 3.2.2'!J$102)</f>
        <v>1</v>
      </c>
      <c r="K69" s="449">
        <f>IF('Table 3.2.2'!K$102="","",'Table 3.2.2'!K$102)</f>
        <v>3430</v>
      </c>
      <c r="L69" s="449">
        <f>IF('Table 3.2.2'!L$102="","",'Table 3.2.2'!L$102)</f>
        <v>72</v>
      </c>
      <c r="M69" s="449" t="str">
        <f>IF('Table 3.2.2'!M$102="","",'Table 3.2.2'!M$102)</f>
        <v/>
      </c>
      <c r="N69" s="449">
        <f>IF('Table 3.2.2'!N$102="","",'Table 3.2.2'!N$102)</f>
        <v>3358</v>
      </c>
      <c r="O69" s="449" t="str">
        <f>IF('Table 3.2.2'!O$102="","",'Table 3.2.2'!O$102)</f>
        <v/>
      </c>
      <c r="P69" s="449" t="str">
        <f>IF('Table 3.2.2'!P$102="","",'Table 3.2.2'!P$102)</f>
        <v/>
      </c>
      <c r="Q69" s="449" t="str">
        <f>IF('Table 3.2.2'!Q$102="","",'Table 3.2.2'!Q$102)</f>
        <v/>
      </c>
      <c r="R69" s="449" t="str">
        <f>IF('Table 3.2.2'!R$102="","",'Table 3.2.2'!R$102)</f>
        <v/>
      </c>
      <c r="S69" s="449" t="str">
        <f>IF('Table 3.2.2'!S$102="","",'Table 3.2.2'!S$102)</f>
        <v/>
      </c>
      <c r="T69" s="416" t="str">
        <f t="shared" si="4"/>
        <v/>
      </c>
      <c r="U69" s="626" t="str">
        <f t="shared" si="0"/>
        <v/>
      </c>
      <c r="V69" s="631" t="str">
        <f t="shared" si="1"/>
        <v/>
      </c>
      <c r="W69" s="442" t="str">
        <f t="shared" si="2"/>
        <v/>
      </c>
      <c r="X69" s="312"/>
    </row>
    <row r="70" spans="2:24" x14ac:dyDescent="0.2">
      <c r="B70" s="293" t="s">
        <v>702</v>
      </c>
      <c r="D70" s="252" t="s">
        <v>916</v>
      </c>
      <c r="E70" s="251"/>
      <c r="F70" s="693"/>
      <c r="G70" s="405" t="s">
        <v>913</v>
      </c>
      <c r="H70" s="545" t="str">
        <f>IF(AND('Table 5.2.2'!I102="",'Table 5.2.2'!J102="",'Table 5.2.2'!K102=""),"",IF(OR('Table 5.2.2'!I102="c",'Table 5.2.2'!J102="c",'Table 5.2.2'!K102="c"),"c",SUM('Table 5.2.2'!I102,'Table 5.2.2'!J102,'Table 5.2.2'!K102)))</f>
        <v/>
      </c>
      <c r="I70" s="419"/>
      <c r="J70" s="420"/>
      <c r="K70" s="559"/>
      <c r="L70" s="446"/>
      <c r="M70" s="546"/>
      <c r="N70" s="446"/>
      <c r="O70" s="546"/>
      <c r="P70" s="561"/>
      <c r="Q70" s="445"/>
      <c r="R70" s="445"/>
      <c r="S70" s="445"/>
      <c r="T70" s="416" t="str">
        <f t="shared" si="4"/>
        <v/>
      </c>
      <c r="U70" s="626" t="str">
        <f t="shared" si="0"/>
        <v/>
      </c>
      <c r="V70" s="631" t="str">
        <f t="shared" si="1"/>
        <v/>
      </c>
      <c r="W70" s="442" t="str">
        <f t="shared" si="2"/>
        <v/>
      </c>
      <c r="X70" s="312"/>
    </row>
    <row r="71" spans="2:24" x14ac:dyDescent="0.2">
      <c r="B71" s="293" t="s">
        <v>702</v>
      </c>
      <c r="D71" s="252" t="s">
        <v>917</v>
      </c>
      <c r="E71" s="251"/>
      <c r="F71" s="694"/>
      <c r="G71" s="404" t="s">
        <v>914</v>
      </c>
      <c r="H71" s="545" t="str">
        <f>IF(AND('Table 5.2.2'!I102="",'Table 5.2.2'!J102=""),"",IF(OR('Table 5.2.2'!I102="c",'Table 5.2.2'!J102="c"),"c",SUM('Table 5.2.2'!I102,'Table 5.2.2'!J102)))</f>
        <v/>
      </c>
      <c r="I71" s="419"/>
      <c r="J71" s="420"/>
      <c r="K71" s="560"/>
      <c r="L71" s="420"/>
      <c r="M71" s="419"/>
      <c r="N71" s="420"/>
      <c r="O71" s="419"/>
      <c r="P71" s="562"/>
      <c r="Q71" s="445"/>
      <c r="R71" s="445"/>
      <c r="S71" s="445"/>
      <c r="T71" s="416" t="str">
        <f t="shared" si="4"/>
        <v/>
      </c>
      <c r="U71" s="626" t="str">
        <f t="shared" si="0"/>
        <v/>
      </c>
      <c r="V71" s="631" t="str">
        <f t="shared" si="1"/>
        <v/>
      </c>
      <c r="W71" s="442" t="str">
        <f t="shared" si="2"/>
        <v/>
      </c>
      <c r="X71" s="312"/>
    </row>
    <row r="72" spans="2:24" x14ac:dyDescent="0.2">
      <c r="B72" s="293" t="s">
        <v>702</v>
      </c>
      <c r="D72" s="252" t="s">
        <v>538</v>
      </c>
      <c r="E72" s="251"/>
      <c r="F72" s="694"/>
      <c r="G72" s="404" t="s">
        <v>915</v>
      </c>
      <c r="H72" s="547" t="str">
        <f>'Table 5.2.2'!K102</f>
        <v/>
      </c>
      <c r="I72" s="419"/>
      <c r="J72" s="420"/>
      <c r="K72" s="560"/>
      <c r="L72" s="420"/>
      <c r="M72" s="419"/>
      <c r="N72" s="420"/>
      <c r="O72" s="419"/>
      <c r="P72" s="562"/>
      <c r="Q72" s="445"/>
      <c r="R72" s="445"/>
      <c r="S72" s="445"/>
      <c r="T72" s="416" t="str">
        <f t="shared" si="4"/>
        <v/>
      </c>
      <c r="U72" s="626" t="str">
        <f t="shared" si="0"/>
        <v/>
      </c>
      <c r="V72" s="631" t="str">
        <f t="shared" si="1"/>
        <v/>
      </c>
      <c r="W72" s="442" t="str">
        <f t="shared" si="2"/>
        <v/>
      </c>
      <c r="X72" s="312"/>
    </row>
    <row r="73" spans="2:24" x14ac:dyDescent="0.2">
      <c r="B73" s="293" t="s">
        <v>702</v>
      </c>
      <c r="D73" s="252" t="s">
        <v>540</v>
      </c>
      <c r="E73" s="251"/>
      <c r="F73" s="694"/>
      <c r="G73" s="404" t="s">
        <v>488</v>
      </c>
      <c r="H73" s="547" t="str">
        <f>IF('Table 5.2.2'!O102="","",'Table 5.2.2'!O102)</f>
        <v/>
      </c>
      <c r="I73" s="419"/>
      <c r="J73" s="420"/>
      <c r="K73" s="560"/>
      <c r="L73" s="420"/>
      <c r="M73" s="419"/>
      <c r="N73" s="420"/>
      <c r="O73" s="419"/>
      <c r="P73" s="562"/>
      <c r="Q73" s="445"/>
      <c r="R73" s="445"/>
      <c r="S73" s="445"/>
      <c r="T73" s="416" t="str">
        <f t="shared" si="4"/>
        <v/>
      </c>
      <c r="U73" s="626" t="str">
        <f t="shared" si="0"/>
        <v/>
      </c>
      <c r="V73" s="631" t="str">
        <f t="shared" si="1"/>
        <v/>
      </c>
      <c r="W73" s="442" t="str">
        <f t="shared" si="2"/>
        <v/>
      </c>
      <c r="X73" s="312"/>
    </row>
    <row r="74" spans="2:24" ht="13.5" thickBot="1" x14ac:dyDescent="0.25">
      <c r="B74" s="293" t="s">
        <v>702</v>
      </c>
      <c r="D74" s="253" t="s">
        <v>541</v>
      </c>
      <c r="E74" s="254"/>
      <c r="F74" s="695"/>
      <c r="G74" s="407" t="s">
        <v>883</v>
      </c>
      <c r="H74" s="548" t="str">
        <f>IF('Table 5.2.2'!P102="","",'Table 5.2.2'!P102)</f>
        <v/>
      </c>
      <c r="I74" s="419"/>
      <c r="J74" s="420"/>
      <c r="K74" s="560"/>
      <c r="L74" s="420"/>
      <c r="M74" s="419"/>
      <c r="N74" s="420"/>
      <c r="O74" s="419"/>
      <c r="P74" s="562"/>
      <c r="Q74" s="445"/>
      <c r="R74" s="445"/>
      <c r="S74" s="445"/>
      <c r="T74" s="416" t="str">
        <f t="shared" si="4"/>
        <v/>
      </c>
      <c r="U74" s="626" t="str">
        <f t="shared" si="0"/>
        <v/>
      </c>
      <c r="V74" s="631" t="str">
        <f t="shared" si="1"/>
        <v/>
      </c>
      <c r="W74" s="442" t="str">
        <f t="shared" si="2"/>
        <v/>
      </c>
      <c r="X74" s="312"/>
    </row>
    <row r="75" spans="2:24" ht="13.5" thickBot="1" x14ac:dyDescent="0.25">
      <c r="B75" s="293" t="s">
        <v>720</v>
      </c>
      <c r="D75" s="250" t="s">
        <v>535</v>
      </c>
      <c r="E75" s="255">
        <v>10</v>
      </c>
      <c r="F75" s="257"/>
      <c r="G75" s="608" t="s">
        <v>202</v>
      </c>
      <c r="H75" s="449">
        <f>IF('Table 3.2.2'!H$119="","",'Table 3.2.2'!H$119)</f>
        <v>157</v>
      </c>
      <c r="I75" s="449" t="str">
        <f>IF('Table 3.2.2'!I$119="","",'Table 3.2.2'!I$119)</f>
        <v/>
      </c>
      <c r="J75" s="449" t="str">
        <f>IF('Table 3.2.2'!J$119="","",'Table 3.2.2'!J$119)</f>
        <v/>
      </c>
      <c r="K75" s="449">
        <f>IF('Table 3.2.2'!K$119="","",'Table 3.2.2'!K$119)</f>
        <v>157</v>
      </c>
      <c r="L75" s="449">
        <f>IF('Table 3.2.2'!L$119="","",'Table 3.2.2'!L$119)</f>
        <v>2</v>
      </c>
      <c r="M75" s="449" t="str">
        <f>IF('Table 3.2.2'!M$119="","",'Table 3.2.2'!M$119)</f>
        <v/>
      </c>
      <c r="N75" s="449">
        <f>IF('Table 3.2.2'!N$119="","",'Table 3.2.2'!N$119)</f>
        <v>155</v>
      </c>
      <c r="O75" s="449" t="str">
        <f>IF('Table 3.2.2'!O$119="","",'Table 3.2.2'!O$119)</f>
        <v/>
      </c>
      <c r="P75" s="449" t="str">
        <f>IF('Table 3.2.2'!P$119="","",'Table 3.2.2'!P$119)</f>
        <v/>
      </c>
      <c r="Q75" s="449" t="str">
        <f>IF('Table 3.2.2'!Q$119="","",'Table 3.2.2'!Q$119)</f>
        <v/>
      </c>
      <c r="R75" s="449" t="str">
        <f>IF('Table 3.2.2'!R$119="","",'Table 3.2.2'!R$119)</f>
        <v/>
      </c>
      <c r="S75" s="449" t="str">
        <f>IF('Table 3.2.2'!S$119="","",'Table 3.2.2'!S$119)</f>
        <v/>
      </c>
      <c r="T75" s="416" t="str">
        <f t="shared" si="4"/>
        <v/>
      </c>
      <c r="U75" s="626" t="str">
        <f t="shared" si="0"/>
        <v/>
      </c>
      <c r="V75" s="631" t="str">
        <f t="shared" si="1"/>
        <v/>
      </c>
      <c r="W75" s="442" t="str">
        <f t="shared" si="2"/>
        <v/>
      </c>
      <c r="X75" s="312"/>
    </row>
    <row r="76" spans="2:24" x14ac:dyDescent="0.2">
      <c r="B76" s="293" t="s">
        <v>720</v>
      </c>
      <c r="D76" s="252" t="s">
        <v>916</v>
      </c>
      <c r="E76" s="251"/>
      <c r="F76" s="693"/>
      <c r="G76" s="405" t="s">
        <v>913</v>
      </c>
      <c r="H76" s="545" t="str">
        <f>IF(AND('Table 5.2.2'!I119="",'Table 5.2.2'!J119="",'Table 5.2.2'!K119=""),"",IF(OR('Table 5.2.2'!I119="c",'Table 5.2.2'!J119="c",'Table 5.2.2'!K119="c"),"c",SUM('Table 5.2.2'!I119,'Table 5.2.2'!J119,'Table 5.2.2'!K119)))</f>
        <v/>
      </c>
      <c r="I76" s="419"/>
      <c r="J76" s="420"/>
      <c r="K76" s="559"/>
      <c r="L76" s="446"/>
      <c r="M76" s="546"/>
      <c r="N76" s="446"/>
      <c r="O76" s="546"/>
      <c r="P76" s="561"/>
      <c r="Q76" s="445"/>
      <c r="R76" s="445"/>
      <c r="S76" s="445"/>
      <c r="T76" s="416" t="str">
        <f t="shared" si="4"/>
        <v/>
      </c>
      <c r="U76" s="626" t="str">
        <f t="shared" si="0"/>
        <v/>
      </c>
      <c r="V76" s="631" t="str">
        <f t="shared" si="1"/>
        <v/>
      </c>
      <c r="W76" s="442" t="str">
        <f t="shared" si="2"/>
        <v/>
      </c>
      <c r="X76" s="312"/>
    </row>
    <row r="77" spans="2:24" x14ac:dyDescent="0.2">
      <c r="B77" s="293" t="s">
        <v>720</v>
      </c>
      <c r="D77" s="252" t="s">
        <v>917</v>
      </c>
      <c r="E77" s="251"/>
      <c r="F77" s="694"/>
      <c r="G77" s="404" t="s">
        <v>914</v>
      </c>
      <c r="H77" s="545" t="str">
        <f>IF(AND('Table 5.2.2'!I119="",'Table 5.2.2'!J119=""),"",IF(OR('Table 5.2.2'!I119="c",'Table 5.2.2'!J119="c"),"c",SUM('Table 5.2.2'!I119,'Table 5.2.2'!J119)))</f>
        <v/>
      </c>
      <c r="I77" s="419"/>
      <c r="J77" s="420"/>
      <c r="K77" s="560"/>
      <c r="L77" s="420"/>
      <c r="M77" s="419"/>
      <c r="N77" s="420"/>
      <c r="O77" s="419"/>
      <c r="P77" s="562"/>
      <c r="Q77" s="445"/>
      <c r="R77" s="445"/>
      <c r="S77" s="445"/>
      <c r="T77" s="416" t="str">
        <f t="shared" si="4"/>
        <v/>
      </c>
      <c r="U77" s="626" t="str">
        <f t="shared" si="0"/>
        <v/>
      </c>
      <c r="V77" s="631" t="str">
        <f t="shared" si="1"/>
        <v/>
      </c>
      <c r="W77" s="442" t="str">
        <f t="shared" si="2"/>
        <v/>
      </c>
      <c r="X77" s="312"/>
    </row>
    <row r="78" spans="2:24" x14ac:dyDescent="0.2">
      <c r="B78" s="293" t="s">
        <v>720</v>
      </c>
      <c r="D78" s="252" t="s">
        <v>538</v>
      </c>
      <c r="E78" s="251"/>
      <c r="F78" s="694"/>
      <c r="G78" s="404" t="s">
        <v>915</v>
      </c>
      <c r="H78" s="547" t="str">
        <f>'Table 5.2.2'!K119</f>
        <v/>
      </c>
      <c r="I78" s="419"/>
      <c r="J78" s="420"/>
      <c r="K78" s="560"/>
      <c r="L78" s="420"/>
      <c r="M78" s="419"/>
      <c r="N78" s="420"/>
      <c r="O78" s="419"/>
      <c r="P78" s="562"/>
      <c r="Q78" s="445"/>
      <c r="R78" s="445"/>
      <c r="S78" s="445"/>
      <c r="T78" s="416" t="str">
        <f t="shared" si="4"/>
        <v/>
      </c>
      <c r="U78" s="626" t="str">
        <f t="shared" si="0"/>
        <v/>
      </c>
      <c r="V78" s="631" t="str">
        <f t="shared" si="1"/>
        <v/>
      </c>
      <c r="W78" s="442" t="str">
        <f t="shared" si="2"/>
        <v/>
      </c>
      <c r="X78" s="312"/>
    </row>
    <row r="79" spans="2:24" x14ac:dyDescent="0.2">
      <c r="B79" s="293" t="s">
        <v>720</v>
      </c>
      <c r="D79" s="252" t="s">
        <v>540</v>
      </c>
      <c r="E79" s="251"/>
      <c r="F79" s="694"/>
      <c r="G79" s="404" t="s">
        <v>488</v>
      </c>
      <c r="H79" s="547" t="str">
        <f>IF('Table 5.2.2'!O119="","",'Table 5.2.2'!O119)</f>
        <v/>
      </c>
      <c r="I79" s="419"/>
      <c r="J79" s="420"/>
      <c r="K79" s="560"/>
      <c r="L79" s="420"/>
      <c r="M79" s="419"/>
      <c r="N79" s="420"/>
      <c r="O79" s="419"/>
      <c r="P79" s="562"/>
      <c r="Q79" s="445"/>
      <c r="R79" s="445"/>
      <c r="S79" s="445"/>
      <c r="T79" s="416" t="str">
        <f t="shared" si="4"/>
        <v/>
      </c>
      <c r="U79" s="626" t="str">
        <f t="shared" si="0"/>
        <v/>
      </c>
      <c r="V79" s="631" t="str">
        <f t="shared" si="1"/>
        <v/>
      </c>
      <c r="W79" s="442" t="str">
        <f t="shared" si="2"/>
        <v/>
      </c>
      <c r="X79" s="312"/>
    </row>
    <row r="80" spans="2:24" ht="13.5" thickBot="1" x14ac:dyDescent="0.25">
      <c r="B80" s="293" t="s">
        <v>720</v>
      </c>
      <c r="D80" s="253" t="s">
        <v>541</v>
      </c>
      <c r="E80" s="254"/>
      <c r="F80" s="695"/>
      <c r="G80" s="407" t="s">
        <v>883</v>
      </c>
      <c r="H80" s="548" t="str">
        <f>IF('Table 5.2.2'!P119="","",'Table 5.2.2'!P119)</f>
        <v/>
      </c>
      <c r="I80" s="419"/>
      <c r="J80" s="420"/>
      <c r="K80" s="560"/>
      <c r="L80" s="420"/>
      <c r="M80" s="419"/>
      <c r="N80" s="420"/>
      <c r="O80" s="419"/>
      <c r="P80" s="562"/>
      <c r="Q80" s="445"/>
      <c r="R80" s="445"/>
      <c r="S80" s="445"/>
      <c r="T80" s="416" t="str">
        <f t="shared" si="4"/>
        <v/>
      </c>
      <c r="U80" s="626" t="str">
        <f t="shared" si="0"/>
        <v/>
      </c>
      <c r="V80" s="631" t="str">
        <f t="shared" si="1"/>
        <v/>
      </c>
      <c r="W80" s="442" t="str">
        <f t="shared" si="2"/>
        <v/>
      </c>
      <c r="X80" s="312"/>
    </row>
    <row r="81" spans="2:24" ht="13.5" thickBot="1" x14ac:dyDescent="0.25">
      <c r="B81" s="293" t="s">
        <v>724</v>
      </c>
      <c r="D81" s="250" t="s">
        <v>535</v>
      </c>
      <c r="E81" s="255">
        <v>11</v>
      </c>
      <c r="F81" s="257"/>
      <c r="G81" s="608" t="s">
        <v>210</v>
      </c>
      <c r="H81" s="449">
        <f>IF('Table 3.2.2'!H123="","",'Table 3.2.2'!H123)</f>
        <v>340</v>
      </c>
      <c r="I81" s="449" t="str">
        <f>IF('Table 3.2.2'!I123="","",'Table 3.2.2'!I123)</f>
        <v/>
      </c>
      <c r="J81" s="449" t="str">
        <f>IF('Table 3.2.2'!J123="","",'Table 3.2.2'!J123)</f>
        <v/>
      </c>
      <c r="K81" s="449">
        <f>IF('Table 3.2.2'!K123="","",'Table 3.2.2'!K123)</f>
        <v>340</v>
      </c>
      <c r="L81" s="449">
        <f>IF('Table 3.2.2'!L123="","",'Table 3.2.2'!L123)</f>
        <v>168</v>
      </c>
      <c r="M81" s="449" t="str">
        <f>IF('Table 3.2.2'!M123="","",'Table 3.2.2'!M123)</f>
        <v/>
      </c>
      <c r="N81" s="449">
        <f>IF('Table 3.2.2'!N123="","",'Table 3.2.2'!N123)</f>
        <v>172</v>
      </c>
      <c r="O81" s="449" t="str">
        <f>IF('Table 3.2.2'!O123="","",'Table 3.2.2'!O123)</f>
        <v/>
      </c>
      <c r="P81" s="449" t="str">
        <f>IF('Table 3.2.2'!P123="","",'Table 3.2.2'!P123)</f>
        <v/>
      </c>
      <c r="Q81" s="449" t="str">
        <f>IF('Table 3.2.2'!Q123="","",'Table 3.2.2'!Q123)</f>
        <v/>
      </c>
      <c r="R81" s="449" t="str">
        <f>IF('Table 3.2.2'!R123="","",'Table 3.2.2'!R123)</f>
        <v/>
      </c>
      <c r="S81" s="449" t="str">
        <f>IF('Table 3.2.2'!S123="","",'Table 3.2.2'!S123)</f>
        <v/>
      </c>
      <c r="T81" s="416" t="str">
        <f t="shared" si="4"/>
        <v/>
      </c>
      <c r="U81" s="626" t="str">
        <f t="shared" si="0"/>
        <v/>
      </c>
      <c r="V81" s="631" t="str">
        <f t="shared" si="1"/>
        <v/>
      </c>
      <c r="W81" s="442" t="str">
        <f t="shared" si="2"/>
        <v/>
      </c>
      <c r="X81" s="312"/>
    </row>
    <row r="82" spans="2:24" x14ac:dyDescent="0.2">
      <c r="B82" s="293" t="s">
        <v>724</v>
      </c>
      <c r="D82" s="252" t="s">
        <v>916</v>
      </c>
      <c r="E82" s="251"/>
      <c r="F82" s="693"/>
      <c r="G82" s="405" t="s">
        <v>913</v>
      </c>
      <c r="H82" s="545" t="str">
        <f>IF(AND('Table 5.2.2'!I123="",'Table 5.2.2'!J123="",'Table 5.2.2'!K123=""),"",IF(OR('Table 5.2.2'!I123="c",'Table 5.2.2'!J123="c",'Table 5.2.2'!K123="c"),"c",SUM('Table 5.2.2'!I123,'Table 5.2.2'!J123,'Table 5.2.2'!K123)))</f>
        <v/>
      </c>
      <c r="I82" s="419"/>
      <c r="J82" s="420"/>
      <c r="K82" s="559"/>
      <c r="L82" s="446"/>
      <c r="M82" s="546"/>
      <c r="N82" s="446"/>
      <c r="O82" s="546"/>
      <c r="P82" s="561"/>
      <c r="Q82" s="445"/>
      <c r="R82" s="445"/>
      <c r="S82" s="445"/>
      <c r="T82" s="416" t="str">
        <f t="shared" si="4"/>
        <v/>
      </c>
      <c r="U82" s="626" t="str">
        <f t="shared" si="0"/>
        <v/>
      </c>
      <c r="V82" s="631" t="str">
        <f t="shared" si="1"/>
        <v/>
      </c>
      <c r="W82" s="442" t="str">
        <f t="shared" si="2"/>
        <v/>
      </c>
      <c r="X82" s="312"/>
    </row>
    <row r="83" spans="2:24" x14ac:dyDescent="0.2">
      <c r="B83" s="293" t="s">
        <v>724</v>
      </c>
      <c r="D83" s="252" t="s">
        <v>917</v>
      </c>
      <c r="E83" s="251"/>
      <c r="F83" s="694"/>
      <c r="G83" s="404" t="s">
        <v>914</v>
      </c>
      <c r="H83" s="545" t="str">
        <f>IF(AND('Table 5.2.2'!I123="",'Table 5.2.2'!J123=""),"",IF(OR('Table 5.2.2'!I123="c",'Table 5.2.2'!J123="c"),"c",SUM('Table 5.2.2'!I123,'Table 5.2.2'!J123)))</f>
        <v/>
      </c>
      <c r="I83" s="419"/>
      <c r="J83" s="420"/>
      <c r="K83" s="560"/>
      <c r="L83" s="420"/>
      <c r="M83" s="419"/>
      <c r="N83" s="420"/>
      <c r="O83" s="419"/>
      <c r="P83" s="562"/>
      <c r="Q83" s="445"/>
      <c r="R83" s="445"/>
      <c r="S83" s="445"/>
      <c r="T83" s="416" t="str">
        <f t="shared" si="4"/>
        <v/>
      </c>
      <c r="U83" s="626" t="str">
        <f t="shared" si="0"/>
        <v/>
      </c>
      <c r="V83" s="631" t="str">
        <f t="shared" si="1"/>
        <v/>
      </c>
      <c r="W83" s="442" t="str">
        <f t="shared" si="2"/>
        <v/>
      </c>
      <c r="X83" s="312"/>
    </row>
    <row r="84" spans="2:24" x14ac:dyDescent="0.2">
      <c r="B84" s="293" t="s">
        <v>724</v>
      </c>
      <c r="D84" s="252" t="s">
        <v>538</v>
      </c>
      <c r="E84" s="251"/>
      <c r="F84" s="694"/>
      <c r="G84" s="404" t="s">
        <v>915</v>
      </c>
      <c r="H84" s="547" t="str">
        <f>'Table 5.2.2'!K123</f>
        <v/>
      </c>
      <c r="I84" s="419"/>
      <c r="J84" s="420"/>
      <c r="K84" s="560"/>
      <c r="L84" s="420"/>
      <c r="M84" s="419"/>
      <c r="N84" s="420"/>
      <c r="O84" s="419"/>
      <c r="P84" s="562"/>
      <c r="Q84" s="445"/>
      <c r="R84" s="445"/>
      <c r="S84" s="445"/>
      <c r="T84" s="416" t="str">
        <f t="shared" si="4"/>
        <v/>
      </c>
      <c r="U84" s="626" t="str">
        <f t="shared" si="0"/>
        <v/>
      </c>
      <c r="V84" s="631" t="str">
        <f t="shared" si="1"/>
        <v/>
      </c>
      <c r="W84" s="442" t="str">
        <f t="shared" si="2"/>
        <v/>
      </c>
      <c r="X84" s="312"/>
    </row>
    <row r="85" spans="2:24" x14ac:dyDescent="0.2">
      <c r="B85" s="293" t="s">
        <v>724</v>
      </c>
      <c r="D85" s="252" t="s">
        <v>540</v>
      </c>
      <c r="E85" s="251"/>
      <c r="F85" s="694"/>
      <c r="G85" s="404" t="s">
        <v>488</v>
      </c>
      <c r="H85" s="547" t="str">
        <f>IF('Table 5.2.2'!O123="","",'Table 5.2.2'!O123)</f>
        <v/>
      </c>
      <c r="I85" s="419"/>
      <c r="J85" s="420"/>
      <c r="K85" s="560"/>
      <c r="L85" s="420"/>
      <c r="M85" s="419"/>
      <c r="N85" s="420"/>
      <c r="O85" s="419"/>
      <c r="P85" s="562"/>
      <c r="Q85" s="445"/>
      <c r="R85" s="445"/>
      <c r="S85" s="445"/>
      <c r="T85" s="416" t="str">
        <f t="shared" si="4"/>
        <v/>
      </c>
      <c r="U85" s="626" t="str">
        <f t="shared" si="0"/>
        <v/>
      </c>
      <c r="V85" s="631" t="str">
        <f t="shared" si="1"/>
        <v/>
      </c>
      <c r="W85" s="442" t="str">
        <f t="shared" si="2"/>
        <v/>
      </c>
      <c r="X85" s="312"/>
    </row>
    <row r="86" spans="2:24" ht="13.5" thickBot="1" x14ac:dyDescent="0.25">
      <c r="B86" s="293" t="s">
        <v>724</v>
      </c>
      <c r="D86" s="253" t="s">
        <v>541</v>
      </c>
      <c r="E86" s="254"/>
      <c r="F86" s="695"/>
      <c r="G86" s="407" t="s">
        <v>883</v>
      </c>
      <c r="H86" s="548" t="str">
        <f>IF('Table 5.2.2'!P123="","",'Table 5.2.2'!P123)</f>
        <v/>
      </c>
      <c r="I86" s="419"/>
      <c r="J86" s="420"/>
      <c r="K86" s="560"/>
      <c r="L86" s="420"/>
      <c r="M86" s="419"/>
      <c r="N86" s="420"/>
      <c r="O86" s="419"/>
      <c r="P86" s="562"/>
      <c r="Q86" s="445"/>
      <c r="R86" s="445"/>
      <c r="S86" s="445"/>
      <c r="T86" s="416" t="str">
        <f t="shared" si="4"/>
        <v/>
      </c>
      <c r="U86" s="626" t="str">
        <f t="shared" ref="U86:U149" si="5">IF(T86&lt;&gt;"","",IF(SUM(COUNTIF(I86:K86,"c"),COUNTIF(O86:P86,"c"))&gt;1,"",IF(OR(AND(H86="c",OR(I86="c",J86="c",K86="c",O86="c",P86="c")),AND(H86&lt;&gt;"",I86="c",J86="c",K86="c",O86="c",P86="c"),AND(H86&lt;&gt;"",I86="",J86="",K86="",O86="",P86="")),"",IF(ABS(SUM(I86:K86,O86:P86)-SUM(H86))&gt;0.9,SUM(I86:K86,O86:P86),""))))</f>
        <v/>
      </c>
      <c r="V86" s="631" t="str">
        <f t="shared" ref="V86:V149" si="6">IF(T86&lt;&gt;"","",IF(OR(AND(K86="c",OR(L86="c",N86="c",M86="c")),AND(K86&lt;&gt;"",L86="c",M86="c",N86="c"),AND(K86&lt;&gt;"",L86="",N86="",M86="")),"",IF(COUNTIF(L86:N86,"c")&gt;1,"",IF(ABS(SUM(L86:N86)-SUM(K86))&gt;0.9,SUM(L86:N86),""))))</f>
        <v/>
      </c>
      <c r="W86" s="442" t="str">
        <f t="shared" ref="W86:W149" si="7">IF(T86&lt;&gt;"","",IF(OR(AND(P86="c",OR(Q86="c",S86="c",R86="c")),AND(P86&lt;&gt;"",Q86="c",R86="c",S86="c"),AND(P86&lt;&gt;"",Q86="",S86="",R86="")),"",IF(COUNTIF(Q86:S86,"c")&gt;1,"",IF(ABS(SUM(Q86:S86)-SUM(P86))&gt;0.9,SUM(Q86:S86),""))))</f>
        <v/>
      </c>
      <c r="X86" s="312"/>
    </row>
    <row r="87" spans="2:24" ht="13.5" thickBot="1" x14ac:dyDescent="0.25">
      <c r="B87" s="293" t="s">
        <v>727</v>
      </c>
      <c r="D87" s="250" t="s">
        <v>535</v>
      </c>
      <c r="E87" s="255">
        <v>12</v>
      </c>
      <c r="F87" s="257"/>
      <c r="G87" s="608" t="s">
        <v>216</v>
      </c>
      <c r="H87" s="449">
        <f>IF('Table 3.2.2'!H126="","",'Table 3.2.2'!H126)</f>
        <v>5820</v>
      </c>
      <c r="I87" s="449" t="str">
        <f>IF('Table 3.2.2'!I126="","",'Table 3.2.2'!I126)</f>
        <v/>
      </c>
      <c r="J87" s="449">
        <f>IF('Table 3.2.2'!J126="","",'Table 3.2.2'!J126)</f>
        <v>2</v>
      </c>
      <c r="K87" s="449">
        <f>IF('Table 3.2.2'!K126="","",'Table 3.2.2'!K126)</f>
        <v>5818</v>
      </c>
      <c r="L87" s="449" t="str">
        <f>IF('Table 3.2.2'!L126="","",'Table 3.2.2'!L126)</f>
        <v/>
      </c>
      <c r="M87" s="449" t="str">
        <f>IF('Table 3.2.2'!M126="","",'Table 3.2.2'!M126)</f>
        <v/>
      </c>
      <c r="N87" s="449">
        <f>IF('Table 3.2.2'!N126="","",'Table 3.2.2'!N126)</f>
        <v>5818</v>
      </c>
      <c r="O87" s="449" t="str">
        <f>IF('Table 3.2.2'!O126="","",'Table 3.2.2'!O126)</f>
        <v/>
      </c>
      <c r="P87" s="449" t="str">
        <f>IF('Table 3.2.2'!P126="","",'Table 3.2.2'!P126)</f>
        <v/>
      </c>
      <c r="Q87" s="449" t="str">
        <f>IF('Table 3.2.2'!Q126="","",'Table 3.2.2'!Q126)</f>
        <v/>
      </c>
      <c r="R87" s="449" t="str">
        <f>IF('Table 3.2.2'!R126="","",'Table 3.2.2'!R126)</f>
        <v/>
      </c>
      <c r="S87" s="449" t="str">
        <f>IF('Table 3.2.2'!S126="","",'Table 3.2.2'!S126)</f>
        <v/>
      </c>
      <c r="T87" s="416" t="str">
        <f t="shared" si="4"/>
        <v/>
      </c>
      <c r="U87" s="626" t="str">
        <f t="shared" si="5"/>
        <v/>
      </c>
      <c r="V87" s="631" t="str">
        <f t="shared" si="6"/>
        <v/>
      </c>
      <c r="W87" s="442" t="str">
        <f t="shared" si="7"/>
        <v/>
      </c>
      <c r="X87" s="312"/>
    </row>
    <row r="88" spans="2:24" x14ac:dyDescent="0.2">
      <c r="B88" s="293" t="s">
        <v>727</v>
      </c>
      <c r="D88" s="252" t="s">
        <v>916</v>
      </c>
      <c r="E88" s="251"/>
      <c r="F88" s="693"/>
      <c r="G88" s="405" t="s">
        <v>913</v>
      </c>
      <c r="H88" s="545" t="str">
        <f>IF(AND('Table 5.2.2'!I126="",'Table 5.2.2'!J126="",'Table 5.2.2'!K126=""),"",IF(OR('Table 5.2.2'!I126="c",'Table 5.2.2'!J126="c",'Table 5.2.2'!K126="c"),"c",SUM('Table 5.2.2'!I126,'Table 5.2.2'!J126,'Table 5.2.2'!K126)))</f>
        <v/>
      </c>
      <c r="I88" s="419"/>
      <c r="J88" s="420"/>
      <c r="K88" s="559"/>
      <c r="L88" s="446"/>
      <c r="M88" s="546"/>
      <c r="N88" s="446"/>
      <c r="O88" s="546"/>
      <c r="P88" s="561"/>
      <c r="Q88" s="445"/>
      <c r="R88" s="445"/>
      <c r="S88" s="445"/>
      <c r="T88" s="416" t="str">
        <f t="shared" si="4"/>
        <v/>
      </c>
      <c r="U88" s="626" t="str">
        <f t="shared" si="5"/>
        <v/>
      </c>
      <c r="V88" s="631" t="str">
        <f t="shared" si="6"/>
        <v/>
      </c>
      <c r="W88" s="442" t="str">
        <f t="shared" si="7"/>
        <v/>
      </c>
      <c r="X88" s="312"/>
    </row>
    <row r="89" spans="2:24" x14ac:dyDescent="0.2">
      <c r="B89" s="293" t="s">
        <v>727</v>
      </c>
      <c r="D89" s="252" t="s">
        <v>917</v>
      </c>
      <c r="E89" s="251"/>
      <c r="F89" s="694"/>
      <c r="G89" s="404" t="s">
        <v>914</v>
      </c>
      <c r="H89" s="545" t="str">
        <f>IF(AND('Table 5.2.2'!I126="",'Table 5.2.2'!J126=""),"",IF(OR('Table 5.2.2'!I126="c",'Table 5.2.2'!J126="c"),"c",SUM('Table 5.2.2'!I126,'Table 5.2.2'!J126)))</f>
        <v/>
      </c>
      <c r="I89" s="419"/>
      <c r="J89" s="420"/>
      <c r="K89" s="560"/>
      <c r="L89" s="420"/>
      <c r="M89" s="419"/>
      <c r="N89" s="420"/>
      <c r="O89" s="419"/>
      <c r="P89" s="562"/>
      <c r="Q89" s="445"/>
      <c r="R89" s="445"/>
      <c r="S89" s="445"/>
      <c r="T89" s="416" t="str">
        <f t="shared" si="4"/>
        <v/>
      </c>
      <c r="U89" s="626" t="str">
        <f t="shared" si="5"/>
        <v/>
      </c>
      <c r="V89" s="631" t="str">
        <f t="shared" si="6"/>
        <v/>
      </c>
      <c r="W89" s="442" t="str">
        <f t="shared" si="7"/>
        <v/>
      </c>
      <c r="X89" s="312"/>
    </row>
    <row r="90" spans="2:24" x14ac:dyDescent="0.2">
      <c r="B90" s="293" t="s">
        <v>727</v>
      </c>
      <c r="D90" s="252" t="s">
        <v>538</v>
      </c>
      <c r="E90" s="251"/>
      <c r="F90" s="694"/>
      <c r="G90" s="404" t="s">
        <v>915</v>
      </c>
      <c r="H90" s="547" t="str">
        <f>'Table 5.2.2'!K126</f>
        <v/>
      </c>
      <c r="I90" s="419"/>
      <c r="J90" s="420"/>
      <c r="K90" s="560"/>
      <c r="L90" s="420"/>
      <c r="M90" s="419"/>
      <c r="N90" s="420"/>
      <c r="O90" s="419"/>
      <c r="P90" s="562"/>
      <c r="Q90" s="445"/>
      <c r="R90" s="445"/>
      <c r="S90" s="445"/>
      <c r="T90" s="416" t="str">
        <f t="shared" si="4"/>
        <v/>
      </c>
      <c r="U90" s="626" t="str">
        <f t="shared" si="5"/>
        <v/>
      </c>
      <c r="V90" s="631" t="str">
        <f t="shared" si="6"/>
        <v/>
      </c>
      <c r="W90" s="442" t="str">
        <f t="shared" si="7"/>
        <v/>
      </c>
      <c r="X90" s="312"/>
    </row>
    <row r="91" spans="2:24" x14ac:dyDescent="0.2">
      <c r="B91" s="293" t="s">
        <v>727</v>
      </c>
      <c r="D91" s="252" t="s">
        <v>540</v>
      </c>
      <c r="E91" s="251"/>
      <c r="F91" s="694"/>
      <c r="G91" s="404" t="s">
        <v>488</v>
      </c>
      <c r="H91" s="547" t="str">
        <f>IF('Table 5.2.2'!O126="","",'Table 5.2.2'!O126)</f>
        <v/>
      </c>
      <c r="I91" s="419"/>
      <c r="J91" s="420"/>
      <c r="K91" s="560"/>
      <c r="L91" s="420"/>
      <c r="M91" s="419"/>
      <c r="N91" s="420"/>
      <c r="O91" s="419"/>
      <c r="P91" s="562"/>
      <c r="Q91" s="445"/>
      <c r="R91" s="445"/>
      <c r="S91" s="445"/>
      <c r="T91" s="416" t="str">
        <f t="shared" si="4"/>
        <v/>
      </c>
      <c r="U91" s="626" t="str">
        <f t="shared" si="5"/>
        <v/>
      </c>
      <c r="V91" s="631" t="str">
        <f t="shared" si="6"/>
        <v/>
      </c>
      <c r="W91" s="442" t="str">
        <f t="shared" si="7"/>
        <v/>
      </c>
      <c r="X91" s="312"/>
    </row>
    <row r="92" spans="2:24" ht="13.5" thickBot="1" x14ac:dyDescent="0.25">
      <c r="B92" s="293" t="s">
        <v>727</v>
      </c>
      <c r="D92" s="253" t="s">
        <v>541</v>
      </c>
      <c r="E92" s="254"/>
      <c r="F92" s="695"/>
      <c r="G92" s="407" t="s">
        <v>883</v>
      </c>
      <c r="H92" s="548" t="str">
        <f>IF('Table 5.2.2'!P126="","",'Table 5.2.2'!P126)</f>
        <v/>
      </c>
      <c r="I92" s="419"/>
      <c r="J92" s="420"/>
      <c r="K92" s="560"/>
      <c r="L92" s="420"/>
      <c r="M92" s="419"/>
      <c r="N92" s="420"/>
      <c r="O92" s="419"/>
      <c r="P92" s="562"/>
      <c r="Q92" s="445"/>
      <c r="R92" s="445"/>
      <c r="S92" s="445"/>
      <c r="T92" s="416" t="str">
        <f t="shared" si="4"/>
        <v/>
      </c>
      <c r="U92" s="626" t="str">
        <f t="shared" si="5"/>
        <v/>
      </c>
      <c r="V92" s="631" t="str">
        <f t="shared" si="6"/>
        <v/>
      </c>
      <c r="W92" s="442" t="str">
        <f t="shared" si="7"/>
        <v/>
      </c>
      <c r="X92" s="312"/>
    </row>
    <row r="93" spans="2:24" ht="13.5" thickBot="1" x14ac:dyDescent="0.25">
      <c r="B93" s="293" t="s">
        <v>729</v>
      </c>
      <c r="D93" s="250" t="s">
        <v>535</v>
      </c>
      <c r="E93" s="255">
        <v>13</v>
      </c>
      <c r="F93" s="257"/>
      <c r="G93" s="608" t="s">
        <v>220</v>
      </c>
      <c r="H93" s="449">
        <f>IF('Table 3.2.2'!H128="","",'Table 3.2.2'!H128)</f>
        <v>6881</v>
      </c>
      <c r="I93" s="449" t="str">
        <f>IF('Table 3.2.2'!I128="","",'Table 3.2.2'!I128)</f>
        <v/>
      </c>
      <c r="J93" s="449">
        <f>IF('Table 3.2.2'!J128="","",'Table 3.2.2'!J128)</f>
        <v>10</v>
      </c>
      <c r="K93" s="449">
        <f>IF('Table 3.2.2'!K128="","",'Table 3.2.2'!K128)</f>
        <v>6871</v>
      </c>
      <c r="L93" s="449">
        <f>IF('Table 3.2.2'!L128="","",'Table 3.2.2'!L128)</f>
        <v>1</v>
      </c>
      <c r="M93" s="449" t="str">
        <f>IF('Table 3.2.2'!M128="","",'Table 3.2.2'!M128)</f>
        <v/>
      </c>
      <c r="N93" s="449">
        <f>IF('Table 3.2.2'!N128="","",'Table 3.2.2'!N128)</f>
        <v>6870</v>
      </c>
      <c r="O93" s="449" t="str">
        <f>IF('Table 3.2.2'!O128="","",'Table 3.2.2'!O128)</f>
        <v/>
      </c>
      <c r="P93" s="449" t="str">
        <f>IF('Table 3.2.2'!P128="","",'Table 3.2.2'!P128)</f>
        <v/>
      </c>
      <c r="Q93" s="449" t="str">
        <f>IF('Table 3.2.2'!Q128="","",'Table 3.2.2'!Q128)</f>
        <v/>
      </c>
      <c r="R93" s="449" t="str">
        <f>IF('Table 3.2.2'!R128="","",'Table 3.2.2'!R128)</f>
        <v/>
      </c>
      <c r="S93" s="449" t="str">
        <f>IF('Table 3.2.2'!S128="","",'Table 3.2.2'!S128)</f>
        <v/>
      </c>
      <c r="T93" s="416" t="str">
        <f t="shared" ref="T93:T156" si="8">IF(AND(ISNUMBER(H93),SUM(COUNTIF(I93:K93,"c"),COUNTIF(O93:P93,"c"))=1),"Res Disc",IF(AND(H93="c",ISNUMBER(I93),ISNUMBER(J93),ISNUMBER(K93),ISNUMBER(O93),ISNUMBER(P93)),"Res Disc",IF(AND(COUNTIF(Q93:S93,"c")=1,ISNUMBER(P93)),"Res Disc",IF(AND(P93="c",ISNUMBER(Q93),ISNUMBER(R93),ISNUMBER(S93)),"Res Disc",IF(AND(K93="c",ISNUMBER(L93),ISNUMBER(M93),ISNUMBER(N93)),"Res Disc",IF(AND(ISNUMBER(K93),COUNTIF(L93:N93,"c")=1),"Res Disc",""))))))</f>
        <v/>
      </c>
      <c r="U93" s="626" t="str">
        <f t="shared" si="5"/>
        <v/>
      </c>
      <c r="V93" s="631" t="str">
        <f t="shared" si="6"/>
        <v/>
      </c>
      <c r="W93" s="442" t="str">
        <f t="shared" si="7"/>
        <v/>
      </c>
      <c r="X93" s="312"/>
    </row>
    <row r="94" spans="2:24" x14ac:dyDescent="0.2">
      <c r="B94" s="293" t="s">
        <v>729</v>
      </c>
      <c r="D94" s="252" t="s">
        <v>916</v>
      </c>
      <c r="E94" s="251"/>
      <c r="F94" s="693"/>
      <c r="G94" s="405" t="s">
        <v>913</v>
      </c>
      <c r="H94" s="545" t="str">
        <f>IF(AND('Table 5.2.2'!I128="",'Table 5.2.2'!J128="",'Table 5.2.2'!K128=""),"",IF(OR('Table 5.2.2'!I128="c",'Table 5.2.2'!J128="c",'Table 5.2.2'!K128="c"),"c",SUM('Table 5.2.2'!I128,'Table 5.2.2'!J128,'Table 5.2.2'!K128)))</f>
        <v/>
      </c>
      <c r="I94" s="419"/>
      <c r="J94" s="420"/>
      <c r="K94" s="559"/>
      <c r="L94" s="446"/>
      <c r="M94" s="546"/>
      <c r="N94" s="446"/>
      <c r="O94" s="546"/>
      <c r="P94" s="561"/>
      <c r="Q94" s="445"/>
      <c r="R94" s="445"/>
      <c r="S94" s="445"/>
      <c r="T94" s="416" t="str">
        <f t="shared" si="8"/>
        <v/>
      </c>
      <c r="U94" s="626" t="str">
        <f t="shared" si="5"/>
        <v/>
      </c>
      <c r="V94" s="631" t="str">
        <f t="shared" si="6"/>
        <v/>
      </c>
      <c r="W94" s="442" t="str">
        <f t="shared" si="7"/>
        <v/>
      </c>
      <c r="X94" s="312"/>
    </row>
    <row r="95" spans="2:24" x14ac:dyDescent="0.2">
      <c r="B95" s="293" t="s">
        <v>729</v>
      </c>
      <c r="D95" s="252" t="s">
        <v>917</v>
      </c>
      <c r="E95" s="251"/>
      <c r="F95" s="694"/>
      <c r="G95" s="404" t="s">
        <v>914</v>
      </c>
      <c r="H95" s="545" t="str">
        <f>IF(AND('Table 5.2.2'!I128="",'Table 5.2.2'!J128=""),"",IF(OR('Table 5.2.2'!I128="c",'Table 5.2.2'!J128="c"),"c",SUM('Table 5.2.2'!I128,'Table 5.2.2'!J128)))</f>
        <v/>
      </c>
      <c r="I95" s="419"/>
      <c r="J95" s="420"/>
      <c r="K95" s="560"/>
      <c r="L95" s="420"/>
      <c r="M95" s="419"/>
      <c r="N95" s="420"/>
      <c r="O95" s="419"/>
      <c r="P95" s="562"/>
      <c r="Q95" s="445"/>
      <c r="R95" s="445"/>
      <c r="S95" s="445"/>
      <c r="T95" s="416" t="str">
        <f t="shared" si="8"/>
        <v/>
      </c>
      <c r="U95" s="626" t="str">
        <f t="shared" si="5"/>
        <v/>
      </c>
      <c r="V95" s="631" t="str">
        <f t="shared" si="6"/>
        <v/>
      </c>
      <c r="W95" s="442" t="str">
        <f t="shared" si="7"/>
        <v/>
      </c>
      <c r="X95" s="312"/>
    </row>
    <row r="96" spans="2:24" x14ac:dyDescent="0.2">
      <c r="B96" s="293" t="s">
        <v>729</v>
      </c>
      <c r="D96" s="252" t="s">
        <v>538</v>
      </c>
      <c r="E96" s="251"/>
      <c r="F96" s="694"/>
      <c r="G96" s="404" t="s">
        <v>915</v>
      </c>
      <c r="H96" s="547" t="str">
        <f>'Table 5.2.2'!K128</f>
        <v/>
      </c>
      <c r="I96" s="419"/>
      <c r="J96" s="420"/>
      <c r="K96" s="560"/>
      <c r="L96" s="420"/>
      <c r="M96" s="419"/>
      <c r="N96" s="420"/>
      <c r="O96" s="419"/>
      <c r="P96" s="562"/>
      <c r="Q96" s="445"/>
      <c r="R96" s="445"/>
      <c r="S96" s="445"/>
      <c r="T96" s="416" t="str">
        <f t="shared" si="8"/>
        <v/>
      </c>
      <c r="U96" s="626" t="str">
        <f t="shared" si="5"/>
        <v/>
      </c>
      <c r="V96" s="631" t="str">
        <f t="shared" si="6"/>
        <v/>
      </c>
      <c r="W96" s="442" t="str">
        <f t="shared" si="7"/>
        <v/>
      </c>
      <c r="X96" s="312"/>
    </row>
    <row r="97" spans="2:24" x14ac:dyDescent="0.2">
      <c r="B97" s="293" t="s">
        <v>729</v>
      </c>
      <c r="D97" s="252" t="s">
        <v>540</v>
      </c>
      <c r="E97" s="251"/>
      <c r="F97" s="694"/>
      <c r="G97" s="404" t="s">
        <v>488</v>
      </c>
      <c r="H97" s="547" t="str">
        <f>IF('Table 5.2.2'!O128="","",'Table 5.2.2'!O128)</f>
        <v/>
      </c>
      <c r="I97" s="419"/>
      <c r="J97" s="420"/>
      <c r="K97" s="560"/>
      <c r="L97" s="420"/>
      <c r="M97" s="419"/>
      <c r="N97" s="420"/>
      <c r="O97" s="419"/>
      <c r="P97" s="562"/>
      <c r="Q97" s="445"/>
      <c r="R97" s="445"/>
      <c r="S97" s="445"/>
      <c r="T97" s="416" t="str">
        <f t="shared" si="8"/>
        <v/>
      </c>
      <c r="U97" s="626" t="str">
        <f t="shared" si="5"/>
        <v/>
      </c>
      <c r="V97" s="631" t="str">
        <f t="shared" si="6"/>
        <v/>
      </c>
      <c r="W97" s="442" t="str">
        <f t="shared" si="7"/>
        <v/>
      </c>
      <c r="X97" s="312"/>
    </row>
    <row r="98" spans="2:24" ht="13.5" thickBot="1" x14ac:dyDescent="0.25">
      <c r="B98" s="293" t="s">
        <v>729</v>
      </c>
      <c r="D98" s="253" t="s">
        <v>541</v>
      </c>
      <c r="E98" s="254"/>
      <c r="F98" s="695"/>
      <c r="G98" s="407" t="s">
        <v>883</v>
      </c>
      <c r="H98" s="548" t="str">
        <f>IF('Table 5.2.2'!P128="","",'Table 5.2.2'!P128)</f>
        <v/>
      </c>
      <c r="I98" s="419"/>
      <c r="J98" s="420"/>
      <c r="K98" s="560"/>
      <c r="L98" s="420"/>
      <c r="M98" s="419"/>
      <c r="N98" s="420"/>
      <c r="O98" s="419"/>
      <c r="P98" s="562"/>
      <c r="Q98" s="445"/>
      <c r="R98" s="445"/>
      <c r="S98" s="445"/>
      <c r="T98" s="416" t="str">
        <f t="shared" si="8"/>
        <v/>
      </c>
      <c r="U98" s="626" t="str">
        <f t="shared" si="5"/>
        <v/>
      </c>
      <c r="V98" s="631" t="str">
        <f t="shared" si="6"/>
        <v/>
      </c>
      <c r="W98" s="442" t="str">
        <f t="shared" si="7"/>
        <v/>
      </c>
      <c r="X98" s="312"/>
    </row>
    <row r="99" spans="2:24" ht="13.5" thickBot="1" x14ac:dyDescent="0.25">
      <c r="B99" s="293" t="s">
        <v>736</v>
      </c>
      <c r="D99" s="250" t="s">
        <v>535</v>
      </c>
      <c r="E99" s="255">
        <v>14</v>
      </c>
      <c r="F99" s="257"/>
      <c r="G99" s="608" t="s">
        <v>967</v>
      </c>
      <c r="H99" s="449">
        <f>IF('Table 3.2.2'!H135="","",'Table 3.2.2'!H135)</f>
        <v>57</v>
      </c>
      <c r="I99" s="449" t="str">
        <f>IF('Table 3.2.2'!I135="","",'Table 3.2.2'!I135)</f>
        <v/>
      </c>
      <c r="J99" s="449">
        <f>IF('Table 3.2.2'!J135="","",'Table 3.2.2'!J135)</f>
        <v>20</v>
      </c>
      <c r="K99" s="449">
        <f>IF('Table 3.2.2'!K135="","",'Table 3.2.2'!K135)</f>
        <v>37</v>
      </c>
      <c r="L99" s="449" t="str">
        <f>IF('Table 3.2.2'!L135="","",'Table 3.2.2'!L135)</f>
        <v/>
      </c>
      <c r="M99" s="449" t="str">
        <f>IF('Table 3.2.2'!M135="","",'Table 3.2.2'!M135)</f>
        <v/>
      </c>
      <c r="N99" s="449">
        <f>IF('Table 3.2.2'!N135="","",'Table 3.2.2'!N135)</f>
        <v>37</v>
      </c>
      <c r="O99" s="449" t="str">
        <f>IF('Table 3.2.2'!O135="","",'Table 3.2.2'!O135)</f>
        <v/>
      </c>
      <c r="P99" s="449" t="str">
        <f>IF('Table 3.2.2'!P135="","",'Table 3.2.2'!P135)</f>
        <v/>
      </c>
      <c r="Q99" s="449" t="str">
        <f>IF('Table 3.2.2'!Q135="","",'Table 3.2.2'!Q135)</f>
        <v/>
      </c>
      <c r="R99" s="449" t="str">
        <f>IF('Table 3.2.2'!R135="","",'Table 3.2.2'!R135)</f>
        <v/>
      </c>
      <c r="S99" s="449" t="str">
        <f>IF('Table 3.2.2'!S135="","",'Table 3.2.2'!S135)</f>
        <v/>
      </c>
      <c r="T99" s="416" t="str">
        <f t="shared" si="8"/>
        <v/>
      </c>
      <c r="U99" s="626" t="str">
        <f t="shared" si="5"/>
        <v/>
      </c>
      <c r="V99" s="631" t="str">
        <f t="shared" si="6"/>
        <v/>
      </c>
      <c r="W99" s="442" t="str">
        <f t="shared" si="7"/>
        <v/>
      </c>
      <c r="X99" s="312"/>
    </row>
    <row r="100" spans="2:24" x14ac:dyDescent="0.2">
      <c r="B100" s="293" t="s">
        <v>736</v>
      </c>
      <c r="D100" s="252" t="s">
        <v>916</v>
      </c>
      <c r="E100" s="251"/>
      <c r="F100" s="693"/>
      <c r="G100" s="405" t="s">
        <v>913</v>
      </c>
      <c r="H100" s="545" t="str">
        <f>IF(AND('Table 5.2.2'!I135="",'Table 5.2.2'!J135="",'Table 5.2.2'!K135=""),"",IF(OR('Table 5.2.2'!I135="c",'Table 5.2.2'!J135="c",'Table 5.2.2'!K135="c"),"c",SUM('Table 5.2.2'!I135,'Table 5.2.2'!J135,'Table 5.2.2'!K135)))</f>
        <v/>
      </c>
      <c r="I100" s="419"/>
      <c r="J100" s="420"/>
      <c r="K100" s="559"/>
      <c r="L100" s="446"/>
      <c r="M100" s="546"/>
      <c r="N100" s="446"/>
      <c r="O100" s="546"/>
      <c r="P100" s="561"/>
      <c r="Q100" s="445"/>
      <c r="R100" s="445"/>
      <c r="S100" s="445"/>
      <c r="T100" s="416" t="str">
        <f t="shared" si="8"/>
        <v/>
      </c>
      <c r="U100" s="626" t="str">
        <f t="shared" si="5"/>
        <v/>
      </c>
      <c r="V100" s="631" t="str">
        <f t="shared" si="6"/>
        <v/>
      </c>
      <c r="W100" s="442" t="str">
        <f t="shared" si="7"/>
        <v/>
      </c>
      <c r="X100" s="312"/>
    </row>
    <row r="101" spans="2:24" x14ac:dyDescent="0.2">
      <c r="B101" s="293" t="s">
        <v>736</v>
      </c>
      <c r="D101" s="252" t="s">
        <v>917</v>
      </c>
      <c r="E101" s="251"/>
      <c r="F101" s="694"/>
      <c r="G101" s="404" t="s">
        <v>914</v>
      </c>
      <c r="H101" s="545" t="str">
        <f>IF(AND('Table 5.2.2'!I135="",'Table 5.2.2'!J135=""),"",IF(OR('Table 5.2.2'!I135="c",'Table 5.2.2'!J135="c"),"c",SUM('Table 5.2.2'!I135,'Table 5.2.2'!J135)))</f>
        <v/>
      </c>
      <c r="I101" s="419"/>
      <c r="J101" s="420"/>
      <c r="K101" s="560"/>
      <c r="L101" s="420"/>
      <c r="M101" s="419"/>
      <c r="N101" s="420"/>
      <c r="O101" s="419"/>
      <c r="P101" s="562"/>
      <c r="Q101" s="445"/>
      <c r="R101" s="445"/>
      <c r="S101" s="445"/>
      <c r="T101" s="416" t="str">
        <f t="shared" si="8"/>
        <v/>
      </c>
      <c r="U101" s="626" t="str">
        <f t="shared" si="5"/>
        <v/>
      </c>
      <c r="V101" s="631" t="str">
        <f t="shared" si="6"/>
        <v/>
      </c>
      <c r="W101" s="442" t="str">
        <f t="shared" si="7"/>
        <v/>
      </c>
      <c r="X101" s="312"/>
    </row>
    <row r="102" spans="2:24" x14ac:dyDescent="0.2">
      <c r="B102" s="293" t="s">
        <v>736</v>
      </c>
      <c r="D102" s="252" t="s">
        <v>538</v>
      </c>
      <c r="E102" s="251"/>
      <c r="F102" s="694"/>
      <c r="G102" s="404" t="s">
        <v>915</v>
      </c>
      <c r="H102" s="547" t="str">
        <f>'Table 5.2.2'!K135</f>
        <v/>
      </c>
      <c r="I102" s="419"/>
      <c r="J102" s="420"/>
      <c r="K102" s="560"/>
      <c r="L102" s="420"/>
      <c r="M102" s="419"/>
      <c r="N102" s="420"/>
      <c r="O102" s="419"/>
      <c r="P102" s="562"/>
      <c r="Q102" s="445"/>
      <c r="R102" s="445"/>
      <c r="S102" s="445"/>
      <c r="T102" s="416" t="str">
        <f t="shared" si="8"/>
        <v/>
      </c>
      <c r="U102" s="626" t="str">
        <f t="shared" si="5"/>
        <v/>
      </c>
      <c r="V102" s="631" t="str">
        <f t="shared" si="6"/>
        <v/>
      </c>
      <c r="W102" s="442" t="str">
        <f t="shared" si="7"/>
        <v/>
      </c>
      <c r="X102" s="312"/>
    </row>
    <row r="103" spans="2:24" x14ac:dyDescent="0.2">
      <c r="B103" s="293" t="s">
        <v>736</v>
      </c>
      <c r="D103" s="252" t="s">
        <v>540</v>
      </c>
      <c r="E103" s="251"/>
      <c r="F103" s="694"/>
      <c r="G103" s="404" t="s">
        <v>488</v>
      </c>
      <c r="H103" s="547" t="str">
        <f>IF('Table 5.2.2'!O135="","",'Table 5.2.2'!O135)</f>
        <v/>
      </c>
      <c r="I103" s="419"/>
      <c r="J103" s="420"/>
      <c r="K103" s="560"/>
      <c r="L103" s="420"/>
      <c r="M103" s="419"/>
      <c r="N103" s="420"/>
      <c r="O103" s="419"/>
      <c r="P103" s="562"/>
      <c r="Q103" s="445"/>
      <c r="R103" s="445"/>
      <c r="S103" s="445"/>
      <c r="T103" s="416" t="str">
        <f t="shared" si="8"/>
        <v/>
      </c>
      <c r="U103" s="626" t="str">
        <f t="shared" si="5"/>
        <v/>
      </c>
      <c r="V103" s="631" t="str">
        <f t="shared" si="6"/>
        <v/>
      </c>
      <c r="W103" s="442" t="str">
        <f t="shared" si="7"/>
        <v/>
      </c>
      <c r="X103" s="312"/>
    </row>
    <row r="104" spans="2:24" ht="13.5" thickBot="1" x14ac:dyDescent="0.25">
      <c r="B104" s="293" t="s">
        <v>736</v>
      </c>
      <c r="D104" s="253" t="s">
        <v>541</v>
      </c>
      <c r="E104" s="254"/>
      <c r="F104" s="695"/>
      <c r="G104" s="407" t="s">
        <v>883</v>
      </c>
      <c r="H104" s="548" t="str">
        <f>IF('Table 5.2.2'!P135="","",'Table 5.2.2'!P135)</f>
        <v/>
      </c>
      <c r="I104" s="419"/>
      <c r="J104" s="420"/>
      <c r="K104" s="560"/>
      <c r="L104" s="420"/>
      <c r="M104" s="419"/>
      <c r="N104" s="420"/>
      <c r="O104" s="419"/>
      <c r="P104" s="562"/>
      <c r="Q104" s="445"/>
      <c r="R104" s="445"/>
      <c r="S104" s="445"/>
      <c r="T104" s="416" t="str">
        <f t="shared" si="8"/>
        <v/>
      </c>
      <c r="U104" s="626" t="str">
        <f t="shared" si="5"/>
        <v/>
      </c>
      <c r="V104" s="631" t="str">
        <f t="shared" si="6"/>
        <v/>
      </c>
      <c r="W104" s="442" t="str">
        <f t="shared" si="7"/>
        <v/>
      </c>
      <c r="X104" s="312"/>
    </row>
    <row r="105" spans="2:24" ht="13.5" thickBot="1" x14ac:dyDescent="0.25">
      <c r="B105" s="293" t="s">
        <v>748</v>
      </c>
      <c r="D105" s="250" t="s">
        <v>535</v>
      </c>
      <c r="E105" s="255">
        <v>15</v>
      </c>
      <c r="F105" s="257"/>
      <c r="G105" s="608" t="s">
        <v>254</v>
      </c>
      <c r="H105" s="449">
        <f>IF('Table 3.2.2'!H147="","",'Table 3.2.2'!H147)</f>
        <v>300</v>
      </c>
      <c r="I105" s="449" t="str">
        <f>IF('Table 3.2.2'!I147="","",'Table 3.2.2'!I147)</f>
        <v/>
      </c>
      <c r="J105" s="449">
        <f>IF('Table 3.2.2'!J147="","",'Table 3.2.2'!J147)</f>
        <v>2</v>
      </c>
      <c r="K105" s="449">
        <f>IF('Table 3.2.2'!K147="","",'Table 3.2.2'!K147)</f>
        <v>298</v>
      </c>
      <c r="L105" s="449">
        <f>IF('Table 3.2.2'!L147="","",'Table 3.2.2'!L147)</f>
        <v>31</v>
      </c>
      <c r="M105" s="449" t="str">
        <f>IF('Table 3.2.2'!M147="","",'Table 3.2.2'!M147)</f>
        <v/>
      </c>
      <c r="N105" s="449">
        <f>IF('Table 3.2.2'!N147="","",'Table 3.2.2'!N147)</f>
        <v>267</v>
      </c>
      <c r="O105" s="449" t="str">
        <f>IF('Table 3.2.2'!O147="","",'Table 3.2.2'!O147)</f>
        <v/>
      </c>
      <c r="P105" s="449" t="str">
        <f>IF('Table 3.2.2'!P147="","",'Table 3.2.2'!P147)</f>
        <v/>
      </c>
      <c r="Q105" s="449" t="str">
        <f>IF('Table 3.2.2'!Q147="","",'Table 3.2.2'!Q147)</f>
        <v/>
      </c>
      <c r="R105" s="449" t="str">
        <f>IF('Table 3.2.2'!R147="","",'Table 3.2.2'!R147)</f>
        <v/>
      </c>
      <c r="S105" s="449" t="str">
        <f>IF('Table 3.2.2'!S147="","",'Table 3.2.2'!S147)</f>
        <v/>
      </c>
      <c r="T105" s="416" t="str">
        <f t="shared" si="8"/>
        <v/>
      </c>
      <c r="U105" s="626" t="str">
        <f t="shared" si="5"/>
        <v/>
      </c>
      <c r="V105" s="631" t="str">
        <f t="shared" si="6"/>
        <v/>
      </c>
      <c r="W105" s="442" t="str">
        <f t="shared" si="7"/>
        <v/>
      </c>
      <c r="X105" s="312"/>
    </row>
    <row r="106" spans="2:24" x14ac:dyDescent="0.2">
      <c r="B106" s="293" t="s">
        <v>748</v>
      </c>
      <c r="D106" s="252" t="s">
        <v>916</v>
      </c>
      <c r="E106" s="251"/>
      <c r="F106" s="693"/>
      <c r="G106" s="405" t="s">
        <v>913</v>
      </c>
      <c r="H106" s="545" t="str">
        <f>IF(AND('Table 5.2.2'!I147="",'Table 5.2.2'!J147="",'Table 5.2.2'!K147=""),"",IF(OR('Table 5.2.2'!I147="c",'Table 5.2.2'!J147="c",'Table 5.2.2'!K147="c"),"c",SUM('Table 5.2.2'!I147,'Table 5.2.2'!J147,'Table 5.2.2'!K147)))</f>
        <v/>
      </c>
      <c r="I106" s="419"/>
      <c r="J106" s="420"/>
      <c r="K106" s="559"/>
      <c r="L106" s="446"/>
      <c r="M106" s="546"/>
      <c r="N106" s="446"/>
      <c r="O106" s="546"/>
      <c r="P106" s="561"/>
      <c r="Q106" s="445"/>
      <c r="R106" s="445"/>
      <c r="S106" s="445"/>
      <c r="T106" s="416" t="str">
        <f t="shared" si="8"/>
        <v/>
      </c>
      <c r="U106" s="626" t="str">
        <f t="shared" si="5"/>
        <v/>
      </c>
      <c r="V106" s="631" t="str">
        <f t="shared" si="6"/>
        <v/>
      </c>
      <c r="W106" s="442" t="str">
        <f t="shared" si="7"/>
        <v/>
      </c>
      <c r="X106" s="312"/>
    </row>
    <row r="107" spans="2:24" x14ac:dyDescent="0.2">
      <c r="B107" s="293" t="s">
        <v>748</v>
      </c>
      <c r="D107" s="252" t="s">
        <v>917</v>
      </c>
      <c r="E107" s="251"/>
      <c r="F107" s="694"/>
      <c r="G107" s="404" t="s">
        <v>914</v>
      </c>
      <c r="H107" s="545" t="str">
        <f>IF(AND('Table 5.2.2'!I147="",'Table 5.2.2'!J147=""),"",IF(OR('Table 5.2.2'!I147="c",'Table 5.2.2'!J147="c"),"c",SUM('Table 5.2.2'!I147,'Table 5.2.2'!J147)))</f>
        <v/>
      </c>
      <c r="I107" s="419"/>
      <c r="J107" s="420"/>
      <c r="K107" s="560"/>
      <c r="L107" s="420"/>
      <c r="M107" s="419"/>
      <c r="N107" s="420"/>
      <c r="O107" s="419"/>
      <c r="P107" s="562"/>
      <c r="Q107" s="445"/>
      <c r="R107" s="445"/>
      <c r="S107" s="445"/>
      <c r="T107" s="416" t="str">
        <f t="shared" si="8"/>
        <v/>
      </c>
      <c r="U107" s="626" t="str">
        <f t="shared" si="5"/>
        <v/>
      </c>
      <c r="V107" s="631" t="str">
        <f t="shared" si="6"/>
        <v/>
      </c>
      <c r="W107" s="442" t="str">
        <f t="shared" si="7"/>
        <v/>
      </c>
      <c r="X107" s="312"/>
    </row>
    <row r="108" spans="2:24" x14ac:dyDescent="0.2">
      <c r="B108" s="293" t="s">
        <v>748</v>
      </c>
      <c r="D108" s="252" t="s">
        <v>538</v>
      </c>
      <c r="E108" s="251"/>
      <c r="F108" s="694"/>
      <c r="G108" s="404" t="s">
        <v>915</v>
      </c>
      <c r="H108" s="547" t="str">
        <f>'Table 5.2.2'!K147</f>
        <v/>
      </c>
      <c r="I108" s="419"/>
      <c r="J108" s="420"/>
      <c r="K108" s="560"/>
      <c r="L108" s="420"/>
      <c r="M108" s="419"/>
      <c r="N108" s="420"/>
      <c r="O108" s="419"/>
      <c r="P108" s="562"/>
      <c r="Q108" s="445"/>
      <c r="R108" s="445"/>
      <c r="S108" s="445"/>
      <c r="T108" s="416" t="str">
        <f t="shared" si="8"/>
        <v/>
      </c>
      <c r="U108" s="626" t="str">
        <f t="shared" si="5"/>
        <v/>
      </c>
      <c r="V108" s="631" t="str">
        <f t="shared" si="6"/>
        <v/>
      </c>
      <c r="W108" s="442" t="str">
        <f t="shared" si="7"/>
        <v/>
      </c>
      <c r="X108" s="312"/>
    </row>
    <row r="109" spans="2:24" x14ac:dyDescent="0.2">
      <c r="B109" s="293" t="s">
        <v>748</v>
      </c>
      <c r="D109" s="252" t="s">
        <v>540</v>
      </c>
      <c r="E109" s="251"/>
      <c r="F109" s="694"/>
      <c r="G109" s="404" t="s">
        <v>488</v>
      </c>
      <c r="H109" s="547" t="str">
        <f>IF('Table 5.2.2'!O147="","",'Table 5.2.2'!O147)</f>
        <v/>
      </c>
      <c r="I109" s="419"/>
      <c r="J109" s="420"/>
      <c r="K109" s="560"/>
      <c r="L109" s="420"/>
      <c r="M109" s="419"/>
      <c r="N109" s="420"/>
      <c r="O109" s="419"/>
      <c r="P109" s="562"/>
      <c r="Q109" s="445"/>
      <c r="R109" s="445"/>
      <c r="S109" s="445"/>
      <c r="T109" s="416" t="str">
        <f t="shared" si="8"/>
        <v/>
      </c>
      <c r="U109" s="626" t="str">
        <f t="shared" si="5"/>
        <v/>
      </c>
      <c r="V109" s="631" t="str">
        <f t="shared" si="6"/>
        <v/>
      </c>
      <c r="W109" s="442" t="str">
        <f t="shared" si="7"/>
        <v/>
      </c>
      <c r="X109" s="312"/>
    </row>
    <row r="110" spans="2:24" ht="13.5" thickBot="1" x14ac:dyDescent="0.25">
      <c r="B110" s="293" t="s">
        <v>748</v>
      </c>
      <c r="D110" s="253" t="s">
        <v>541</v>
      </c>
      <c r="E110" s="254"/>
      <c r="F110" s="695"/>
      <c r="G110" s="407" t="s">
        <v>883</v>
      </c>
      <c r="H110" s="548" t="str">
        <f>IF('Table 5.2.2'!P147="","",'Table 5.2.2'!P147)</f>
        <v/>
      </c>
      <c r="I110" s="419"/>
      <c r="J110" s="420"/>
      <c r="K110" s="560"/>
      <c r="L110" s="420"/>
      <c r="M110" s="419"/>
      <c r="N110" s="420"/>
      <c r="O110" s="419"/>
      <c r="P110" s="562"/>
      <c r="Q110" s="445"/>
      <c r="R110" s="445"/>
      <c r="S110" s="445"/>
      <c r="T110" s="416" t="str">
        <f t="shared" si="8"/>
        <v/>
      </c>
      <c r="U110" s="626" t="str">
        <f t="shared" si="5"/>
        <v/>
      </c>
      <c r="V110" s="631" t="str">
        <f t="shared" si="6"/>
        <v/>
      </c>
      <c r="W110" s="442" t="str">
        <f t="shared" si="7"/>
        <v/>
      </c>
      <c r="X110" s="312"/>
    </row>
    <row r="111" spans="2:24" ht="13.5" thickBot="1" x14ac:dyDescent="0.25">
      <c r="B111" s="293" t="s">
        <v>762</v>
      </c>
      <c r="D111" s="250" t="s">
        <v>535</v>
      </c>
      <c r="E111" s="255">
        <v>16</v>
      </c>
      <c r="F111" s="257"/>
      <c r="G111" s="608" t="s">
        <v>281</v>
      </c>
      <c r="H111" s="449">
        <f>IF('Table 3.2.2'!H160="","",'Table 3.2.2'!H160)</f>
        <v>180</v>
      </c>
      <c r="I111" s="449" t="str">
        <f>IF('Table 3.2.2'!I160="","",'Table 3.2.2'!I160)</f>
        <v/>
      </c>
      <c r="J111" s="449">
        <f>IF('Table 3.2.2'!J160="","",'Table 3.2.2'!J160)</f>
        <v>14</v>
      </c>
      <c r="K111" s="449">
        <f>IF('Table 3.2.2'!K160="","",'Table 3.2.2'!K160)</f>
        <v>166</v>
      </c>
      <c r="L111" s="449">
        <f>IF('Table 3.2.2'!L160="","",'Table 3.2.2'!L160)</f>
        <v>2</v>
      </c>
      <c r="M111" s="449" t="str">
        <f>IF('Table 3.2.2'!M160="","",'Table 3.2.2'!M160)</f>
        <v/>
      </c>
      <c r="N111" s="449">
        <f>IF('Table 3.2.2'!N160="","",'Table 3.2.2'!N160)</f>
        <v>164</v>
      </c>
      <c r="O111" s="449" t="str">
        <f>IF('Table 3.2.2'!O160="","",'Table 3.2.2'!O160)</f>
        <v/>
      </c>
      <c r="P111" s="449" t="str">
        <f>IF('Table 3.2.2'!P160="","",'Table 3.2.2'!P160)</f>
        <v/>
      </c>
      <c r="Q111" s="449" t="str">
        <f>IF('Table 3.2.2'!Q160="","",'Table 3.2.2'!Q160)</f>
        <v/>
      </c>
      <c r="R111" s="449" t="str">
        <f>IF('Table 3.2.2'!R160="","",'Table 3.2.2'!R160)</f>
        <v/>
      </c>
      <c r="S111" s="449" t="str">
        <f>IF('Table 3.2.2'!S160="","",'Table 3.2.2'!S160)</f>
        <v/>
      </c>
      <c r="T111" s="416" t="str">
        <f t="shared" si="8"/>
        <v/>
      </c>
      <c r="U111" s="626" t="str">
        <f t="shared" si="5"/>
        <v/>
      </c>
      <c r="V111" s="631" t="str">
        <f t="shared" si="6"/>
        <v/>
      </c>
      <c r="W111" s="442" t="str">
        <f t="shared" si="7"/>
        <v/>
      </c>
      <c r="X111" s="312"/>
    </row>
    <row r="112" spans="2:24" x14ac:dyDescent="0.2">
      <c r="B112" s="293" t="s">
        <v>762</v>
      </c>
      <c r="D112" s="252" t="s">
        <v>916</v>
      </c>
      <c r="E112" s="251"/>
      <c r="F112" s="693"/>
      <c r="G112" s="405" t="s">
        <v>913</v>
      </c>
      <c r="H112" s="545" t="str">
        <f>IF(AND('Table 5.2.2'!I160="",'Table 5.2.2'!J160="",'Table 5.2.2'!K160=""),"",IF(OR('Table 5.2.2'!I160="c",'Table 5.2.2'!J160="c",'Table 5.2.2'!K160="c"),"c",SUM('Table 5.2.2'!I160,'Table 5.2.2'!J160,'Table 5.2.2'!K160)))</f>
        <v/>
      </c>
      <c r="I112" s="419"/>
      <c r="J112" s="420"/>
      <c r="K112" s="559"/>
      <c r="L112" s="446"/>
      <c r="M112" s="546"/>
      <c r="N112" s="446"/>
      <c r="O112" s="546"/>
      <c r="P112" s="561"/>
      <c r="Q112" s="445"/>
      <c r="R112" s="445"/>
      <c r="S112" s="445"/>
      <c r="T112" s="416" t="str">
        <f t="shared" si="8"/>
        <v/>
      </c>
      <c r="U112" s="626" t="str">
        <f t="shared" si="5"/>
        <v/>
      </c>
      <c r="V112" s="631" t="str">
        <f t="shared" si="6"/>
        <v/>
      </c>
      <c r="W112" s="442" t="str">
        <f t="shared" si="7"/>
        <v/>
      </c>
      <c r="X112" s="312"/>
    </row>
    <row r="113" spans="2:24" x14ac:dyDescent="0.2">
      <c r="B113" s="293" t="s">
        <v>762</v>
      </c>
      <c r="D113" s="252" t="s">
        <v>917</v>
      </c>
      <c r="E113" s="251"/>
      <c r="F113" s="694"/>
      <c r="G113" s="404" t="s">
        <v>914</v>
      </c>
      <c r="H113" s="545" t="str">
        <f>IF(AND('Table 5.2.2'!I160="",'Table 5.2.2'!J160=""),"",IF(OR('Table 5.2.2'!I160="c",'Table 5.2.2'!J160="c"),"c",SUM('Table 5.2.2'!I160,'Table 5.2.2'!J160)))</f>
        <v/>
      </c>
      <c r="I113" s="419"/>
      <c r="J113" s="420"/>
      <c r="K113" s="560"/>
      <c r="L113" s="420"/>
      <c r="M113" s="419"/>
      <c r="N113" s="420"/>
      <c r="O113" s="419"/>
      <c r="P113" s="562"/>
      <c r="Q113" s="445"/>
      <c r="R113" s="445"/>
      <c r="S113" s="445"/>
      <c r="T113" s="416" t="str">
        <f t="shared" si="8"/>
        <v/>
      </c>
      <c r="U113" s="626" t="str">
        <f t="shared" si="5"/>
        <v/>
      </c>
      <c r="V113" s="631" t="str">
        <f t="shared" si="6"/>
        <v/>
      </c>
      <c r="W113" s="442" t="str">
        <f t="shared" si="7"/>
        <v/>
      </c>
      <c r="X113" s="312"/>
    </row>
    <row r="114" spans="2:24" x14ac:dyDescent="0.2">
      <c r="B114" s="293" t="s">
        <v>762</v>
      </c>
      <c r="D114" s="252" t="s">
        <v>538</v>
      </c>
      <c r="E114" s="251"/>
      <c r="F114" s="694"/>
      <c r="G114" s="404" t="s">
        <v>915</v>
      </c>
      <c r="H114" s="547" t="str">
        <f>'Table 5.2.2'!K160</f>
        <v/>
      </c>
      <c r="I114" s="419"/>
      <c r="J114" s="420"/>
      <c r="K114" s="560"/>
      <c r="L114" s="420"/>
      <c r="M114" s="419"/>
      <c r="N114" s="420"/>
      <c r="O114" s="419"/>
      <c r="P114" s="562"/>
      <c r="Q114" s="445"/>
      <c r="R114" s="445"/>
      <c r="S114" s="445"/>
      <c r="T114" s="416" t="str">
        <f t="shared" si="8"/>
        <v/>
      </c>
      <c r="U114" s="626" t="str">
        <f t="shared" si="5"/>
        <v/>
      </c>
      <c r="V114" s="631" t="str">
        <f t="shared" si="6"/>
        <v/>
      </c>
      <c r="W114" s="442" t="str">
        <f t="shared" si="7"/>
        <v/>
      </c>
      <c r="X114" s="312"/>
    </row>
    <row r="115" spans="2:24" x14ac:dyDescent="0.2">
      <c r="B115" s="293" t="s">
        <v>762</v>
      </c>
      <c r="D115" s="252" t="s">
        <v>540</v>
      </c>
      <c r="E115" s="251"/>
      <c r="F115" s="694"/>
      <c r="G115" s="404" t="s">
        <v>488</v>
      </c>
      <c r="H115" s="547" t="str">
        <f>IF('Table 5.2.2'!O160="","",'Table 5.2.2'!O160)</f>
        <v/>
      </c>
      <c r="I115" s="419"/>
      <c r="J115" s="420"/>
      <c r="K115" s="560"/>
      <c r="L115" s="420"/>
      <c r="M115" s="419"/>
      <c r="N115" s="420"/>
      <c r="O115" s="419"/>
      <c r="P115" s="562"/>
      <c r="Q115" s="445"/>
      <c r="R115" s="445"/>
      <c r="S115" s="445"/>
      <c r="T115" s="416" t="str">
        <f t="shared" si="8"/>
        <v/>
      </c>
      <c r="U115" s="626" t="str">
        <f t="shared" si="5"/>
        <v/>
      </c>
      <c r="V115" s="631" t="str">
        <f t="shared" si="6"/>
        <v/>
      </c>
      <c r="W115" s="442" t="str">
        <f t="shared" si="7"/>
        <v/>
      </c>
      <c r="X115" s="312"/>
    </row>
    <row r="116" spans="2:24" ht="13.5" thickBot="1" x14ac:dyDescent="0.25">
      <c r="B116" s="293" t="s">
        <v>762</v>
      </c>
      <c r="D116" s="253" t="s">
        <v>541</v>
      </c>
      <c r="E116" s="254"/>
      <c r="F116" s="695"/>
      <c r="G116" s="407" t="s">
        <v>883</v>
      </c>
      <c r="H116" s="548" t="str">
        <f>IF('Table 5.2.2'!P160="","",'Table 5.2.2'!P160)</f>
        <v/>
      </c>
      <c r="I116" s="419"/>
      <c r="J116" s="420"/>
      <c r="K116" s="560"/>
      <c r="L116" s="420"/>
      <c r="M116" s="419"/>
      <c r="N116" s="420"/>
      <c r="O116" s="419"/>
      <c r="P116" s="562"/>
      <c r="Q116" s="445"/>
      <c r="R116" s="445"/>
      <c r="S116" s="445"/>
      <c r="T116" s="416" t="str">
        <f t="shared" si="8"/>
        <v/>
      </c>
      <c r="U116" s="626" t="str">
        <f t="shared" si="5"/>
        <v/>
      </c>
      <c r="V116" s="631" t="str">
        <f t="shared" si="6"/>
        <v/>
      </c>
      <c r="W116" s="442" t="str">
        <f t="shared" si="7"/>
        <v/>
      </c>
      <c r="X116" s="312"/>
    </row>
    <row r="117" spans="2:24" ht="13.5" thickBot="1" x14ac:dyDescent="0.25">
      <c r="B117" s="293" t="s">
        <v>775</v>
      </c>
      <c r="D117" s="250" t="s">
        <v>535</v>
      </c>
      <c r="E117" s="255">
        <v>17</v>
      </c>
      <c r="F117" s="257"/>
      <c r="G117" s="608" t="s">
        <v>307</v>
      </c>
      <c r="H117" s="449">
        <f>IF('Table 3.2.2'!H173="","",'Table 3.2.2'!H173)</f>
        <v>8038</v>
      </c>
      <c r="I117" s="449" t="str">
        <f>IF('Table 3.2.2'!I173="","",'Table 3.2.2'!I173)</f>
        <v/>
      </c>
      <c r="J117" s="449">
        <f>IF('Table 3.2.2'!J173="","",'Table 3.2.2'!J173)</f>
        <v>66</v>
      </c>
      <c r="K117" s="449">
        <f>IF('Table 3.2.2'!K173="","",'Table 3.2.2'!K173)</f>
        <v>7972</v>
      </c>
      <c r="L117" s="449">
        <f>IF('Table 3.2.2'!L173="","",'Table 3.2.2'!L173)</f>
        <v>16</v>
      </c>
      <c r="M117" s="449" t="str">
        <f>IF('Table 3.2.2'!M173="","",'Table 3.2.2'!M173)</f>
        <v/>
      </c>
      <c r="N117" s="449">
        <f>IF('Table 3.2.2'!N173="","",'Table 3.2.2'!N173)</f>
        <v>7956</v>
      </c>
      <c r="O117" s="449" t="str">
        <f>IF('Table 3.2.2'!O173="","",'Table 3.2.2'!O173)</f>
        <v/>
      </c>
      <c r="P117" s="449" t="str">
        <f>IF('Table 3.2.2'!P173="","",'Table 3.2.2'!P173)</f>
        <v/>
      </c>
      <c r="Q117" s="449" t="str">
        <f>IF('Table 3.2.2'!Q173="","",'Table 3.2.2'!Q173)</f>
        <v/>
      </c>
      <c r="R117" s="449" t="str">
        <f>IF('Table 3.2.2'!R173="","",'Table 3.2.2'!R173)</f>
        <v/>
      </c>
      <c r="S117" s="449" t="str">
        <f>IF('Table 3.2.2'!S173="","",'Table 3.2.2'!S173)</f>
        <v/>
      </c>
      <c r="T117" s="416" t="str">
        <f t="shared" si="8"/>
        <v/>
      </c>
      <c r="U117" s="626" t="str">
        <f t="shared" si="5"/>
        <v/>
      </c>
      <c r="V117" s="631" t="str">
        <f t="shared" si="6"/>
        <v/>
      </c>
      <c r="W117" s="442" t="str">
        <f t="shared" si="7"/>
        <v/>
      </c>
      <c r="X117" s="312"/>
    </row>
    <row r="118" spans="2:24" x14ac:dyDescent="0.2">
      <c r="B118" s="293" t="s">
        <v>775</v>
      </c>
      <c r="D118" s="252" t="s">
        <v>916</v>
      </c>
      <c r="E118" s="251"/>
      <c r="F118" s="693"/>
      <c r="G118" s="405" t="s">
        <v>913</v>
      </c>
      <c r="H118" s="545" t="str">
        <f>IF(AND('Table 5.2.2'!I173="",'Table 5.2.2'!J173="",'Table 5.2.2'!K173=""),"",IF(OR('Table 5.2.2'!I173="c",'Table 5.2.2'!J173="c",'Table 5.2.2'!K173="c"),"c",SUM('Table 5.2.2'!I173,'Table 5.2.2'!J173,'Table 5.2.2'!K173)))</f>
        <v/>
      </c>
      <c r="I118" s="419"/>
      <c r="J118" s="420"/>
      <c r="K118" s="559"/>
      <c r="L118" s="446"/>
      <c r="M118" s="546"/>
      <c r="N118" s="446"/>
      <c r="O118" s="546"/>
      <c r="P118" s="561"/>
      <c r="Q118" s="445"/>
      <c r="R118" s="445"/>
      <c r="S118" s="445"/>
      <c r="T118" s="416" t="str">
        <f t="shared" si="8"/>
        <v/>
      </c>
      <c r="U118" s="626" t="str">
        <f t="shared" si="5"/>
        <v/>
      </c>
      <c r="V118" s="631" t="str">
        <f t="shared" si="6"/>
        <v/>
      </c>
      <c r="W118" s="442" t="str">
        <f t="shared" si="7"/>
        <v/>
      </c>
      <c r="X118" s="312"/>
    </row>
    <row r="119" spans="2:24" x14ac:dyDescent="0.2">
      <c r="B119" s="293" t="s">
        <v>775</v>
      </c>
      <c r="D119" s="252" t="s">
        <v>917</v>
      </c>
      <c r="E119" s="251"/>
      <c r="F119" s="694"/>
      <c r="G119" s="404" t="s">
        <v>914</v>
      </c>
      <c r="H119" s="545" t="str">
        <f>IF(AND('Table 5.2.2'!I173="",'Table 5.2.2'!J173=""),"",IF(OR('Table 5.2.2'!I173="c",'Table 5.2.2'!J173="c"),"c",SUM('Table 5.2.2'!I173,'Table 5.2.2'!J173)))</f>
        <v/>
      </c>
      <c r="I119" s="419"/>
      <c r="J119" s="420"/>
      <c r="K119" s="560"/>
      <c r="L119" s="420"/>
      <c r="M119" s="419"/>
      <c r="N119" s="420"/>
      <c r="O119" s="419"/>
      <c r="P119" s="562"/>
      <c r="Q119" s="445"/>
      <c r="R119" s="445"/>
      <c r="S119" s="445"/>
      <c r="T119" s="416" t="str">
        <f t="shared" si="8"/>
        <v/>
      </c>
      <c r="U119" s="626" t="str">
        <f t="shared" si="5"/>
        <v/>
      </c>
      <c r="V119" s="631" t="str">
        <f t="shared" si="6"/>
        <v/>
      </c>
      <c r="W119" s="442" t="str">
        <f t="shared" si="7"/>
        <v/>
      </c>
      <c r="X119" s="312"/>
    </row>
    <row r="120" spans="2:24" x14ac:dyDescent="0.2">
      <c r="B120" s="293" t="s">
        <v>775</v>
      </c>
      <c r="D120" s="252" t="s">
        <v>538</v>
      </c>
      <c r="E120" s="251"/>
      <c r="F120" s="694"/>
      <c r="G120" s="404" t="s">
        <v>915</v>
      </c>
      <c r="H120" s="547" t="str">
        <f>'Table 5.2.2'!K173</f>
        <v/>
      </c>
      <c r="I120" s="419"/>
      <c r="J120" s="420"/>
      <c r="K120" s="560"/>
      <c r="L120" s="420"/>
      <c r="M120" s="419"/>
      <c r="N120" s="420"/>
      <c r="O120" s="419"/>
      <c r="P120" s="562"/>
      <c r="Q120" s="445"/>
      <c r="R120" s="445"/>
      <c r="S120" s="445"/>
      <c r="T120" s="416" t="str">
        <f t="shared" si="8"/>
        <v/>
      </c>
      <c r="U120" s="626" t="str">
        <f t="shared" si="5"/>
        <v/>
      </c>
      <c r="V120" s="631" t="str">
        <f t="shared" si="6"/>
        <v/>
      </c>
      <c r="W120" s="442" t="str">
        <f t="shared" si="7"/>
        <v/>
      </c>
      <c r="X120" s="312"/>
    </row>
    <row r="121" spans="2:24" x14ac:dyDescent="0.2">
      <c r="B121" s="293" t="s">
        <v>775</v>
      </c>
      <c r="D121" s="252" t="s">
        <v>540</v>
      </c>
      <c r="E121" s="251"/>
      <c r="F121" s="694"/>
      <c r="G121" s="404" t="s">
        <v>488</v>
      </c>
      <c r="H121" s="547" t="str">
        <f>IF('Table 5.2.2'!O173="","",'Table 5.2.2'!O173)</f>
        <v/>
      </c>
      <c r="I121" s="419"/>
      <c r="J121" s="420"/>
      <c r="K121" s="560"/>
      <c r="L121" s="420"/>
      <c r="M121" s="419"/>
      <c r="N121" s="420"/>
      <c r="O121" s="419"/>
      <c r="P121" s="562"/>
      <c r="Q121" s="445"/>
      <c r="R121" s="445"/>
      <c r="S121" s="445"/>
      <c r="T121" s="416" t="str">
        <f t="shared" si="8"/>
        <v/>
      </c>
      <c r="U121" s="626" t="str">
        <f t="shared" si="5"/>
        <v/>
      </c>
      <c r="V121" s="631" t="str">
        <f t="shared" si="6"/>
        <v/>
      </c>
      <c r="W121" s="442" t="str">
        <f t="shared" si="7"/>
        <v/>
      </c>
      <c r="X121" s="312"/>
    </row>
    <row r="122" spans="2:24" ht="13.5" thickBot="1" x14ac:dyDescent="0.25">
      <c r="B122" s="293" t="s">
        <v>775</v>
      </c>
      <c r="D122" s="253" t="s">
        <v>541</v>
      </c>
      <c r="E122" s="254"/>
      <c r="F122" s="695"/>
      <c r="G122" s="407" t="s">
        <v>883</v>
      </c>
      <c r="H122" s="548" t="str">
        <f>IF('Table 5.2.2'!P173="","",'Table 5.2.2'!P173)</f>
        <v/>
      </c>
      <c r="I122" s="419"/>
      <c r="J122" s="420"/>
      <c r="K122" s="560"/>
      <c r="L122" s="420"/>
      <c r="M122" s="419"/>
      <c r="N122" s="420"/>
      <c r="O122" s="419"/>
      <c r="P122" s="562"/>
      <c r="Q122" s="445"/>
      <c r="R122" s="445"/>
      <c r="S122" s="445"/>
      <c r="T122" s="416" t="str">
        <f t="shared" si="8"/>
        <v/>
      </c>
      <c r="U122" s="626" t="str">
        <f t="shared" si="5"/>
        <v/>
      </c>
      <c r="V122" s="631" t="str">
        <f t="shared" si="6"/>
        <v/>
      </c>
      <c r="W122" s="442" t="str">
        <f t="shared" si="7"/>
        <v/>
      </c>
      <c r="X122" s="312"/>
    </row>
    <row r="123" spans="2:24" ht="13.5" thickBot="1" x14ac:dyDescent="0.25">
      <c r="B123" s="293" t="s">
        <v>799</v>
      </c>
      <c r="D123" s="250" t="s">
        <v>535</v>
      </c>
      <c r="E123" s="255">
        <v>18</v>
      </c>
      <c r="F123" s="257"/>
      <c r="G123" s="608" t="s">
        <v>355</v>
      </c>
      <c r="H123" s="449">
        <f>IF('Table 3.2.2'!H197="","",'Table 3.2.2'!H197)</f>
        <v>21</v>
      </c>
      <c r="I123" s="449" t="str">
        <f>IF('Table 3.2.2'!I197="","",'Table 3.2.2'!I197)</f>
        <v/>
      </c>
      <c r="J123" s="449" t="str">
        <f>IF('Table 3.2.2'!J197="","",'Table 3.2.2'!J197)</f>
        <v/>
      </c>
      <c r="K123" s="449">
        <f>IF('Table 3.2.2'!K197="","",'Table 3.2.2'!K197)</f>
        <v>21</v>
      </c>
      <c r="L123" s="449" t="str">
        <f>IF('Table 3.2.2'!L197="","",'Table 3.2.2'!L197)</f>
        <v/>
      </c>
      <c r="M123" s="449" t="str">
        <f>IF('Table 3.2.2'!M197="","",'Table 3.2.2'!M197)</f>
        <v/>
      </c>
      <c r="N123" s="449">
        <f>IF('Table 3.2.2'!N197="","",'Table 3.2.2'!N197)</f>
        <v>21</v>
      </c>
      <c r="O123" s="449" t="str">
        <f>IF('Table 3.2.2'!O197="","",'Table 3.2.2'!O197)</f>
        <v/>
      </c>
      <c r="P123" s="449" t="str">
        <f>IF('Table 3.2.2'!P197="","",'Table 3.2.2'!P197)</f>
        <v/>
      </c>
      <c r="Q123" s="449" t="str">
        <f>IF('Table 3.2.2'!Q197="","",'Table 3.2.2'!Q197)</f>
        <v/>
      </c>
      <c r="R123" s="449" t="str">
        <f>IF('Table 3.2.2'!R197="","",'Table 3.2.2'!R197)</f>
        <v/>
      </c>
      <c r="S123" s="449" t="str">
        <f>IF('Table 3.2.2'!S197="","",'Table 3.2.2'!S197)</f>
        <v/>
      </c>
      <c r="T123" s="416" t="str">
        <f t="shared" si="8"/>
        <v/>
      </c>
      <c r="U123" s="626" t="str">
        <f t="shared" si="5"/>
        <v/>
      </c>
      <c r="V123" s="631" t="str">
        <f t="shared" si="6"/>
        <v/>
      </c>
      <c r="W123" s="442" t="str">
        <f t="shared" si="7"/>
        <v/>
      </c>
      <c r="X123" s="312"/>
    </row>
    <row r="124" spans="2:24" x14ac:dyDescent="0.2">
      <c r="B124" s="293" t="s">
        <v>799</v>
      </c>
      <c r="D124" s="252" t="s">
        <v>916</v>
      </c>
      <c r="E124" s="251"/>
      <c r="F124" s="693"/>
      <c r="G124" s="405" t="s">
        <v>913</v>
      </c>
      <c r="H124" s="545" t="str">
        <f>IF(AND('Table 5.2.2'!I197="",'Table 5.2.2'!J197="",'Table 5.2.2'!K197=""),"",IF(OR('Table 5.2.2'!I197="c",'Table 5.2.2'!J197="c",'Table 5.2.2'!K197="c"),"c",SUM('Table 5.2.2'!I197,'Table 5.2.2'!J197,'Table 5.2.2'!K197)))</f>
        <v/>
      </c>
      <c r="I124" s="419"/>
      <c r="J124" s="420"/>
      <c r="K124" s="559"/>
      <c r="L124" s="446"/>
      <c r="M124" s="546"/>
      <c r="N124" s="446"/>
      <c r="O124" s="546"/>
      <c r="P124" s="561"/>
      <c r="Q124" s="445"/>
      <c r="R124" s="445"/>
      <c r="S124" s="445"/>
      <c r="T124" s="416" t="str">
        <f t="shared" si="8"/>
        <v/>
      </c>
      <c r="U124" s="626" t="str">
        <f t="shared" si="5"/>
        <v/>
      </c>
      <c r="V124" s="631" t="str">
        <f t="shared" si="6"/>
        <v/>
      </c>
      <c r="W124" s="442" t="str">
        <f t="shared" si="7"/>
        <v/>
      </c>
      <c r="X124" s="312"/>
    </row>
    <row r="125" spans="2:24" x14ac:dyDescent="0.2">
      <c r="B125" s="293" t="s">
        <v>799</v>
      </c>
      <c r="D125" s="252" t="s">
        <v>917</v>
      </c>
      <c r="E125" s="251"/>
      <c r="F125" s="694"/>
      <c r="G125" s="404" t="s">
        <v>914</v>
      </c>
      <c r="H125" s="545" t="str">
        <f>IF(AND('Table 5.2.2'!I197="",'Table 5.2.2'!J197=""),"",IF(OR('Table 5.2.2'!I197="c",'Table 5.2.2'!J197="c"),"c",SUM('Table 5.2.2'!I197,'Table 5.2.2'!J197)))</f>
        <v/>
      </c>
      <c r="I125" s="419"/>
      <c r="J125" s="420"/>
      <c r="K125" s="560"/>
      <c r="L125" s="420"/>
      <c r="M125" s="419"/>
      <c r="N125" s="420"/>
      <c r="O125" s="419"/>
      <c r="P125" s="562"/>
      <c r="Q125" s="445"/>
      <c r="R125" s="445"/>
      <c r="S125" s="445"/>
      <c r="T125" s="416" t="str">
        <f t="shared" si="8"/>
        <v/>
      </c>
      <c r="U125" s="626" t="str">
        <f t="shared" si="5"/>
        <v/>
      </c>
      <c r="V125" s="631" t="str">
        <f t="shared" si="6"/>
        <v/>
      </c>
      <c r="W125" s="442" t="str">
        <f t="shared" si="7"/>
        <v/>
      </c>
      <c r="X125" s="312"/>
    </row>
    <row r="126" spans="2:24" x14ac:dyDescent="0.2">
      <c r="B126" s="293" t="s">
        <v>799</v>
      </c>
      <c r="D126" s="252" t="s">
        <v>538</v>
      </c>
      <c r="E126" s="251"/>
      <c r="F126" s="694"/>
      <c r="G126" s="404" t="s">
        <v>915</v>
      </c>
      <c r="H126" s="547" t="str">
        <f>'Table 5.2.2'!K197</f>
        <v/>
      </c>
      <c r="I126" s="419"/>
      <c r="J126" s="420"/>
      <c r="K126" s="560"/>
      <c r="L126" s="420"/>
      <c r="M126" s="419"/>
      <c r="N126" s="420"/>
      <c r="O126" s="419"/>
      <c r="P126" s="562"/>
      <c r="Q126" s="445"/>
      <c r="R126" s="445"/>
      <c r="S126" s="445"/>
      <c r="T126" s="416" t="str">
        <f t="shared" si="8"/>
        <v/>
      </c>
      <c r="U126" s="626" t="str">
        <f t="shared" si="5"/>
        <v/>
      </c>
      <c r="V126" s="631" t="str">
        <f t="shared" si="6"/>
        <v/>
      </c>
      <c r="W126" s="442" t="str">
        <f t="shared" si="7"/>
        <v/>
      </c>
      <c r="X126" s="312"/>
    </row>
    <row r="127" spans="2:24" x14ac:dyDescent="0.2">
      <c r="B127" s="293" t="s">
        <v>799</v>
      </c>
      <c r="D127" s="252" t="s">
        <v>540</v>
      </c>
      <c r="E127" s="251"/>
      <c r="F127" s="694"/>
      <c r="G127" s="404" t="s">
        <v>488</v>
      </c>
      <c r="H127" s="547" t="str">
        <f>IF('Table 5.2.2'!O197="","",'Table 5.2.2'!O197)</f>
        <v/>
      </c>
      <c r="I127" s="419"/>
      <c r="J127" s="420"/>
      <c r="K127" s="560"/>
      <c r="L127" s="420"/>
      <c r="M127" s="419"/>
      <c r="N127" s="420"/>
      <c r="O127" s="419"/>
      <c r="P127" s="562"/>
      <c r="Q127" s="445"/>
      <c r="R127" s="445"/>
      <c r="S127" s="445"/>
      <c r="T127" s="416" t="str">
        <f t="shared" si="8"/>
        <v/>
      </c>
      <c r="U127" s="626" t="str">
        <f t="shared" si="5"/>
        <v/>
      </c>
      <c r="V127" s="631" t="str">
        <f t="shared" si="6"/>
        <v/>
      </c>
      <c r="W127" s="442" t="str">
        <f t="shared" si="7"/>
        <v/>
      </c>
      <c r="X127" s="312"/>
    </row>
    <row r="128" spans="2:24" ht="13.5" thickBot="1" x14ac:dyDescent="0.25">
      <c r="B128" s="293" t="s">
        <v>799</v>
      </c>
      <c r="D128" s="253" t="s">
        <v>541</v>
      </c>
      <c r="E128" s="254"/>
      <c r="F128" s="695"/>
      <c r="G128" s="407" t="s">
        <v>883</v>
      </c>
      <c r="H128" s="548" t="str">
        <f>IF('Table 5.2.2'!P197="","",'Table 5.2.2'!P197)</f>
        <v/>
      </c>
      <c r="I128" s="419"/>
      <c r="J128" s="420"/>
      <c r="K128" s="560"/>
      <c r="L128" s="420"/>
      <c r="M128" s="419"/>
      <c r="N128" s="420"/>
      <c r="O128" s="419"/>
      <c r="P128" s="562"/>
      <c r="Q128" s="445"/>
      <c r="R128" s="445"/>
      <c r="S128" s="445"/>
      <c r="T128" s="416" t="str">
        <f t="shared" si="8"/>
        <v/>
      </c>
      <c r="U128" s="626" t="str">
        <f t="shared" si="5"/>
        <v/>
      </c>
      <c r="V128" s="631" t="str">
        <f t="shared" si="6"/>
        <v/>
      </c>
      <c r="W128" s="442" t="str">
        <f t="shared" si="7"/>
        <v/>
      </c>
      <c r="X128" s="312"/>
    </row>
    <row r="129" spans="2:24" ht="13.5" thickBot="1" x14ac:dyDescent="0.25">
      <c r="B129" s="293" t="s">
        <v>814</v>
      </c>
      <c r="D129" s="250" t="s">
        <v>535</v>
      </c>
      <c r="E129" s="255">
        <v>19</v>
      </c>
      <c r="F129" s="257"/>
      <c r="G129" s="608" t="s">
        <v>385</v>
      </c>
      <c r="H129" s="449">
        <f>IF('Table 3.2.2'!H207="","",'Table 3.2.2'!H207)</f>
        <v>383</v>
      </c>
      <c r="I129" s="449" t="str">
        <f>IF('Table 3.2.2'!I207="","",'Table 3.2.2'!I207)</f>
        <v/>
      </c>
      <c r="J129" s="449" t="str">
        <f>IF('Table 3.2.2'!J207="","",'Table 3.2.2'!J207)</f>
        <v/>
      </c>
      <c r="K129" s="449">
        <f>IF('Table 3.2.2'!K207="","",'Table 3.2.2'!K207)</f>
        <v>383</v>
      </c>
      <c r="L129" s="449" t="str">
        <f>IF('Table 3.2.2'!L207="","",'Table 3.2.2'!L207)</f>
        <v/>
      </c>
      <c r="M129" s="449" t="str">
        <f>IF('Table 3.2.2'!M207="","",'Table 3.2.2'!M207)</f>
        <v/>
      </c>
      <c r="N129" s="449">
        <f>IF('Table 3.2.2'!N207="","",'Table 3.2.2'!N207)</f>
        <v>383</v>
      </c>
      <c r="O129" s="449" t="str">
        <f>IF('Table 3.2.2'!O207="","",'Table 3.2.2'!O207)</f>
        <v/>
      </c>
      <c r="P129" s="449" t="str">
        <f>IF('Table 3.2.2'!P207="","",'Table 3.2.2'!P207)</f>
        <v/>
      </c>
      <c r="Q129" s="449" t="str">
        <f>IF('Table 3.2.2'!Q207="","",'Table 3.2.2'!Q207)</f>
        <v/>
      </c>
      <c r="R129" s="449" t="str">
        <f>IF('Table 3.2.2'!R207="","",'Table 3.2.2'!R207)</f>
        <v/>
      </c>
      <c r="S129" s="449" t="str">
        <f>IF('Table 3.2.2'!S207="","",'Table 3.2.2'!S207)</f>
        <v/>
      </c>
      <c r="T129" s="416" t="str">
        <f t="shared" si="8"/>
        <v/>
      </c>
      <c r="U129" s="626" t="str">
        <f t="shared" si="5"/>
        <v/>
      </c>
      <c r="V129" s="631" t="str">
        <f t="shared" si="6"/>
        <v/>
      </c>
      <c r="W129" s="442" t="str">
        <f t="shared" si="7"/>
        <v/>
      </c>
      <c r="X129" s="312"/>
    </row>
    <row r="130" spans="2:24" x14ac:dyDescent="0.2">
      <c r="B130" s="293" t="s">
        <v>814</v>
      </c>
      <c r="D130" s="252" t="s">
        <v>916</v>
      </c>
      <c r="E130" s="251"/>
      <c r="F130" s="693"/>
      <c r="G130" s="405" t="s">
        <v>913</v>
      </c>
      <c r="H130" s="545" t="str">
        <f>IF(AND('Table 5.2.2'!I207="",'Table 5.2.2'!J207="",'Table 5.2.2'!K207=""),"",IF(OR('Table 5.2.2'!I207="c",'Table 5.2.2'!J207="c",'Table 5.2.2'!K207="c"),"c",SUM('Table 5.2.2'!I207,'Table 5.2.2'!J207,'Table 5.2.2'!K207)))</f>
        <v/>
      </c>
      <c r="I130" s="419"/>
      <c r="J130" s="420"/>
      <c r="K130" s="559"/>
      <c r="L130" s="446"/>
      <c r="M130" s="546"/>
      <c r="N130" s="446"/>
      <c r="O130" s="546"/>
      <c r="P130" s="561"/>
      <c r="Q130" s="445"/>
      <c r="R130" s="445"/>
      <c r="S130" s="445"/>
      <c r="T130" s="416" t="str">
        <f t="shared" si="8"/>
        <v/>
      </c>
      <c r="U130" s="626" t="str">
        <f t="shared" si="5"/>
        <v/>
      </c>
      <c r="V130" s="631" t="str">
        <f t="shared" si="6"/>
        <v/>
      </c>
      <c r="W130" s="442" t="str">
        <f t="shared" si="7"/>
        <v/>
      </c>
      <c r="X130" s="312"/>
    </row>
    <row r="131" spans="2:24" x14ac:dyDescent="0.2">
      <c r="B131" s="293" t="s">
        <v>814</v>
      </c>
      <c r="D131" s="252" t="s">
        <v>917</v>
      </c>
      <c r="E131" s="251"/>
      <c r="F131" s="694"/>
      <c r="G131" s="404" t="s">
        <v>914</v>
      </c>
      <c r="H131" s="545" t="str">
        <f>IF(AND('Table 5.2.2'!I207="",'Table 5.2.2'!J207=""),"",IF(OR('Table 5.2.2'!I207="c",'Table 5.2.2'!J207="c"),"c",SUM('Table 5.2.2'!I207,'Table 5.2.2'!J207)))</f>
        <v/>
      </c>
      <c r="I131" s="419"/>
      <c r="J131" s="420"/>
      <c r="K131" s="560"/>
      <c r="L131" s="420"/>
      <c r="M131" s="419"/>
      <c r="N131" s="420"/>
      <c r="O131" s="419"/>
      <c r="P131" s="562"/>
      <c r="Q131" s="445"/>
      <c r="R131" s="445"/>
      <c r="S131" s="445"/>
      <c r="T131" s="416" t="str">
        <f t="shared" si="8"/>
        <v/>
      </c>
      <c r="U131" s="626" t="str">
        <f t="shared" si="5"/>
        <v/>
      </c>
      <c r="V131" s="631" t="str">
        <f t="shared" si="6"/>
        <v/>
      </c>
      <c r="W131" s="442" t="str">
        <f t="shared" si="7"/>
        <v/>
      </c>
      <c r="X131" s="312"/>
    </row>
    <row r="132" spans="2:24" x14ac:dyDescent="0.2">
      <c r="B132" s="293" t="s">
        <v>814</v>
      </c>
      <c r="D132" s="252" t="s">
        <v>538</v>
      </c>
      <c r="E132" s="251"/>
      <c r="F132" s="694"/>
      <c r="G132" s="404" t="s">
        <v>915</v>
      </c>
      <c r="H132" s="547" t="str">
        <f>'Table 5.2.2'!K207</f>
        <v/>
      </c>
      <c r="I132" s="419"/>
      <c r="J132" s="420"/>
      <c r="K132" s="560"/>
      <c r="L132" s="420"/>
      <c r="M132" s="419"/>
      <c r="N132" s="420"/>
      <c r="O132" s="419"/>
      <c r="P132" s="562"/>
      <c r="Q132" s="445"/>
      <c r="R132" s="445"/>
      <c r="S132" s="445"/>
      <c r="T132" s="416" t="str">
        <f t="shared" si="8"/>
        <v/>
      </c>
      <c r="U132" s="626" t="str">
        <f t="shared" si="5"/>
        <v/>
      </c>
      <c r="V132" s="631" t="str">
        <f t="shared" si="6"/>
        <v/>
      </c>
      <c r="W132" s="442" t="str">
        <f t="shared" si="7"/>
        <v/>
      </c>
      <c r="X132" s="312"/>
    </row>
    <row r="133" spans="2:24" x14ac:dyDescent="0.2">
      <c r="B133" s="293" t="s">
        <v>814</v>
      </c>
      <c r="D133" s="252" t="s">
        <v>540</v>
      </c>
      <c r="E133" s="251"/>
      <c r="F133" s="694"/>
      <c r="G133" s="404" t="s">
        <v>488</v>
      </c>
      <c r="H133" s="547" t="str">
        <f>IF('Table 5.2.2'!O207="","",'Table 5.2.2'!O207)</f>
        <v/>
      </c>
      <c r="I133" s="419"/>
      <c r="J133" s="420"/>
      <c r="K133" s="560"/>
      <c r="L133" s="420"/>
      <c r="M133" s="419"/>
      <c r="N133" s="420"/>
      <c r="O133" s="419"/>
      <c r="P133" s="562"/>
      <c r="Q133" s="445"/>
      <c r="R133" s="445"/>
      <c r="S133" s="445"/>
      <c r="T133" s="416" t="str">
        <f t="shared" si="8"/>
        <v/>
      </c>
      <c r="U133" s="626" t="str">
        <f t="shared" si="5"/>
        <v/>
      </c>
      <c r="V133" s="631" t="str">
        <f t="shared" si="6"/>
        <v/>
      </c>
      <c r="W133" s="442" t="str">
        <f t="shared" si="7"/>
        <v/>
      </c>
      <c r="X133" s="312"/>
    </row>
    <row r="134" spans="2:24" ht="13.5" thickBot="1" x14ac:dyDescent="0.25">
      <c r="B134" s="293" t="s">
        <v>814</v>
      </c>
      <c r="D134" s="253" t="s">
        <v>541</v>
      </c>
      <c r="E134" s="254"/>
      <c r="F134" s="695"/>
      <c r="G134" s="407" t="s">
        <v>883</v>
      </c>
      <c r="H134" s="548" t="str">
        <f>IF('Table 5.2.2'!P207="","",'Table 5.2.2'!P207)</f>
        <v/>
      </c>
      <c r="I134" s="419"/>
      <c r="J134" s="420"/>
      <c r="K134" s="560"/>
      <c r="L134" s="420"/>
      <c r="M134" s="419"/>
      <c r="N134" s="420"/>
      <c r="O134" s="419"/>
      <c r="P134" s="562"/>
      <c r="Q134" s="445"/>
      <c r="R134" s="445"/>
      <c r="S134" s="445"/>
      <c r="T134" s="416" t="str">
        <f t="shared" si="8"/>
        <v/>
      </c>
      <c r="U134" s="626" t="str">
        <f t="shared" si="5"/>
        <v/>
      </c>
      <c r="V134" s="631" t="str">
        <f t="shared" si="6"/>
        <v/>
      </c>
      <c r="W134" s="442" t="str">
        <f t="shared" si="7"/>
        <v/>
      </c>
      <c r="X134" s="312"/>
    </row>
    <row r="135" spans="2:24" ht="13.5" thickBot="1" x14ac:dyDescent="0.25">
      <c r="B135" s="293" t="s">
        <v>822</v>
      </c>
      <c r="D135" s="250" t="s">
        <v>535</v>
      </c>
      <c r="E135" s="255">
        <v>20</v>
      </c>
      <c r="F135" s="257"/>
      <c r="G135" s="608" t="s">
        <v>397</v>
      </c>
      <c r="H135" s="449">
        <f>IF('Table 3.2.2'!H215="","",'Table 3.2.2'!H215)</f>
        <v>2394</v>
      </c>
      <c r="I135" s="449" t="str">
        <f>IF('Table 3.2.2'!I215="","",'Table 3.2.2'!I215)</f>
        <v/>
      </c>
      <c r="J135" s="449" t="str">
        <f>IF('Table 3.2.2'!J215="","",'Table 3.2.2'!J215)</f>
        <v/>
      </c>
      <c r="K135" s="449">
        <f>IF('Table 3.2.2'!K215="","",'Table 3.2.2'!K215)</f>
        <v>2394</v>
      </c>
      <c r="L135" s="449">
        <f>IF('Table 3.2.2'!L215="","",'Table 3.2.2'!L215)</f>
        <v>2</v>
      </c>
      <c r="M135" s="449" t="str">
        <f>IF('Table 3.2.2'!M215="","",'Table 3.2.2'!M215)</f>
        <v/>
      </c>
      <c r="N135" s="449">
        <f>IF('Table 3.2.2'!N215="","",'Table 3.2.2'!N215)</f>
        <v>2392</v>
      </c>
      <c r="O135" s="449" t="str">
        <f>IF('Table 3.2.2'!O215="","",'Table 3.2.2'!O215)</f>
        <v/>
      </c>
      <c r="P135" s="449" t="str">
        <f>IF('Table 3.2.2'!P215="","",'Table 3.2.2'!P215)</f>
        <v/>
      </c>
      <c r="Q135" s="449" t="str">
        <f>IF('Table 3.2.2'!Q215="","",'Table 3.2.2'!Q215)</f>
        <v/>
      </c>
      <c r="R135" s="449" t="str">
        <f>IF('Table 3.2.2'!R215="","",'Table 3.2.2'!R215)</f>
        <v/>
      </c>
      <c r="S135" s="449" t="str">
        <f>IF('Table 3.2.2'!S215="","",'Table 3.2.2'!S215)</f>
        <v/>
      </c>
      <c r="T135" s="416" t="str">
        <f t="shared" si="8"/>
        <v/>
      </c>
      <c r="U135" s="626" t="str">
        <f t="shared" si="5"/>
        <v/>
      </c>
      <c r="V135" s="631" t="str">
        <f t="shared" si="6"/>
        <v/>
      </c>
      <c r="W135" s="442" t="str">
        <f t="shared" si="7"/>
        <v/>
      </c>
      <c r="X135" s="312"/>
    </row>
    <row r="136" spans="2:24" x14ac:dyDescent="0.2">
      <c r="B136" s="293" t="s">
        <v>822</v>
      </c>
      <c r="D136" s="252" t="s">
        <v>916</v>
      </c>
      <c r="E136" s="251"/>
      <c r="F136" s="693"/>
      <c r="G136" s="405" t="s">
        <v>913</v>
      </c>
      <c r="H136" s="545" t="str">
        <f>IF(AND('Table 5.2.2'!I215="",'Table 5.2.2'!J215="",'Table 5.2.2'!K215=""),"",IF(OR('Table 5.2.2'!I215="c",'Table 5.2.2'!J215="c",'Table 5.2.2'!K215="c"),"c",SUM('Table 5.2.2'!I215,'Table 5.2.2'!J215,'Table 5.2.2'!K215)))</f>
        <v/>
      </c>
      <c r="I136" s="419"/>
      <c r="J136" s="420"/>
      <c r="K136" s="559"/>
      <c r="L136" s="446"/>
      <c r="M136" s="546"/>
      <c r="N136" s="446"/>
      <c r="O136" s="546"/>
      <c r="P136" s="561"/>
      <c r="Q136" s="445"/>
      <c r="R136" s="445"/>
      <c r="S136" s="445"/>
      <c r="T136" s="416" t="str">
        <f t="shared" si="8"/>
        <v/>
      </c>
      <c r="U136" s="626" t="str">
        <f t="shared" si="5"/>
        <v/>
      </c>
      <c r="V136" s="631" t="str">
        <f t="shared" si="6"/>
        <v/>
      </c>
      <c r="W136" s="442" t="str">
        <f t="shared" si="7"/>
        <v/>
      </c>
      <c r="X136" s="312"/>
    </row>
    <row r="137" spans="2:24" x14ac:dyDescent="0.2">
      <c r="B137" s="293" t="s">
        <v>822</v>
      </c>
      <c r="D137" s="252" t="s">
        <v>917</v>
      </c>
      <c r="E137" s="251"/>
      <c r="F137" s="694"/>
      <c r="G137" s="404" t="s">
        <v>914</v>
      </c>
      <c r="H137" s="545" t="str">
        <f>IF(AND('Table 5.2.2'!I215="",'Table 5.2.2'!J215=""),"",IF(OR('Table 5.2.2'!I215="c",'Table 5.2.2'!J215="c"),"c",SUM('Table 5.2.2'!I215,'Table 5.2.2'!J215)))</f>
        <v/>
      </c>
      <c r="I137" s="419"/>
      <c r="J137" s="420"/>
      <c r="K137" s="560"/>
      <c r="L137" s="420"/>
      <c r="M137" s="419"/>
      <c r="N137" s="420"/>
      <c r="O137" s="419"/>
      <c r="P137" s="562"/>
      <c r="Q137" s="445"/>
      <c r="R137" s="445"/>
      <c r="S137" s="445"/>
      <c r="T137" s="416" t="str">
        <f t="shared" si="8"/>
        <v/>
      </c>
      <c r="U137" s="626" t="str">
        <f t="shared" si="5"/>
        <v/>
      </c>
      <c r="V137" s="631" t="str">
        <f t="shared" si="6"/>
        <v/>
      </c>
      <c r="W137" s="442" t="str">
        <f t="shared" si="7"/>
        <v/>
      </c>
      <c r="X137" s="312"/>
    </row>
    <row r="138" spans="2:24" x14ac:dyDescent="0.2">
      <c r="B138" s="293" t="s">
        <v>822</v>
      </c>
      <c r="D138" s="252" t="s">
        <v>538</v>
      </c>
      <c r="E138" s="251"/>
      <c r="F138" s="694"/>
      <c r="G138" s="404" t="s">
        <v>915</v>
      </c>
      <c r="H138" s="547" t="str">
        <f>'Table 5.2.2'!K215</f>
        <v/>
      </c>
      <c r="I138" s="419"/>
      <c r="J138" s="420"/>
      <c r="K138" s="560"/>
      <c r="L138" s="420"/>
      <c r="M138" s="419"/>
      <c r="N138" s="420"/>
      <c r="O138" s="419"/>
      <c r="P138" s="562"/>
      <c r="Q138" s="445"/>
      <c r="R138" s="445"/>
      <c r="S138" s="445"/>
      <c r="T138" s="416" t="str">
        <f t="shared" si="8"/>
        <v/>
      </c>
      <c r="U138" s="626" t="str">
        <f t="shared" si="5"/>
        <v/>
      </c>
      <c r="V138" s="631" t="str">
        <f t="shared" si="6"/>
        <v/>
      </c>
      <c r="W138" s="442" t="str">
        <f t="shared" si="7"/>
        <v/>
      </c>
      <c r="X138" s="312"/>
    </row>
    <row r="139" spans="2:24" x14ac:dyDescent="0.2">
      <c r="B139" s="293" t="s">
        <v>822</v>
      </c>
      <c r="D139" s="252" t="s">
        <v>540</v>
      </c>
      <c r="E139" s="251"/>
      <c r="F139" s="694"/>
      <c r="G139" s="404" t="s">
        <v>488</v>
      </c>
      <c r="H139" s="547" t="str">
        <f>IF('Table 5.2.2'!O215="","",'Table 5.2.2'!O215)</f>
        <v/>
      </c>
      <c r="I139" s="419"/>
      <c r="J139" s="420"/>
      <c r="K139" s="560"/>
      <c r="L139" s="420"/>
      <c r="M139" s="419"/>
      <c r="N139" s="420"/>
      <c r="O139" s="419"/>
      <c r="P139" s="562"/>
      <c r="Q139" s="445"/>
      <c r="R139" s="445"/>
      <c r="S139" s="445"/>
      <c r="T139" s="416" t="str">
        <f t="shared" si="8"/>
        <v/>
      </c>
      <c r="U139" s="626" t="str">
        <f t="shared" si="5"/>
        <v/>
      </c>
      <c r="V139" s="631" t="str">
        <f t="shared" si="6"/>
        <v/>
      </c>
      <c r="W139" s="442" t="str">
        <f t="shared" si="7"/>
        <v/>
      </c>
      <c r="X139" s="312"/>
    </row>
    <row r="140" spans="2:24" ht="13.5" thickBot="1" x14ac:dyDescent="0.25">
      <c r="B140" s="293" t="s">
        <v>822</v>
      </c>
      <c r="D140" s="253" t="s">
        <v>541</v>
      </c>
      <c r="E140" s="254"/>
      <c r="F140" s="695"/>
      <c r="G140" s="407" t="s">
        <v>883</v>
      </c>
      <c r="H140" s="548" t="str">
        <f>IF('Table 5.2.2'!P215="","",'Table 5.2.2'!P215)</f>
        <v/>
      </c>
      <c r="I140" s="419"/>
      <c r="J140" s="420"/>
      <c r="K140" s="560"/>
      <c r="L140" s="420"/>
      <c r="M140" s="419"/>
      <c r="N140" s="420"/>
      <c r="O140" s="419"/>
      <c r="P140" s="562"/>
      <c r="Q140" s="445"/>
      <c r="R140" s="445"/>
      <c r="S140" s="445"/>
      <c r="T140" s="416" t="str">
        <f t="shared" si="8"/>
        <v/>
      </c>
      <c r="U140" s="626" t="str">
        <f t="shared" si="5"/>
        <v/>
      </c>
      <c r="V140" s="631" t="str">
        <f t="shared" si="6"/>
        <v/>
      </c>
      <c r="W140" s="442" t="str">
        <f t="shared" si="7"/>
        <v/>
      </c>
      <c r="X140" s="312"/>
    </row>
    <row r="141" spans="2:24" ht="13.5" thickBot="1" x14ac:dyDescent="0.25">
      <c r="B141" s="293" t="s">
        <v>827</v>
      </c>
      <c r="D141" s="250" t="s">
        <v>535</v>
      </c>
      <c r="E141" s="255">
        <v>21</v>
      </c>
      <c r="F141" s="257"/>
      <c r="G141" s="608" t="s">
        <v>407</v>
      </c>
      <c r="H141" s="449">
        <f>IF('Table 3.2.2'!H225="","",'Table 3.2.2'!H225)</f>
        <v>342</v>
      </c>
      <c r="I141" s="449" t="str">
        <f>IF('Table 3.2.2'!I225="","",'Table 3.2.2'!I225)</f>
        <v/>
      </c>
      <c r="J141" s="449">
        <f>IF('Table 3.2.2'!J225="","",'Table 3.2.2'!J225)</f>
        <v>224</v>
      </c>
      <c r="K141" s="449">
        <f>IF('Table 3.2.2'!K225="","",'Table 3.2.2'!K225)</f>
        <v>118</v>
      </c>
      <c r="L141" s="449">
        <f>IF('Table 3.2.2'!L225="","",'Table 3.2.2'!L225)</f>
        <v>77</v>
      </c>
      <c r="M141" s="449" t="str">
        <f>IF('Table 3.2.2'!M225="","",'Table 3.2.2'!M225)</f>
        <v/>
      </c>
      <c r="N141" s="449">
        <f>IF('Table 3.2.2'!N225="","",'Table 3.2.2'!N225)</f>
        <v>41</v>
      </c>
      <c r="O141" s="449" t="str">
        <f>IF('Table 3.2.2'!O225="","",'Table 3.2.2'!O225)</f>
        <v/>
      </c>
      <c r="P141" s="449" t="str">
        <f>IF('Table 3.2.2'!P225="","",'Table 3.2.2'!P225)</f>
        <v/>
      </c>
      <c r="Q141" s="449" t="str">
        <f>IF('Table 3.2.2'!Q225="","",'Table 3.2.2'!Q225)</f>
        <v/>
      </c>
      <c r="R141" s="449" t="str">
        <f>IF('Table 3.2.2'!R225="","",'Table 3.2.2'!R225)</f>
        <v/>
      </c>
      <c r="S141" s="449" t="str">
        <f>IF('Table 3.2.2'!S225="","",'Table 3.2.2'!S225)</f>
        <v/>
      </c>
      <c r="T141" s="416" t="str">
        <f t="shared" si="8"/>
        <v/>
      </c>
      <c r="U141" s="626" t="str">
        <f t="shared" si="5"/>
        <v/>
      </c>
      <c r="V141" s="631" t="str">
        <f t="shared" si="6"/>
        <v/>
      </c>
      <c r="W141" s="442" t="str">
        <f t="shared" si="7"/>
        <v/>
      </c>
      <c r="X141" s="312"/>
    </row>
    <row r="142" spans="2:24" x14ac:dyDescent="0.2">
      <c r="B142" s="293" t="s">
        <v>827</v>
      </c>
      <c r="D142" s="252" t="s">
        <v>916</v>
      </c>
      <c r="E142" s="251"/>
      <c r="F142" s="693"/>
      <c r="G142" s="405" t="s">
        <v>913</v>
      </c>
      <c r="H142" s="545" t="str">
        <f>IF(AND('Table 5.2.2'!I225="",'Table 5.2.2'!J225="",'Table 5.2.2'!K225=""),"",IF(OR('Table 5.2.2'!I225="c",'Table 5.2.2'!J225="c",'Table 5.2.2'!K225="c"),"c",SUM('Table 5.2.2'!I225,'Table 5.2.2'!J225,'Table 5.2.2'!K225)))</f>
        <v/>
      </c>
      <c r="I142" s="419"/>
      <c r="J142" s="420"/>
      <c r="K142" s="559"/>
      <c r="L142" s="446"/>
      <c r="M142" s="546"/>
      <c r="N142" s="446"/>
      <c r="O142" s="546"/>
      <c r="P142" s="561"/>
      <c r="Q142" s="445"/>
      <c r="R142" s="445"/>
      <c r="S142" s="445"/>
      <c r="T142" s="416" t="str">
        <f t="shared" si="8"/>
        <v/>
      </c>
      <c r="U142" s="626" t="str">
        <f t="shared" si="5"/>
        <v/>
      </c>
      <c r="V142" s="631" t="str">
        <f t="shared" si="6"/>
        <v/>
      </c>
      <c r="W142" s="442" t="str">
        <f t="shared" si="7"/>
        <v/>
      </c>
      <c r="X142" s="312"/>
    </row>
    <row r="143" spans="2:24" x14ac:dyDescent="0.2">
      <c r="B143" s="293" t="s">
        <v>827</v>
      </c>
      <c r="D143" s="252" t="s">
        <v>917</v>
      </c>
      <c r="E143" s="251"/>
      <c r="F143" s="694"/>
      <c r="G143" s="404" t="s">
        <v>914</v>
      </c>
      <c r="H143" s="545" t="str">
        <f>IF(AND('Table 5.2.2'!I225="",'Table 5.2.2'!J225=""),"",IF(OR('Table 5.2.2'!I225="c",'Table 5.2.2'!J225="c"),"c",SUM('Table 5.2.2'!I225,'Table 5.2.2'!J225)))</f>
        <v/>
      </c>
      <c r="I143" s="419"/>
      <c r="J143" s="420"/>
      <c r="K143" s="560"/>
      <c r="L143" s="420"/>
      <c r="M143" s="419"/>
      <c r="N143" s="420"/>
      <c r="O143" s="419"/>
      <c r="P143" s="562"/>
      <c r="Q143" s="445"/>
      <c r="R143" s="445"/>
      <c r="S143" s="445"/>
      <c r="T143" s="416" t="str">
        <f t="shared" si="8"/>
        <v/>
      </c>
      <c r="U143" s="626" t="str">
        <f t="shared" si="5"/>
        <v/>
      </c>
      <c r="V143" s="631" t="str">
        <f t="shared" si="6"/>
        <v/>
      </c>
      <c r="W143" s="442" t="str">
        <f t="shared" si="7"/>
        <v/>
      </c>
      <c r="X143" s="312"/>
    </row>
    <row r="144" spans="2:24" x14ac:dyDescent="0.2">
      <c r="B144" s="293" t="s">
        <v>827</v>
      </c>
      <c r="D144" s="252" t="s">
        <v>538</v>
      </c>
      <c r="E144" s="251"/>
      <c r="F144" s="694"/>
      <c r="G144" s="404" t="s">
        <v>915</v>
      </c>
      <c r="H144" s="547" t="str">
        <f>'Table 5.2.2'!K225</f>
        <v/>
      </c>
      <c r="I144" s="419"/>
      <c r="J144" s="420"/>
      <c r="K144" s="560"/>
      <c r="L144" s="420"/>
      <c r="M144" s="419"/>
      <c r="N144" s="420"/>
      <c r="O144" s="419"/>
      <c r="P144" s="562"/>
      <c r="Q144" s="445"/>
      <c r="R144" s="445"/>
      <c r="S144" s="445"/>
      <c r="T144" s="416" t="str">
        <f t="shared" si="8"/>
        <v/>
      </c>
      <c r="U144" s="626" t="str">
        <f t="shared" si="5"/>
        <v/>
      </c>
      <c r="V144" s="631" t="str">
        <f t="shared" si="6"/>
        <v/>
      </c>
      <c r="W144" s="442" t="str">
        <f t="shared" si="7"/>
        <v/>
      </c>
      <c r="X144" s="312"/>
    </row>
    <row r="145" spans="2:24" x14ac:dyDescent="0.2">
      <c r="B145" s="293" t="s">
        <v>827</v>
      </c>
      <c r="D145" s="252" t="s">
        <v>540</v>
      </c>
      <c r="E145" s="251"/>
      <c r="F145" s="694"/>
      <c r="G145" s="404" t="s">
        <v>488</v>
      </c>
      <c r="H145" s="547" t="str">
        <f>IF('Table 5.2.2'!O225="","",'Table 5.2.2'!O225)</f>
        <v/>
      </c>
      <c r="I145" s="419"/>
      <c r="J145" s="420"/>
      <c r="K145" s="560"/>
      <c r="L145" s="420"/>
      <c r="M145" s="419"/>
      <c r="N145" s="420"/>
      <c r="O145" s="419"/>
      <c r="P145" s="562"/>
      <c r="Q145" s="445"/>
      <c r="R145" s="445"/>
      <c r="S145" s="445"/>
      <c r="T145" s="416" t="str">
        <f t="shared" si="8"/>
        <v/>
      </c>
      <c r="U145" s="626" t="str">
        <f t="shared" si="5"/>
        <v/>
      </c>
      <c r="V145" s="631" t="str">
        <f t="shared" si="6"/>
        <v/>
      </c>
      <c r="W145" s="442" t="str">
        <f t="shared" si="7"/>
        <v/>
      </c>
      <c r="X145" s="312"/>
    </row>
    <row r="146" spans="2:24" ht="13.5" thickBot="1" x14ac:dyDescent="0.25">
      <c r="B146" s="293" t="s">
        <v>827</v>
      </c>
      <c r="D146" s="253" t="s">
        <v>541</v>
      </c>
      <c r="E146" s="254"/>
      <c r="F146" s="695"/>
      <c r="G146" s="407" t="s">
        <v>883</v>
      </c>
      <c r="H146" s="548" t="str">
        <f>IF('Table 5.2.2'!P225="","",'Table 5.2.2'!P225)</f>
        <v/>
      </c>
      <c r="I146" s="419"/>
      <c r="J146" s="420"/>
      <c r="K146" s="560"/>
      <c r="L146" s="420"/>
      <c r="M146" s="419"/>
      <c r="N146" s="420"/>
      <c r="O146" s="419"/>
      <c r="P146" s="562"/>
      <c r="Q146" s="445"/>
      <c r="R146" s="445"/>
      <c r="S146" s="445"/>
      <c r="T146" s="416" t="str">
        <f t="shared" si="8"/>
        <v/>
      </c>
      <c r="U146" s="626" t="str">
        <f t="shared" si="5"/>
        <v/>
      </c>
      <c r="V146" s="631" t="str">
        <f t="shared" si="6"/>
        <v/>
      </c>
      <c r="W146" s="442" t="str">
        <f t="shared" si="7"/>
        <v/>
      </c>
      <c r="X146" s="312"/>
    </row>
    <row r="147" spans="2:24" ht="13.5" thickBot="1" x14ac:dyDescent="0.25">
      <c r="B147" s="293" t="s">
        <v>828</v>
      </c>
      <c r="D147" s="250" t="s">
        <v>535</v>
      </c>
      <c r="E147" s="255">
        <v>22</v>
      </c>
      <c r="F147" s="257"/>
      <c r="G147" s="608" t="s">
        <v>409</v>
      </c>
      <c r="H147" s="449">
        <f>IF('Table 3.2.2'!H226="","",'Table 3.2.2'!H226)</f>
        <v>94</v>
      </c>
      <c r="I147" s="449" t="str">
        <f>IF('Table 3.2.2'!I226="","",'Table 3.2.2'!I226)</f>
        <v/>
      </c>
      <c r="J147" s="449">
        <f>IF('Table 3.2.2'!J226="","",'Table 3.2.2'!J226)</f>
        <v>4</v>
      </c>
      <c r="K147" s="449">
        <f>IF('Table 3.2.2'!K226="","",'Table 3.2.2'!K226)</f>
        <v>90</v>
      </c>
      <c r="L147" s="449">
        <f>IF('Table 3.2.2'!L226="","",'Table 3.2.2'!L226)</f>
        <v>7</v>
      </c>
      <c r="M147" s="449" t="str">
        <f>IF('Table 3.2.2'!M226="","",'Table 3.2.2'!M226)</f>
        <v/>
      </c>
      <c r="N147" s="449">
        <f>IF('Table 3.2.2'!N226="","",'Table 3.2.2'!N226)</f>
        <v>83</v>
      </c>
      <c r="O147" s="449" t="str">
        <f>IF('Table 3.2.2'!O226="","",'Table 3.2.2'!O226)</f>
        <v/>
      </c>
      <c r="P147" s="449" t="str">
        <f>IF('Table 3.2.2'!P226="","",'Table 3.2.2'!P226)</f>
        <v/>
      </c>
      <c r="Q147" s="449" t="str">
        <f>IF('Table 3.2.2'!Q226="","",'Table 3.2.2'!Q226)</f>
        <v/>
      </c>
      <c r="R147" s="449" t="str">
        <f>IF('Table 3.2.2'!R226="","",'Table 3.2.2'!R226)</f>
        <v/>
      </c>
      <c r="S147" s="449" t="str">
        <f>IF('Table 3.2.2'!S226="","",'Table 3.2.2'!S226)</f>
        <v/>
      </c>
      <c r="T147" s="416" t="str">
        <f t="shared" si="8"/>
        <v/>
      </c>
      <c r="U147" s="626" t="str">
        <f t="shared" si="5"/>
        <v/>
      </c>
      <c r="V147" s="631" t="str">
        <f t="shared" si="6"/>
        <v/>
      </c>
      <c r="W147" s="442" t="str">
        <f t="shared" si="7"/>
        <v/>
      </c>
      <c r="X147" s="312"/>
    </row>
    <row r="148" spans="2:24" x14ac:dyDescent="0.2">
      <c r="B148" s="293" t="s">
        <v>828</v>
      </c>
      <c r="D148" s="252" t="s">
        <v>916</v>
      </c>
      <c r="E148" s="251"/>
      <c r="F148" s="693"/>
      <c r="G148" s="405" t="s">
        <v>913</v>
      </c>
      <c r="H148" s="545" t="str">
        <f>IF(AND('Table 5.2.2'!I226="",'Table 5.2.2'!J226="",'Table 5.2.2'!K226=""),"",IF(OR('Table 5.2.2'!I226="c",'Table 5.2.2'!J226="c",'Table 5.2.2'!K226="c"),"c",SUM('Table 5.2.2'!I226,'Table 5.2.2'!J226,'Table 5.2.2'!K226)))</f>
        <v/>
      </c>
      <c r="I148" s="419"/>
      <c r="J148" s="420"/>
      <c r="K148" s="559"/>
      <c r="L148" s="446"/>
      <c r="M148" s="546"/>
      <c r="N148" s="446"/>
      <c r="O148" s="546"/>
      <c r="P148" s="561"/>
      <c r="Q148" s="445"/>
      <c r="R148" s="445"/>
      <c r="S148" s="445"/>
      <c r="T148" s="416" t="str">
        <f t="shared" si="8"/>
        <v/>
      </c>
      <c r="U148" s="626" t="str">
        <f t="shared" si="5"/>
        <v/>
      </c>
      <c r="V148" s="631" t="str">
        <f t="shared" si="6"/>
        <v/>
      </c>
      <c r="W148" s="442" t="str">
        <f t="shared" si="7"/>
        <v/>
      </c>
      <c r="X148" s="312"/>
    </row>
    <row r="149" spans="2:24" x14ac:dyDescent="0.2">
      <c r="B149" s="293" t="s">
        <v>828</v>
      </c>
      <c r="D149" s="252" t="s">
        <v>917</v>
      </c>
      <c r="E149" s="251"/>
      <c r="F149" s="694"/>
      <c r="G149" s="404" t="s">
        <v>914</v>
      </c>
      <c r="H149" s="545" t="str">
        <f>IF(AND('Table 5.2.2'!I226="",'Table 5.2.2'!J226=""),"",IF(OR('Table 5.2.2'!I226="c",'Table 5.2.2'!J226="c"),"c",SUM('Table 5.2.2'!I226,'Table 5.2.2'!J226)))</f>
        <v/>
      </c>
      <c r="I149" s="419"/>
      <c r="J149" s="420"/>
      <c r="K149" s="560"/>
      <c r="L149" s="420"/>
      <c r="M149" s="419"/>
      <c r="N149" s="420"/>
      <c r="O149" s="419"/>
      <c r="P149" s="562"/>
      <c r="Q149" s="445"/>
      <c r="R149" s="445"/>
      <c r="S149" s="445"/>
      <c r="T149" s="416" t="str">
        <f t="shared" si="8"/>
        <v/>
      </c>
      <c r="U149" s="626" t="str">
        <f t="shared" si="5"/>
        <v/>
      </c>
      <c r="V149" s="631" t="str">
        <f t="shared" si="6"/>
        <v/>
      </c>
      <c r="W149" s="442" t="str">
        <f t="shared" si="7"/>
        <v/>
      </c>
      <c r="X149" s="312"/>
    </row>
    <row r="150" spans="2:24" x14ac:dyDescent="0.2">
      <c r="B150" s="293" t="s">
        <v>828</v>
      </c>
      <c r="D150" s="252" t="s">
        <v>538</v>
      </c>
      <c r="E150" s="251"/>
      <c r="F150" s="694"/>
      <c r="G150" s="404" t="s">
        <v>915</v>
      </c>
      <c r="H150" s="547" t="str">
        <f>'Table 5.2.2'!K226</f>
        <v/>
      </c>
      <c r="I150" s="419"/>
      <c r="J150" s="420"/>
      <c r="K150" s="560"/>
      <c r="L150" s="420"/>
      <c r="M150" s="419"/>
      <c r="N150" s="420"/>
      <c r="O150" s="419"/>
      <c r="P150" s="562"/>
      <c r="Q150" s="445"/>
      <c r="R150" s="445"/>
      <c r="S150" s="445"/>
      <c r="T150" s="416" t="str">
        <f t="shared" si="8"/>
        <v/>
      </c>
      <c r="U150" s="626" t="str">
        <f t="shared" ref="U150:U173" si="9">IF(T150&lt;&gt;"","",IF(SUM(COUNTIF(I150:K150,"c"),COUNTIF(O150:P150,"c"))&gt;1,"",IF(OR(AND(H150="c",OR(I150="c",J150="c",K150="c",O150="c",P150="c")),AND(H150&lt;&gt;"",I150="c",J150="c",K150="c",O150="c",P150="c"),AND(H150&lt;&gt;"",I150="",J150="",K150="",O150="",P150="")),"",IF(ABS(SUM(I150:K150,O150:P150)-SUM(H150))&gt;0.9,SUM(I150:K150,O150:P150),""))))</f>
        <v/>
      </c>
      <c r="V150" s="631" t="str">
        <f t="shared" ref="V150:V173" si="10">IF(T150&lt;&gt;"","",IF(OR(AND(K150="c",OR(L150="c",N150="c",M150="c")),AND(K150&lt;&gt;"",L150="c",M150="c",N150="c"),AND(K150&lt;&gt;"",L150="",N150="",M150="")),"",IF(COUNTIF(L150:N150,"c")&gt;1,"",IF(ABS(SUM(L150:N150)-SUM(K150))&gt;0.9,SUM(L150:N150),""))))</f>
        <v/>
      </c>
      <c r="W150" s="442" t="str">
        <f t="shared" ref="W150:W173" si="11">IF(T150&lt;&gt;"","",IF(OR(AND(P150="c",OR(Q150="c",S150="c",R150="c")),AND(P150&lt;&gt;"",Q150="c",R150="c",S150="c"),AND(P150&lt;&gt;"",Q150="",S150="",R150="")),"",IF(COUNTIF(Q150:S150,"c")&gt;1,"",IF(ABS(SUM(Q150:S150)-SUM(P150))&gt;0.9,SUM(Q150:S150),""))))</f>
        <v/>
      </c>
      <c r="X150" s="312"/>
    </row>
    <row r="151" spans="2:24" x14ac:dyDescent="0.2">
      <c r="B151" s="293" t="s">
        <v>828</v>
      </c>
      <c r="D151" s="252" t="s">
        <v>540</v>
      </c>
      <c r="E151" s="251"/>
      <c r="F151" s="694"/>
      <c r="G151" s="404" t="s">
        <v>488</v>
      </c>
      <c r="H151" s="547" t="str">
        <f>IF('Table 5.2.2'!O226="","",'Table 5.2.2'!O226)</f>
        <v/>
      </c>
      <c r="I151" s="419"/>
      <c r="J151" s="420"/>
      <c r="K151" s="560"/>
      <c r="L151" s="420"/>
      <c r="M151" s="419"/>
      <c r="N151" s="420"/>
      <c r="O151" s="419"/>
      <c r="P151" s="562"/>
      <c r="Q151" s="445"/>
      <c r="R151" s="445"/>
      <c r="S151" s="445"/>
      <c r="T151" s="416" t="str">
        <f t="shared" si="8"/>
        <v/>
      </c>
      <c r="U151" s="626" t="str">
        <f t="shared" si="9"/>
        <v/>
      </c>
      <c r="V151" s="631" t="str">
        <f t="shared" si="10"/>
        <v/>
      </c>
      <c r="W151" s="442" t="str">
        <f t="shared" si="11"/>
        <v/>
      </c>
      <c r="X151" s="312"/>
    </row>
    <row r="152" spans="2:24" ht="13.5" thickBot="1" x14ac:dyDescent="0.25">
      <c r="B152" s="293" t="s">
        <v>828</v>
      </c>
      <c r="D152" s="253" t="s">
        <v>541</v>
      </c>
      <c r="E152" s="254"/>
      <c r="F152" s="695"/>
      <c r="G152" s="407" t="s">
        <v>883</v>
      </c>
      <c r="H152" s="548" t="str">
        <f>IF('Table 5.2.2'!P226="","",'Table 5.2.2'!P226)</f>
        <v/>
      </c>
      <c r="I152" s="419"/>
      <c r="J152" s="420"/>
      <c r="K152" s="560"/>
      <c r="L152" s="420"/>
      <c r="M152" s="419"/>
      <c r="N152" s="420"/>
      <c r="O152" s="419"/>
      <c r="P152" s="562"/>
      <c r="Q152" s="445"/>
      <c r="R152" s="445"/>
      <c r="S152" s="445"/>
      <c r="T152" s="416" t="str">
        <f t="shared" si="8"/>
        <v/>
      </c>
      <c r="U152" s="626" t="str">
        <f t="shared" si="9"/>
        <v/>
      </c>
      <c r="V152" s="631" t="str">
        <f t="shared" si="10"/>
        <v/>
      </c>
      <c r="W152" s="442" t="str">
        <f t="shared" si="11"/>
        <v/>
      </c>
      <c r="X152" s="312"/>
    </row>
    <row r="153" spans="2:24" ht="13.5" thickBot="1" x14ac:dyDescent="0.25">
      <c r="B153" s="293" t="s">
        <v>839</v>
      </c>
      <c r="D153" s="250" t="s">
        <v>535</v>
      </c>
      <c r="E153" s="255">
        <v>23</v>
      </c>
      <c r="F153" s="257"/>
      <c r="G153" s="608" t="s">
        <v>432</v>
      </c>
      <c r="H153" s="449">
        <f>IF('Table 3.2.2'!H238="","",'Table 3.2.2'!H238)</f>
        <v>61</v>
      </c>
      <c r="I153" s="449" t="str">
        <f>IF('Table 3.2.2'!I238="","",'Table 3.2.2'!I238)</f>
        <v/>
      </c>
      <c r="J153" s="449" t="str">
        <f>IF('Table 3.2.2'!J238="","",'Table 3.2.2'!J238)</f>
        <v/>
      </c>
      <c r="K153" s="449">
        <f>IF('Table 3.2.2'!K238="","",'Table 3.2.2'!K238)</f>
        <v>61</v>
      </c>
      <c r="L153" s="449">
        <f>IF('Table 3.2.2'!L238="","",'Table 3.2.2'!L238)</f>
        <v>1</v>
      </c>
      <c r="M153" s="449">
        <f>IF('Table 3.2.2'!M238="","",'Table 3.2.2'!M238)</f>
        <v>30</v>
      </c>
      <c r="N153" s="449">
        <f>IF('Table 3.2.2'!N238="","",'Table 3.2.2'!N238)</f>
        <v>30</v>
      </c>
      <c r="O153" s="449" t="str">
        <f>IF('Table 3.2.2'!O238="","",'Table 3.2.2'!O238)</f>
        <v/>
      </c>
      <c r="P153" s="449" t="str">
        <f>IF('Table 3.2.2'!P238="","",'Table 3.2.2'!P238)</f>
        <v/>
      </c>
      <c r="Q153" s="449" t="str">
        <f>IF('Table 3.2.2'!Q238="","",'Table 3.2.2'!Q238)</f>
        <v/>
      </c>
      <c r="R153" s="449" t="str">
        <f>IF('Table 3.2.2'!R238="","",'Table 3.2.2'!R238)</f>
        <v/>
      </c>
      <c r="S153" s="449" t="str">
        <f>IF('Table 3.2.2'!S238="","",'Table 3.2.2'!S238)</f>
        <v/>
      </c>
      <c r="T153" s="416" t="str">
        <f t="shared" si="8"/>
        <v/>
      </c>
      <c r="U153" s="626" t="str">
        <f t="shared" si="9"/>
        <v/>
      </c>
      <c r="V153" s="631" t="str">
        <f t="shared" si="10"/>
        <v/>
      </c>
      <c r="W153" s="442" t="str">
        <f t="shared" si="11"/>
        <v/>
      </c>
      <c r="X153" s="312"/>
    </row>
    <row r="154" spans="2:24" x14ac:dyDescent="0.2">
      <c r="B154" s="293" t="s">
        <v>839</v>
      </c>
      <c r="D154" s="252" t="s">
        <v>916</v>
      </c>
      <c r="E154" s="251"/>
      <c r="F154" s="693"/>
      <c r="G154" s="405" t="s">
        <v>913</v>
      </c>
      <c r="H154" s="545" t="str">
        <f>IF(AND('Table 5.2.2'!I238="",'Table 5.2.2'!J238="",'Table 5.2.2'!K238=""),"",IF(OR('Table 5.2.2'!I238="c",'Table 5.2.2'!J238="c",'Table 5.2.2'!K238="c"),"c",SUM('Table 5.2.2'!I238,'Table 5.2.2'!J238,'Table 5.2.2'!K238)))</f>
        <v/>
      </c>
      <c r="I154" s="419"/>
      <c r="J154" s="420"/>
      <c r="K154" s="559"/>
      <c r="L154" s="446"/>
      <c r="M154" s="546"/>
      <c r="N154" s="446"/>
      <c r="O154" s="546"/>
      <c r="P154" s="561"/>
      <c r="Q154" s="445"/>
      <c r="R154" s="445"/>
      <c r="S154" s="445"/>
      <c r="T154" s="416" t="str">
        <f t="shared" si="8"/>
        <v/>
      </c>
      <c r="U154" s="626" t="str">
        <f t="shared" si="9"/>
        <v/>
      </c>
      <c r="V154" s="631" t="str">
        <f t="shared" si="10"/>
        <v/>
      </c>
      <c r="W154" s="442" t="str">
        <f t="shared" si="11"/>
        <v/>
      </c>
      <c r="X154" s="312"/>
    </row>
    <row r="155" spans="2:24" x14ac:dyDescent="0.2">
      <c r="B155" s="293" t="s">
        <v>839</v>
      </c>
      <c r="D155" s="252" t="s">
        <v>917</v>
      </c>
      <c r="E155" s="251"/>
      <c r="F155" s="694"/>
      <c r="G155" s="404" t="s">
        <v>914</v>
      </c>
      <c r="H155" s="545" t="str">
        <f>IF(AND('Table 5.2.2'!I238="",'Table 5.2.2'!J238=""),"",IF(OR('Table 5.2.2'!I238="c",'Table 5.2.2'!J238="c"),"c",SUM('Table 5.2.2'!I238,'Table 5.2.2'!J238)))</f>
        <v/>
      </c>
      <c r="I155" s="419"/>
      <c r="J155" s="420"/>
      <c r="K155" s="560"/>
      <c r="L155" s="420"/>
      <c r="M155" s="419"/>
      <c r="N155" s="420"/>
      <c r="O155" s="419"/>
      <c r="P155" s="562"/>
      <c r="Q155" s="445"/>
      <c r="R155" s="445"/>
      <c r="S155" s="445"/>
      <c r="T155" s="416" t="str">
        <f t="shared" si="8"/>
        <v/>
      </c>
      <c r="U155" s="626" t="str">
        <f t="shared" si="9"/>
        <v/>
      </c>
      <c r="V155" s="631" t="str">
        <f t="shared" si="10"/>
        <v/>
      </c>
      <c r="W155" s="442" t="str">
        <f t="shared" si="11"/>
        <v/>
      </c>
      <c r="X155" s="312"/>
    </row>
    <row r="156" spans="2:24" x14ac:dyDescent="0.2">
      <c r="B156" s="293" t="s">
        <v>839</v>
      </c>
      <c r="D156" s="252" t="s">
        <v>538</v>
      </c>
      <c r="E156" s="251"/>
      <c r="F156" s="694"/>
      <c r="G156" s="404" t="s">
        <v>915</v>
      </c>
      <c r="H156" s="547" t="str">
        <f>'Table 5.2.2'!K238</f>
        <v/>
      </c>
      <c r="I156" s="419"/>
      <c r="J156" s="420"/>
      <c r="K156" s="560"/>
      <c r="L156" s="420"/>
      <c r="M156" s="419"/>
      <c r="N156" s="420"/>
      <c r="O156" s="419"/>
      <c r="P156" s="562"/>
      <c r="Q156" s="445"/>
      <c r="R156" s="445"/>
      <c r="S156" s="445"/>
      <c r="T156" s="416" t="str">
        <f t="shared" si="8"/>
        <v/>
      </c>
      <c r="U156" s="626" t="str">
        <f t="shared" si="9"/>
        <v/>
      </c>
      <c r="V156" s="631" t="str">
        <f t="shared" si="10"/>
        <v/>
      </c>
      <c r="W156" s="442" t="str">
        <f t="shared" si="11"/>
        <v/>
      </c>
      <c r="X156" s="312"/>
    </row>
    <row r="157" spans="2:24" x14ac:dyDescent="0.2">
      <c r="B157" s="293" t="s">
        <v>839</v>
      </c>
      <c r="D157" s="252" t="s">
        <v>540</v>
      </c>
      <c r="E157" s="251"/>
      <c r="F157" s="694"/>
      <c r="G157" s="404" t="s">
        <v>488</v>
      </c>
      <c r="H157" s="547" t="str">
        <f>IF('Table 5.2.2'!O238="","",'Table 5.2.2'!O238)</f>
        <v/>
      </c>
      <c r="I157" s="419"/>
      <c r="J157" s="420"/>
      <c r="K157" s="560"/>
      <c r="L157" s="420"/>
      <c r="M157" s="419"/>
      <c r="N157" s="420"/>
      <c r="O157" s="419"/>
      <c r="P157" s="562"/>
      <c r="Q157" s="445"/>
      <c r="R157" s="445"/>
      <c r="S157" s="445"/>
      <c r="T157" s="416" t="str">
        <f t="shared" ref="T157:T173" si="12">IF(AND(ISNUMBER(H157),SUM(COUNTIF(I157:K157,"c"),COUNTIF(O157:P157,"c"))=1),"Res Disc",IF(AND(H157="c",ISNUMBER(I157),ISNUMBER(J157),ISNUMBER(K157),ISNUMBER(O157),ISNUMBER(P157)),"Res Disc",IF(AND(COUNTIF(Q157:S157,"c")=1,ISNUMBER(P157)),"Res Disc",IF(AND(P157="c",ISNUMBER(Q157),ISNUMBER(R157),ISNUMBER(S157)),"Res Disc",IF(AND(K157="c",ISNUMBER(L157),ISNUMBER(M157),ISNUMBER(N157)),"Res Disc",IF(AND(ISNUMBER(K157),COUNTIF(L157:N157,"c")=1),"Res Disc",""))))))</f>
        <v/>
      </c>
      <c r="U157" s="626" t="str">
        <f t="shared" si="9"/>
        <v/>
      </c>
      <c r="V157" s="631" t="str">
        <f t="shared" si="10"/>
        <v/>
      </c>
      <c r="W157" s="442" t="str">
        <f t="shared" si="11"/>
        <v/>
      </c>
      <c r="X157" s="312"/>
    </row>
    <row r="158" spans="2:24" ht="13.5" thickBot="1" x14ac:dyDescent="0.25">
      <c r="B158" s="293" t="s">
        <v>839</v>
      </c>
      <c r="D158" s="253" t="s">
        <v>541</v>
      </c>
      <c r="E158" s="254"/>
      <c r="F158" s="695"/>
      <c r="G158" s="407" t="s">
        <v>883</v>
      </c>
      <c r="H158" s="548" t="str">
        <f>IF('Table 5.2.2'!P238="","",'Table 5.2.2'!P238)</f>
        <v/>
      </c>
      <c r="I158" s="419"/>
      <c r="J158" s="420"/>
      <c r="K158" s="560"/>
      <c r="L158" s="420"/>
      <c r="M158" s="419"/>
      <c r="N158" s="420"/>
      <c r="O158" s="419"/>
      <c r="P158" s="562"/>
      <c r="Q158" s="445"/>
      <c r="R158" s="445"/>
      <c r="S158" s="445"/>
      <c r="T158" s="416" t="str">
        <f t="shared" si="12"/>
        <v/>
      </c>
      <c r="U158" s="626" t="str">
        <f t="shared" si="9"/>
        <v/>
      </c>
      <c r="V158" s="631" t="str">
        <f t="shared" si="10"/>
        <v/>
      </c>
      <c r="W158" s="442" t="str">
        <f t="shared" si="11"/>
        <v/>
      </c>
      <c r="X158" s="312"/>
    </row>
    <row r="159" spans="2:24" ht="13.5" thickBot="1" x14ac:dyDescent="0.25">
      <c r="B159" s="293" t="s">
        <v>846</v>
      </c>
      <c r="D159" s="250" t="s">
        <v>535</v>
      </c>
      <c r="E159" s="255">
        <v>24</v>
      </c>
      <c r="F159" s="257"/>
      <c r="G159" s="608" t="s">
        <v>446</v>
      </c>
      <c r="H159" s="449">
        <f>IF('Table 3.2.2'!H245="","",'Table 3.2.2'!H245)</f>
        <v>20960</v>
      </c>
      <c r="I159" s="449" t="str">
        <f>IF('Table 3.2.2'!I245="","",'Table 3.2.2'!I245)</f>
        <v/>
      </c>
      <c r="J159" s="449">
        <f>IF('Table 3.2.2'!J245="","",'Table 3.2.2'!J245)</f>
        <v>44</v>
      </c>
      <c r="K159" s="449">
        <f>IF('Table 3.2.2'!K245="","",'Table 3.2.2'!K245)</f>
        <v>20916</v>
      </c>
      <c r="L159" s="449">
        <f>IF('Table 3.2.2'!L245="","",'Table 3.2.2'!L245)</f>
        <v>22</v>
      </c>
      <c r="M159" s="449" t="str">
        <f>IF('Table 3.2.2'!M245="","",'Table 3.2.2'!M245)</f>
        <v/>
      </c>
      <c r="N159" s="449">
        <f>IF('Table 3.2.2'!N245="","",'Table 3.2.2'!N245)</f>
        <v>20894</v>
      </c>
      <c r="O159" s="449" t="str">
        <f>IF('Table 3.2.2'!O245="","",'Table 3.2.2'!O245)</f>
        <v/>
      </c>
      <c r="P159" s="449" t="str">
        <f>IF('Table 3.2.2'!P245="","",'Table 3.2.2'!P245)</f>
        <v/>
      </c>
      <c r="Q159" s="449" t="str">
        <f>IF('Table 3.2.2'!Q245="","",'Table 3.2.2'!Q245)</f>
        <v/>
      </c>
      <c r="R159" s="449" t="str">
        <f>IF('Table 3.2.2'!R245="","",'Table 3.2.2'!R245)</f>
        <v/>
      </c>
      <c r="S159" s="449" t="str">
        <f>IF('Table 3.2.2'!S245="","",'Table 3.2.2'!S245)</f>
        <v/>
      </c>
      <c r="T159" s="416" t="str">
        <f t="shared" si="12"/>
        <v/>
      </c>
      <c r="U159" s="626" t="str">
        <f t="shared" si="9"/>
        <v/>
      </c>
      <c r="V159" s="631" t="str">
        <f t="shared" si="10"/>
        <v/>
      </c>
      <c r="W159" s="442" t="str">
        <f t="shared" si="11"/>
        <v/>
      </c>
      <c r="X159" s="312"/>
    </row>
    <row r="160" spans="2:24" x14ac:dyDescent="0.2">
      <c r="B160" s="293" t="s">
        <v>846</v>
      </c>
      <c r="D160" s="252" t="s">
        <v>916</v>
      </c>
      <c r="E160" s="251"/>
      <c r="F160" s="693"/>
      <c r="G160" s="405" t="s">
        <v>913</v>
      </c>
      <c r="H160" s="545" t="str">
        <f>IF(AND('Table 5.2.2'!I245="",'Table 5.2.2'!J245="",'Table 5.2.2'!K245=""),"",IF(OR('Table 5.2.2'!I245="c",'Table 5.2.2'!J245="c",'Table 5.2.2'!K245="c"),"c",SUM('Table 5.2.2'!I245,'Table 5.2.2'!J245,'Table 5.2.2'!K245)))</f>
        <v/>
      </c>
      <c r="I160" s="419"/>
      <c r="J160" s="420"/>
      <c r="K160" s="559"/>
      <c r="L160" s="446"/>
      <c r="M160" s="546"/>
      <c r="N160" s="446"/>
      <c r="O160" s="546"/>
      <c r="P160" s="561"/>
      <c r="Q160" s="445"/>
      <c r="R160" s="445"/>
      <c r="S160" s="445"/>
      <c r="T160" s="416" t="str">
        <f t="shared" si="12"/>
        <v/>
      </c>
      <c r="U160" s="626" t="str">
        <f t="shared" si="9"/>
        <v/>
      </c>
      <c r="V160" s="631" t="str">
        <f t="shared" si="10"/>
        <v/>
      </c>
      <c r="W160" s="442" t="str">
        <f t="shared" si="11"/>
        <v/>
      </c>
      <c r="X160" s="312"/>
    </row>
    <row r="161" spans="1:24" x14ac:dyDescent="0.2">
      <c r="B161" s="293" t="s">
        <v>846</v>
      </c>
      <c r="D161" s="252" t="s">
        <v>917</v>
      </c>
      <c r="E161" s="251"/>
      <c r="F161" s="694"/>
      <c r="G161" s="404" t="s">
        <v>914</v>
      </c>
      <c r="H161" s="545" t="str">
        <f>IF(AND('Table 5.2.2'!I245="",'Table 5.2.2'!J245=""),"",IF(OR('Table 5.2.2'!I245="c",'Table 5.2.2'!J245="c"),"c",SUM('Table 5.2.2'!I245,'Table 5.2.2'!J245)))</f>
        <v/>
      </c>
      <c r="I161" s="419"/>
      <c r="J161" s="420"/>
      <c r="K161" s="560"/>
      <c r="L161" s="420"/>
      <c r="M161" s="419"/>
      <c r="N161" s="420"/>
      <c r="O161" s="419"/>
      <c r="P161" s="562"/>
      <c r="Q161" s="445"/>
      <c r="R161" s="445"/>
      <c r="S161" s="445"/>
      <c r="T161" s="416" t="str">
        <f t="shared" si="12"/>
        <v/>
      </c>
      <c r="U161" s="626" t="str">
        <f t="shared" si="9"/>
        <v/>
      </c>
      <c r="V161" s="631" t="str">
        <f t="shared" si="10"/>
        <v/>
      </c>
      <c r="W161" s="442" t="str">
        <f t="shared" si="11"/>
        <v/>
      </c>
      <c r="X161" s="312"/>
    </row>
    <row r="162" spans="1:24" x14ac:dyDescent="0.2">
      <c r="B162" s="293" t="s">
        <v>846</v>
      </c>
      <c r="D162" s="252" t="s">
        <v>538</v>
      </c>
      <c r="E162" s="251"/>
      <c r="F162" s="694"/>
      <c r="G162" s="404" t="s">
        <v>915</v>
      </c>
      <c r="H162" s="547" t="str">
        <f>'Table 5.2.2'!K245</f>
        <v/>
      </c>
      <c r="I162" s="419"/>
      <c r="J162" s="420"/>
      <c r="K162" s="560"/>
      <c r="L162" s="420"/>
      <c r="M162" s="419"/>
      <c r="N162" s="420"/>
      <c r="O162" s="419"/>
      <c r="P162" s="562"/>
      <c r="Q162" s="445"/>
      <c r="R162" s="445"/>
      <c r="S162" s="445"/>
      <c r="T162" s="416" t="str">
        <f t="shared" si="12"/>
        <v/>
      </c>
      <c r="U162" s="626" t="str">
        <f t="shared" si="9"/>
        <v/>
      </c>
      <c r="V162" s="631" t="str">
        <f t="shared" si="10"/>
        <v/>
      </c>
      <c r="W162" s="442" t="str">
        <f t="shared" si="11"/>
        <v/>
      </c>
      <c r="X162" s="312"/>
    </row>
    <row r="163" spans="1:24" x14ac:dyDescent="0.2">
      <c r="B163" s="293" t="s">
        <v>846</v>
      </c>
      <c r="D163" s="252" t="s">
        <v>540</v>
      </c>
      <c r="E163" s="251"/>
      <c r="F163" s="694"/>
      <c r="G163" s="404" t="s">
        <v>488</v>
      </c>
      <c r="H163" s="547" t="str">
        <f>IF('Table 5.2.2'!O245="","",'Table 5.2.2'!O245)</f>
        <v/>
      </c>
      <c r="I163" s="419"/>
      <c r="J163" s="420"/>
      <c r="K163" s="560"/>
      <c r="L163" s="420"/>
      <c r="M163" s="419"/>
      <c r="N163" s="420"/>
      <c r="O163" s="419"/>
      <c r="P163" s="562"/>
      <c r="Q163" s="445"/>
      <c r="R163" s="445"/>
      <c r="S163" s="445"/>
      <c r="T163" s="416" t="str">
        <f t="shared" si="12"/>
        <v/>
      </c>
      <c r="U163" s="626" t="str">
        <f t="shared" si="9"/>
        <v/>
      </c>
      <c r="V163" s="631" t="str">
        <f t="shared" si="10"/>
        <v/>
      </c>
      <c r="W163" s="442" t="str">
        <f t="shared" si="11"/>
        <v/>
      </c>
      <c r="X163" s="312"/>
    </row>
    <row r="164" spans="1:24" ht="13.5" thickBot="1" x14ac:dyDescent="0.25">
      <c r="B164" s="293" t="s">
        <v>846</v>
      </c>
      <c r="D164" s="253" t="s">
        <v>541</v>
      </c>
      <c r="E164" s="254"/>
      <c r="F164" s="695"/>
      <c r="G164" s="407" t="s">
        <v>883</v>
      </c>
      <c r="H164" s="548" t="str">
        <f>IF('Table 5.2.2'!P245="","",'Table 5.2.2'!P245)</f>
        <v/>
      </c>
      <c r="I164" s="419"/>
      <c r="J164" s="420"/>
      <c r="K164" s="560"/>
      <c r="L164" s="420"/>
      <c r="M164" s="419"/>
      <c r="N164" s="420"/>
      <c r="O164" s="419"/>
      <c r="P164" s="562"/>
      <c r="Q164" s="445"/>
      <c r="R164" s="445"/>
      <c r="S164" s="445"/>
      <c r="T164" s="416" t="str">
        <f t="shared" si="12"/>
        <v/>
      </c>
      <c r="U164" s="626" t="str">
        <f t="shared" si="9"/>
        <v/>
      </c>
      <c r="V164" s="631" t="str">
        <f t="shared" si="10"/>
        <v/>
      </c>
      <c r="W164" s="442" t="str">
        <f t="shared" si="11"/>
        <v/>
      </c>
      <c r="X164" s="312"/>
    </row>
    <row r="165" spans="1:24" ht="13.5" thickBot="1" x14ac:dyDescent="0.25">
      <c r="B165" s="293" t="s">
        <v>847</v>
      </c>
      <c r="D165" s="250" t="s">
        <v>535</v>
      </c>
      <c r="E165" s="255">
        <v>25</v>
      </c>
      <c r="F165" s="257"/>
      <c r="G165" s="608" t="s">
        <v>448</v>
      </c>
      <c r="H165" s="449">
        <f>IF('Table 3.2.2'!H246="","",'Table 3.2.2'!H246)</f>
        <v>113620</v>
      </c>
      <c r="I165" s="449" t="str">
        <f>IF('Table 3.2.2'!I246="","",'Table 3.2.2'!I246)</f>
        <v/>
      </c>
      <c r="J165" s="449">
        <f>IF('Table 3.2.2'!J246="","",'Table 3.2.2'!J246)</f>
        <v>3692</v>
      </c>
      <c r="K165" s="449">
        <f>IF('Table 3.2.2'!K246="","",'Table 3.2.2'!K246)</f>
        <v>109928</v>
      </c>
      <c r="L165" s="449">
        <f>IF('Table 3.2.2'!L246="","",'Table 3.2.2'!L246)</f>
        <v>2666</v>
      </c>
      <c r="M165" s="449">
        <f>IF('Table 3.2.2'!M246="","",'Table 3.2.2'!M246)</f>
        <v>166</v>
      </c>
      <c r="N165" s="449">
        <f>IF('Table 3.2.2'!N246="","",'Table 3.2.2'!N246)</f>
        <v>107096</v>
      </c>
      <c r="O165" s="449" t="str">
        <f>IF('Table 3.2.2'!O246="","",'Table 3.2.2'!O246)</f>
        <v/>
      </c>
      <c r="P165" s="449" t="str">
        <f>IF('Table 3.2.2'!P246="","",'Table 3.2.2'!P246)</f>
        <v/>
      </c>
      <c r="Q165" s="449" t="str">
        <f>IF('Table 3.2.2'!Q246="","",'Table 3.2.2'!Q246)</f>
        <v/>
      </c>
      <c r="R165" s="449" t="str">
        <f>IF('Table 3.2.2'!R246="","",'Table 3.2.2'!R246)</f>
        <v/>
      </c>
      <c r="S165" s="449" t="str">
        <f>IF('Table 3.2.2'!S246="","",'Table 3.2.2'!S246)</f>
        <v/>
      </c>
      <c r="T165" s="416" t="str">
        <f t="shared" si="12"/>
        <v/>
      </c>
      <c r="U165" s="626" t="str">
        <f t="shared" si="9"/>
        <v/>
      </c>
      <c r="V165" s="631" t="str">
        <f t="shared" si="10"/>
        <v/>
      </c>
      <c r="W165" s="442" t="str">
        <f t="shared" si="11"/>
        <v/>
      </c>
      <c r="X165" s="312"/>
    </row>
    <row r="166" spans="1:24" x14ac:dyDescent="0.2">
      <c r="B166" s="293" t="s">
        <v>847</v>
      </c>
      <c r="D166" s="252" t="s">
        <v>916</v>
      </c>
      <c r="E166" s="251"/>
      <c r="F166" s="693"/>
      <c r="G166" s="405" t="s">
        <v>913</v>
      </c>
      <c r="H166" s="545" t="str">
        <f>IF(AND('Table 5.2.2'!I246="",'Table 5.2.2'!J246="",'Table 5.2.2'!K246=""),"",IF(OR('Table 5.2.2'!I246="c",'Table 5.2.2'!J246="c",'Table 5.2.2'!K246="c"),"c",SUM('Table 5.2.2'!I246,'Table 5.2.2'!J246,'Table 5.2.2'!K246)))</f>
        <v/>
      </c>
      <c r="I166" s="419"/>
      <c r="J166" s="420"/>
      <c r="K166" s="559"/>
      <c r="L166" s="446"/>
      <c r="M166" s="546"/>
      <c r="N166" s="446"/>
      <c r="O166" s="546"/>
      <c r="P166" s="561"/>
      <c r="Q166" s="445"/>
      <c r="R166" s="445"/>
      <c r="S166" s="445"/>
      <c r="T166" s="416" t="str">
        <f t="shared" si="12"/>
        <v/>
      </c>
      <c r="U166" s="626" t="str">
        <f t="shared" si="9"/>
        <v/>
      </c>
      <c r="V166" s="631" t="str">
        <f t="shared" si="10"/>
        <v/>
      </c>
      <c r="W166" s="442" t="str">
        <f t="shared" si="11"/>
        <v/>
      </c>
      <c r="X166" s="312"/>
    </row>
    <row r="167" spans="1:24" x14ac:dyDescent="0.2">
      <c r="B167" s="293" t="s">
        <v>847</v>
      </c>
      <c r="D167" s="252" t="s">
        <v>917</v>
      </c>
      <c r="E167" s="251"/>
      <c r="F167" s="694"/>
      <c r="G167" s="404" t="s">
        <v>914</v>
      </c>
      <c r="H167" s="545" t="str">
        <f>IF(AND('Table 5.2.2'!I246="",'Table 5.2.2'!J246=""),"",IF(OR('Table 5.2.2'!I246="c",'Table 5.2.2'!J246="c"),"c",SUM('Table 5.2.2'!I246,'Table 5.2.2'!J246)))</f>
        <v/>
      </c>
      <c r="I167" s="419"/>
      <c r="J167" s="420"/>
      <c r="K167" s="560"/>
      <c r="L167" s="420"/>
      <c r="M167" s="419"/>
      <c r="N167" s="420"/>
      <c r="O167" s="419"/>
      <c r="P167" s="562"/>
      <c r="Q167" s="445"/>
      <c r="R167" s="445"/>
      <c r="S167" s="445"/>
      <c r="T167" s="416" t="str">
        <f t="shared" si="12"/>
        <v/>
      </c>
      <c r="U167" s="626" t="str">
        <f t="shared" si="9"/>
        <v/>
      </c>
      <c r="V167" s="631" t="str">
        <f t="shared" si="10"/>
        <v/>
      </c>
      <c r="W167" s="442" t="str">
        <f t="shared" si="11"/>
        <v/>
      </c>
      <c r="X167" s="312"/>
    </row>
    <row r="168" spans="1:24" x14ac:dyDescent="0.2">
      <c r="B168" s="293" t="s">
        <v>847</v>
      </c>
      <c r="D168" s="252" t="s">
        <v>538</v>
      </c>
      <c r="E168" s="251"/>
      <c r="F168" s="694"/>
      <c r="G168" s="404" t="s">
        <v>915</v>
      </c>
      <c r="H168" s="547" t="str">
        <f>'Table 5.2.2'!K246</f>
        <v/>
      </c>
      <c r="I168" s="419"/>
      <c r="J168" s="420"/>
      <c r="K168" s="560"/>
      <c r="L168" s="420"/>
      <c r="M168" s="419"/>
      <c r="N168" s="420"/>
      <c r="O168" s="419"/>
      <c r="P168" s="562"/>
      <c r="Q168" s="445"/>
      <c r="R168" s="445"/>
      <c r="S168" s="445"/>
      <c r="T168" s="416" t="str">
        <f t="shared" si="12"/>
        <v/>
      </c>
      <c r="U168" s="626" t="str">
        <f t="shared" si="9"/>
        <v/>
      </c>
      <c r="V168" s="631" t="str">
        <f t="shared" si="10"/>
        <v/>
      </c>
      <c r="W168" s="442" t="str">
        <f t="shared" si="11"/>
        <v/>
      </c>
      <c r="X168" s="312"/>
    </row>
    <row r="169" spans="1:24" x14ac:dyDescent="0.2">
      <c r="B169" s="293" t="s">
        <v>847</v>
      </c>
      <c r="D169" s="252" t="s">
        <v>540</v>
      </c>
      <c r="E169" s="251"/>
      <c r="F169" s="694"/>
      <c r="G169" s="404" t="s">
        <v>488</v>
      </c>
      <c r="H169" s="547" t="str">
        <f>IF('Table 5.2.2'!O246="","",'Table 5.2.2'!O246)</f>
        <v/>
      </c>
      <c r="I169" s="419"/>
      <c r="J169" s="420"/>
      <c r="K169" s="560"/>
      <c r="L169" s="420"/>
      <c r="M169" s="419"/>
      <c r="N169" s="420"/>
      <c r="O169" s="419"/>
      <c r="P169" s="562"/>
      <c r="Q169" s="445"/>
      <c r="R169" s="445"/>
      <c r="S169" s="445"/>
      <c r="T169" s="416" t="str">
        <f t="shared" si="12"/>
        <v/>
      </c>
      <c r="U169" s="626" t="str">
        <f t="shared" si="9"/>
        <v/>
      </c>
      <c r="V169" s="631" t="str">
        <f t="shared" si="10"/>
        <v/>
      </c>
      <c r="W169" s="442" t="str">
        <f t="shared" si="11"/>
        <v/>
      </c>
      <c r="X169" s="312"/>
    </row>
    <row r="170" spans="1:24" ht="13.5" thickBot="1" x14ac:dyDescent="0.25">
      <c r="B170" s="293" t="s">
        <v>847</v>
      </c>
      <c r="D170" s="253" t="s">
        <v>541</v>
      </c>
      <c r="E170" s="254"/>
      <c r="F170" s="695"/>
      <c r="G170" s="407" t="s">
        <v>883</v>
      </c>
      <c r="H170" s="548" t="str">
        <f>IF('Table 5.2.2'!P246="","",'Table 5.2.2'!P246)</f>
        <v/>
      </c>
      <c r="I170" s="465"/>
      <c r="J170" s="426"/>
      <c r="K170" s="563"/>
      <c r="L170" s="426"/>
      <c r="M170" s="465"/>
      <c r="N170" s="426"/>
      <c r="O170" s="465"/>
      <c r="P170" s="564"/>
      <c r="Q170" s="549"/>
      <c r="R170" s="549"/>
      <c r="S170" s="549"/>
      <c r="T170" s="416" t="str">
        <f t="shared" si="12"/>
        <v/>
      </c>
      <c r="U170" s="626" t="str">
        <f t="shared" si="9"/>
        <v/>
      </c>
      <c r="V170" s="631" t="str">
        <f t="shared" si="10"/>
        <v/>
      </c>
      <c r="W170" s="442" t="str">
        <f t="shared" si="11"/>
        <v/>
      </c>
      <c r="X170" s="312"/>
    </row>
    <row r="171" spans="1:24" ht="13.5" thickBot="1" x14ac:dyDescent="0.25">
      <c r="B171" s="609" t="s">
        <v>936</v>
      </c>
      <c r="C171" s="256"/>
      <c r="D171" s="250" t="s">
        <v>535</v>
      </c>
      <c r="E171" s="565"/>
      <c r="F171" s="257"/>
      <c r="G171" s="408" t="s">
        <v>550</v>
      </c>
      <c r="H171" s="615">
        <v>4274</v>
      </c>
      <c r="I171" s="616"/>
      <c r="J171" s="617">
        <v>185</v>
      </c>
      <c r="K171" s="616">
        <v>4089</v>
      </c>
      <c r="L171" s="617">
        <v>172</v>
      </c>
      <c r="M171" s="616">
        <v>107</v>
      </c>
      <c r="N171" s="617">
        <f>3917-107</f>
        <v>3810</v>
      </c>
      <c r="O171" s="616"/>
      <c r="P171" s="617"/>
      <c r="Q171" s="618"/>
      <c r="R171" s="618"/>
      <c r="S171" s="617"/>
      <c r="T171" s="484" t="str">
        <f t="shared" si="12"/>
        <v/>
      </c>
      <c r="U171" s="627" t="str">
        <f t="shared" si="9"/>
        <v/>
      </c>
      <c r="V171" s="632" t="str">
        <f t="shared" si="10"/>
        <v/>
      </c>
      <c r="W171" s="443" t="str">
        <f t="shared" si="11"/>
        <v/>
      </c>
      <c r="X171" s="312"/>
    </row>
    <row r="172" spans="1:24" ht="18" customHeight="1" x14ac:dyDescent="0.2">
      <c r="A172" s="572"/>
      <c r="B172" s="567" t="s">
        <v>864</v>
      </c>
      <c r="C172" s="572"/>
      <c r="D172" s="573" t="s">
        <v>535</v>
      </c>
      <c r="E172" s="569"/>
      <c r="F172" s="570"/>
      <c r="G172" s="571" t="s">
        <v>480</v>
      </c>
      <c r="H172" s="554">
        <f>IF('Table 3.2.2'!H264="","",'Table 3.2.2'!H264)</f>
        <v>190570</v>
      </c>
      <c r="I172" s="554" t="str">
        <f>IF('Table 3.2.2'!I264="","",'Table 3.2.2'!I264)</f>
        <v/>
      </c>
      <c r="J172" s="554">
        <f>IF('Table 3.2.2'!J264="","",'Table 3.2.2'!J264)</f>
        <v>8867</v>
      </c>
      <c r="K172" s="554">
        <f>IF('Table 3.2.2'!K264="","",'Table 3.2.2'!K264)</f>
        <v>181703</v>
      </c>
      <c r="L172" s="554">
        <f>IF('Table 3.2.2'!L264="","",'Table 3.2.2'!L264)</f>
        <v>3460</v>
      </c>
      <c r="M172" s="554">
        <f>IF('Table 3.2.2'!M264="","",'Table 3.2.2'!M264)</f>
        <v>339</v>
      </c>
      <c r="N172" s="554">
        <f>IF('Table 3.2.2'!N264="","",'Table 3.2.2'!N264)</f>
        <v>177904</v>
      </c>
      <c r="O172" s="554" t="str">
        <f>IF('Table 3.2.2'!O264="","",'Table 3.2.2'!O264)</f>
        <v/>
      </c>
      <c r="P172" s="554" t="str">
        <f>IF('Table 3.2.2'!P264="","",'Table 3.2.2'!P264)</f>
        <v/>
      </c>
      <c r="Q172" s="554" t="str">
        <f>IF('Table 3.2.2'!Q264="","",'Table 3.2.2'!Q264)</f>
        <v/>
      </c>
      <c r="R172" s="554" t="str">
        <f>IF('Table 3.2.2'!R264="","",'Table 3.2.2'!R264)</f>
        <v/>
      </c>
      <c r="S172" s="554" t="str">
        <f>IF('Table 3.2.2'!S264="","",'Table 3.2.2'!S264)</f>
        <v/>
      </c>
      <c r="T172" s="557" t="str">
        <f t="shared" si="12"/>
        <v/>
      </c>
      <c r="U172" s="633" t="str">
        <f t="shared" si="9"/>
        <v/>
      </c>
      <c r="V172" s="634" t="str">
        <f t="shared" si="10"/>
        <v/>
      </c>
      <c r="W172" s="558" t="str">
        <f t="shared" si="11"/>
        <v/>
      </c>
      <c r="X172" s="312"/>
    </row>
    <row r="173" spans="1:24" s="293" customFormat="1" x14ac:dyDescent="0.2">
      <c r="B173" s="211"/>
      <c r="D173" s="258"/>
      <c r="E173" s="294"/>
      <c r="F173" s="294"/>
      <c r="G173" s="294" t="s">
        <v>874</v>
      </c>
      <c r="H173" s="417">
        <f>(SUM(H21,H27,H33,H39,H45,H57,H51,H63,H69,H75,H81,H87,H93,H105,H111,H117,H123,H129,H99,H135,H141,H147,H153,H159,H165,H171,))</f>
        <v>190570</v>
      </c>
      <c r="I173" s="417">
        <f t="shared" ref="I173:S173" si="13">(SUM(I21,I27,I33,I39,I45,I57,I51,I63,I69,I75,I81,I87,I93,I105,I111,I117,I123,I129,I99,I135,I141,I147,I153,I159,I165,I171,))</f>
        <v>0</v>
      </c>
      <c r="J173" s="417">
        <f t="shared" si="13"/>
        <v>8867</v>
      </c>
      <c r="K173" s="417">
        <f t="shared" si="13"/>
        <v>181703</v>
      </c>
      <c r="L173" s="417">
        <f t="shared" si="13"/>
        <v>3460</v>
      </c>
      <c r="M173" s="417">
        <f t="shared" si="13"/>
        <v>339</v>
      </c>
      <c r="N173" s="417">
        <f t="shared" si="13"/>
        <v>177904</v>
      </c>
      <c r="O173" s="417">
        <f t="shared" si="13"/>
        <v>0</v>
      </c>
      <c r="P173" s="417">
        <f t="shared" si="13"/>
        <v>0</v>
      </c>
      <c r="Q173" s="417">
        <f t="shared" si="13"/>
        <v>0</v>
      </c>
      <c r="R173" s="417">
        <f t="shared" si="13"/>
        <v>0</v>
      </c>
      <c r="S173" s="417">
        <f t="shared" si="13"/>
        <v>0</v>
      </c>
      <c r="T173" s="555" t="str">
        <f t="shared" si="12"/>
        <v/>
      </c>
      <c r="U173" s="626" t="str">
        <f t="shared" si="9"/>
        <v/>
      </c>
      <c r="V173" s="631" t="str">
        <f t="shared" si="10"/>
        <v/>
      </c>
      <c r="W173" s="556" t="str">
        <f t="shared" si="11"/>
        <v/>
      </c>
      <c r="X173" s="312"/>
    </row>
    <row r="174" spans="1:24" ht="24.95" customHeight="1" x14ac:dyDescent="0.2">
      <c r="D174" s="259"/>
      <c r="E174" s="259"/>
      <c r="F174" s="69"/>
      <c r="G174" s="543" t="s">
        <v>598</v>
      </c>
      <c r="H174" s="432">
        <f>IF(COUNTIF(H27:H171,"c")=1,"Res Disc",SUM(H172)-SUM(H173))</f>
        <v>0</v>
      </c>
      <c r="I174" s="432">
        <f t="shared" ref="I174:S174" si="14">IF(COUNTIF(I27:I171,"c")=1,"Res Disc",SUM(I172)-SUM(I173))</f>
        <v>0</v>
      </c>
      <c r="J174" s="432">
        <f t="shared" si="14"/>
        <v>0</v>
      </c>
      <c r="K174" s="432">
        <f t="shared" si="14"/>
        <v>0</v>
      </c>
      <c r="L174" s="432">
        <f t="shared" si="14"/>
        <v>0</v>
      </c>
      <c r="M174" s="432">
        <f t="shared" si="14"/>
        <v>0</v>
      </c>
      <c r="N174" s="432">
        <f t="shared" si="14"/>
        <v>0</v>
      </c>
      <c r="O174" s="432">
        <f t="shared" si="14"/>
        <v>0</v>
      </c>
      <c r="P174" s="432">
        <f t="shared" si="14"/>
        <v>0</v>
      </c>
      <c r="Q174" s="432">
        <f t="shared" si="14"/>
        <v>0</v>
      </c>
      <c r="R174" s="432">
        <f t="shared" si="14"/>
        <v>0</v>
      </c>
      <c r="S174" s="432">
        <f t="shared" si="14"/>
        <v>0</v>
      </c>
      <c r="T174" s="551"/>
      <c r="U174" s="454"/>
      <c r="V174" s="454"/>
      <c r="W174" s="552"/>
      <c r="X174" s="312"/>
    </row>
    <row r="175" spans="1:24" x14ac:dyDescent="0.2">
      <c r="E175" s="312"/>
      <c r="F175" s="312"/>
      <c r="G175" s="312"/>
      <c r="H175" s="312"/>
      <c r="I175" s="312"/>
      <c r="J175" s="312"/>
      <c r="K175" s="312"/>
      <c r="L175" s="312"/>
      <c r="M175" s="312"/>
      <c r="N175" s="312"/>
      <c r="O175" s="312"/>
      <c r="P175" s="312"/>
      <c r="Q175" s="312"/>
      <c r="R175" s="312"/>
      <c r="S175" s="312"/>
      <c r="T175" s="312"/>
      <c r="U175" s="312"/>
      <c r="V175" s="312"/>
      <c r="W175" s="312"/>
      <c r="X175" s="312"/>
    </row>
    <row r="176" spans="1:24" ht="12.75" customHeight="1" x14ac:dyDescent="0.2">
      <c r="E176" s="312"/>
      <c r="F176" s="409"/>
      <c r="G176" s="708" t="s">
        <v>552</v>
      </c>
      <c r="H176" s="708"/>
      <c r="I176" s="708"/>
      <c r="J176" s="708"/>
      <c r="K176" s="708"/>
      <c r="L176" s="708"/>
      <c r="M176" s="708"/>
      <c r="N176" s="708"/>
      <c r="O176" s="708"/>
      <c r="P176" s="409"/>
      <c r="Q176" s="325"/>
      <c r="R176" s="325"/>
      <c r="S176" s="325"/>
      <c r="T176" s="312"/>
      <c r="U176" s="312"/>
      <c r="V176" s="312"/>
      <c r="W176" s="312"/>
      <c r="X176" s="312"/>
    </row>
    <row r="177" spans="5:24" ht="12.75" customHeight="1" x14ac:dyDescent="0.2">
      <c r="E177" s="312"/>
      <c r="F177" s="399"/>
      <c r="G177" s="708" t="s">
        <v>553</v>
      </c>
      <c r="H177" s="708"/>
      <c r="I177" s="708"/>
      <c r="J177" s="708"/>
      <c r="K177" s="708"/>
      <c r="L177" s="708"/>
      <c r="M177" s="708"/>
      <c r="N177" s="708"/>
      <c r="O177" s="708"/>
      <c r="P177" s="399"/>
      <c r="Q177" s="325"/>
      <c r="R177" s="325"/>
      <c r="S177" s="325"/>
      <c r="T177" s="312"/>
      <c r="U177" s="312"/>
      <c r="V177" s="312"/>
      <c r="W177" s="312"/>
      <c r="X177" s="312"/>
    </row>
    <row r="178" spans="5:24" x14ac:dyDescent="0.2">
      <c r="E178" s="312"/>
      <c r="F178" s="397"/>
      <c r="G178" s="707" t="s">
        <v>554</v>
      </c>
      <c r="H178" s="707"/>
      <c r="I178" s="707"/>
      <c r="J178" s="707"/>
      <c r="K178" s="707"/>
      <c r="L178" s="707"/>
      <c r="M178" s="707"/>
      <c r="N178" s="707"/>
      <c r="O178" s="707"/>
      <c r="P178" s="398"/>
      <c r="Q178" s="325"/>
      <c r="R178" s="325"/>
      <c r="S178" s="325"/>
      <c r="T178" s="312"/>
      <c r="U178" s="312"/>
      <c r="V178" s="312"/>
      <c r="W178" s="312"/>
      <c r="X178" s="312"/>
    </row>
    <row r="179" spans="5:24" x14ac:dyDescent="0.2">
      <c r="E179" s="312"/>
      <c r="F179" s="397"/>
      <c r="G179" s="707" t="s">
        <v>885</v>
      </c>
      <c r="H179" s="707"/>
      <c r="I179" s="707"/>
      <c r="J179" s="707"/>
      <c r="K179" s="707"/>
      <c r="L179" s="707"/>
      <c r="M179" s="707"/>
      <c r="N179" s="707"/>
      <c r="O179" s="707"/>
      <c r="P179" s="398"/>
      <c r="Q179" s="325"/>
      <c r="R179" s="325"/>
      <c r="S179" s="325"/>
      <c r="T179" s="312"/>
      <c r="U179" s="312"/>
      <c r="V179" s="312"/>
      <c r="W179" s="312"/>
      <c r="X179" s="312"/>
    </row>
    <row r="180" spans="5:24" x14ac:dyDescent="0.2">
      <c r="E180" s="312"/>
      <c r="F180" s="687"/>
      <c r="G180" s="692"/>
      <c r="H180" s="692"/>
      <c r="I180" s="692"/>
      <c r="J180" s="692"/>
      <c r="K180" s="692"/>
      <c r="L180" s="692"/>
      <c r="M180" s="692"/>
      <c r="N180" s="692"/>
      <c r="O180" s="692"/>
      <c r="P180" s="692"/>
      <c r="Q180" s="325"/>
      <c r="R180" s="325"/>
      <c r="S180" s="325"/>
      <c r="T180" s="312"/>
      <c r="U180" s="312"/>
      <c r="V180" s="312"/>
      <c r="W180" s="312"/>
      <c r="X180" s="312"/>
    </row>
  </sheetData>
  <sheetProtection password="8F7D" sheet="1" objects="1" scenarios="1" formatCells="0" formatColumns="0" formatRows="0"/>
  <mergeCells count="42">
    <mergeCell ref="T14:T16"/>
    <mergeCell ref="U14:U16"/>
    <mergeCell ref="V14:V16"/>
    <mergeCell ref="W14:W16"/>
    <mergeCell ref="E4:F4"/>
    <mergeCell ref="E7:F7"/>
    <mergeCell ref="Q15:S15"/>
    <mergeCell ref="J15:J16"/>
    <mergeCell ref="O15:O16"/>
    <mergeCell ref="P15:P16"/>
    <mergeCell ref="F76:F80"/>
    <mergeCell ref="F142:F146"/>
    <mergeCell ref="F112:F116"/>
    <mergeCell ref="F118:F122"/>
    <mergeCell ref="F124:F128"/>
    <mergeCell ref="F130:F134"/>
    <mergeCell ref="F136:F140"/>
    <mergeCell ref="F82:F86"/>
    <mergeCell ref="F88:F92"/>
    <mergeCell ref="F94:F98"/>
    <mergeCell ref="F100:F104"/>
    <mergeCell ref="F106:F110"/>
    <mergeCell ref="F46:F50"/>
    <mergeCell ref="F52:F56"/>
    <mergeCell ref="F58:F62"/>
    <mergeCell ref="F64:F68"/>
    <mergeCell ref="F70:F74"/>
    <mergeCell ref="F28:F32"/>
    <mergeCell ref="F34:F38"/>
    <mergeCell ref="G14:G15"/>
    <mergeCell ref="F40:F44"/>
    <mergeCell ref="I15:I16"/>
    <mergeCell ref="F22:F26"/>
    <mergeCell ref="G179:O179"/>
    <mergeCell ref="F180:P180"/>
    <mergeCell ref="F148:F152"/>
    <mergeCell ref="F154:F158"/>
    <mergeCell ref="F160:F164"/>
    <mergeCell ref="F166:F170"/>
    <mergeCell ref="G176:O176"/>
    <mergeCell ref="G177:O177"/>
    <mergeCell ref="G178:O178"/>
  </mergeCells>
  <conditionalFormatting sqref="T27:W173">
    <cfRule type="notContainsBlanks" dxfId="13" priority="6">
      <formula>LEN(TRIM(T27))&gt;0</formula>
    </cfRule>
  </conditionalFormatting>
  <conditionalFormatting sqref="H174:S174">
    <cfRule type="cellIs" dxfId="12" priority="5" operator="notBetween">
      <formula>-1</formula>
      <formula>1</formula>
    </cfRule>
  </conditionalFormatting>
  <conditionalFormatting sqref="T21:W26">
    <cfRule type="notContainsBlanks" dxfId="11" priority="4">
      <formula>LEN(TRIM(T21))&gt;0</formula>
    </cfRule>
  </conditionalFormatting>
  <conditionalFormatting sqref="T26:W173">
    <cfRule type="notContainsBlanks" dxfId="10" priority="3">
      <formula>LEN(TRIM(T26))&gt;0</formula>
    </cfRule>
  </conditionalFormatting>
  <conditionalFormatting sqref="H174:S174">
    <cfRule type="cellIs" dxfId="9" priority="2" operator="notBetween">
      <formula>-1</formula>
      <formula>1</formula>
    </cfRule>
  </conditionalFormatting>
  <conditionalFormatting sqref="T21:W26">
    <cfRule type="notContainsBlanks" dxfId="8" priority="1">
      <formula>LEN(TRIM(T21))&gt;0</formula>
    </cfRule>
  </conditionalFormatting>
  <pageMargins left="0.7" right="0.7" top="0.75" bottom="0.75" header="0.3" footer="0.3"/>
  <pageSetup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99FFCC"/>
  </sheetPr>
  <dimension ref="A1:S272"/>
  <sheetViews>
    <sheetView topLeftCell="E1" zoomScale="90" zoomScaleNormal="90" workbookViewId="0">
      <pane ySplit="20" topLeftCell="A21" activePane="bottomLeft" state="frozen"/>
      <selection activeCell="G136" sqref="G136"/>
      <selection pane="bottomLeft" activeCell="I265" sqref="I265"/>
    </sheetView>
  </sheetViews>
  <sheetFormatPr defaultColWidth="0" defaultRowHeight="12.75" zeroHeight="1" x14ac:dyDescent="0.2"/>
  <cols>
    <col min="1" max="1" width="6.6640625" style="261" hidden="1" customWidth="1"/>
    <col min="2" max="2" width="14.83203125" style="261" hidden="1" customWidth="1"/>
    <col min="3" max="3" width="11" style="261" hidden="1" customWidth="1"/>
    <col min="4" max="4" width="8.5" style="219" hidden="1" customWidth="1"/>
    <col min="5" max="5" width="4.83203125" style="261" customWidth="1"/>
    <col min="6" max="6" width="7.6640625" style="261" customWidth="1"/>
    <col min="7" max="7" width="47.5" style="261" customWidth="1"/>
    <col min="8" max="12" width="17.83203125" style="261" customWidth="1"/>
    <col min="13" max="13" width="21.5" style="261" customWidth="1"/>
    <col min="14" max="15" width="16" style="261" customWidth="1"/>
    <col min="16" max="16" width="2.1640625" style="261" customWidth="1"/>
    <col min="17" max="19" width="0" style="261" hidden="1" customWidth="1"/>
    <col min="20" max="16384" width="9.33203125" style="261" hidden="1"/>
  </cols>
  <sheetData>
    <row r="1" spans="2:19" s="385" customFormat="1" ht="24.95" customHeight="1" x14ac:dyDescent="0.2">
      <c r="B1" s="383"/>
      <c r="C1" s="383"/>
      <c r="D1" s="383"/>
      <c r="E1" s="371"/>
      <c r="F1" s="541"/>
      <c r="G1" s="542"/>
      <c r="H1" s="709" t="s">
        <v>882</v>
      </c>
      <c r="I1" s="709"/>
      <c r="J1" s="709"/>
      <c r="K1" s="709"/>
      <c r="L1" s="709"/>
      <c r="M1" s="709"/>
      <c r="N1" s="709"/>
      <c r="O1" s="709"/>
      <c r="P1" s="307"/>
      <c r="Q1" s="132"/>
      <c r="R1" s="384"/>
      <c r="S1" s="384"/>
    </row>
    <row r="2" spans="2:19" ht="15" hidden="1" customHeight="1" x14ac:dyDescent="0.2">
      <c r="B2" s="262"/>
      <c r="C2" s="262"/>
      <c r="D2" s="262"/>
      <c r="E2" s="336"/>
      <c r="F2" s="222"/>
      <c r="G2" s="540"/>
      <c r="H2" s="469"/>
      <c r="I2" s="469"/>
      <c r="J2" s="469"/>
      <c r="K2" s="469"/>
      <c r="L2" s="469"/>
      <c r="M2" s="469"/>
      <c r="N2" s="469"/>
      <c r="O2" s="469"/>
      <c r="P2" s="308"/>
      <c r="Q2" s="131"/>
      <c r="R2" s="260"/>
      <c r="S2" s="260"/>
    </row>
    <row r="3" spans="2:19" ht="15" hidden="1" customHeight="1" x14ac:dyDescent="0.2">
      <c r="B3" s="262"/>
      <c r="C3" s="262"/>
      <c r="D3" s="262"/>
      <c r="E3" s="336"/>
      <c r="F3" s="222"/>
      <c r="G3" s="87"/>
      <c r="H3" s="75"/>
      <c r="I3" s="76"/>
      <c r="J3" s="76"/>
      <c r="K3" s="76"/>
      <c r="L3" s="76"/>
      <c r="M3" s="76"/>
      <c r="N3" s="76"/>
      <c r="O3" s="75"/>
      <c r="P3" s="309"/>
      <c r="Q3" s="89"/>
      <c r="R3" s="260"/>
      <c r="S3" s="260"/>
    </row>
    <row r="4" spans="2:19" x14ac:dyDescent="0.2">
      <c r="B4" s="134"/>
      <c r="C4" s="134"/>
      <c r="D4" s="134"/>
      <c r="E4" s="658"/>
      <c r="F4" s="659"/>
      <c r="G4" s="78" t="s">
        <v>526</v>
      </c>
      <c r="H4" s="65" t="str">
        <f>Reporting_Country_Name</f>
        <v>Cayman Islands</v>
      </c>
      <c r="I4" s="79"/>
      <c r="J4" s="80" t="s">
        <v>530</v>
      </c>
      <c r="K4" s="141" t="str">
        <f>Reporting_Country_Code</f>
        <v>377</v>
      </c>
      <c r="L4" s="44" t="s">
        <v>622</v>
      </c>
      <c r="M4" s="67" t="str">
        <f>Reporting_Period_Code</f>
        <v>2018S1</v>
      </c>
      <c r="N4" s="135"/>
      <c r="O4" s="136"/>
      <c r="P4" s="306"/>
    </row>
    <row r="5" spans="2:19" ht="15" hidden="1" customHeight="1" x14ac:dyDescent="0.2">
      <c r="D5" s="261"/>
      <c r="E5" s="338"/>
      <c r="F5" s="163"/>
      <c r="G5" s="81"/>
      <c r="H5" s="68"/>
      <c r="I5" s="82"/>
      <c r="J5" s="80"/>
      <c r="K5" s="82"/>
      <c r="L5" s="77"/>
      <c r="M5" s="68"/>
      <c r="N5" s="77"/>
      <c r="O5" s="133"/>
      <c r="P5" s="301"/>
      <c r="Q5" s="68"/>
      <c r="R5" s="260"/>
      <c r="S5" s="260"/>
    </row>
    <row r="6" spans="2:19" ht="15" hidden="1" customHeight="1" x14ac:dyDescent="0.2">
      <c r="D6" s="261"/>
      <c r="E6" s="339"/>
      <c r="F6" s="164"/>
      <c r="G6" s="83"/>
      <c r="H6" s="68"/>
      <c r="I6" s="80"/>
      <c r="J6" s="80"/>
      <c r="K6" s="80"/>
      <c r="L6" s="45"/>
      <c r="M6" s="68"/>
      <c r="N6" s="45"/>
      <c r="O6" s="133"/>
      <c r="P6" s="301"/>
      <c r="Q6" s="68"/>
      <c r="R6" s="260"/>
      <c r="S6" s="260"/>
    </row>
    <row r="7" spans="2:19" ht="15" customHeight="1" x14ac:dyDescent="0.2">
      <c r="B7" s="263"/>
      <c r="C7" s="263"/>
      <c r="D7" s="263"/>
      <c r="E7" s="690"/>
      <c r="F7" s="691"/>
      <c r="G7" s="185" t="s">
        <v>527</v>
      </c>
      <c r="H7" s="190" t="str">
        <f>Reporting_Currency_Name</f>
        <v>US Dollars</v>
      </c>
      <c r="I7" s="191"/>
      <c r="J7" s="192" t="s">
        <v>531</v>
      </c>
      <c r="K7" s="270">
        <f>Reporting_Currency_Code</f>
        <v>1</v>
      </c>
      <c r="L7" s="193" t="s">
        <v>8</v>
      </c>
      <c r="M7" s="194" t="str">
        <f>Reporting_Scale_Name</f>
        <v>Million</v>
      </c>
      <c r="N7" s="264"/>
      <c r="O7" s="265"/>
      <c r="P7" s="306"/>
      <c r="R7" s="260"/>
      <c r="S7" s="260"/>
    </row>
    <row r="8" spans="2:19" ht="15" hidden="1" customHeight="1" x14ac:dyDescent="0.2">
      <c r="F8" s="260"/>
      <c r="G8" s="260"/>
      <c r="H8" s="260"/>
      <c r="I8" s="260"/>
      <c r="J8" s="260"/>
      <c r="K8" s="260"/>
      <c r="L8" s="260"/>
      <c r="M8" s="260"/>
      <c r="N8" s="260"/>
      <c r="O8" s="260"/>
      <c r="P8" s="310"/>
      <c r="Q8" s="260"/>
      <c r="R8" s="260"/>
      <c r="S8" s="260"/>
    </row>
    <row r="9" spans="2:19" ht="15" hidden="1" customHeight="1" x14ac:dyDescent="0.2">
      <c r="F9" s="260"/>
      <c r="G9" s="260"/>
      <c r="H9" s="260"/>
      <c r="I9" s="260"/>
      <c r="J9" s="260"/>
      <c r="K9" s="260"/>
      <c r="L9" s="260"/>
      <c r="M9" s="260"/>
      <c r="N9" s="260"/>
      <c r="O9" s="260"/>
      <c r="P9" s="310"/>
      <c r="Q9" s="260"/>
      <c r="R9" s="260"/>
      <c r="S9" s="260"/>
    </row>
    <row r="10" spans="2:19" ht="15" hidden="1" customHeight="1" x14ac:dyDescent="0.2">
      <c r="F10" s="260"/>
      <c r="G10" s="260"/>
      <c r="H10" s="260"/>
      <c r="I10" s="260"/>
      <c r="J10" s="260"/>
      <c r="K10" s="260"/>
      <c r="L10" s="260"/>
      <c r="M10" s="260"/>
      <c r="N10" s="260"/>
      <c r="O10" s="260"/>
      <c r="P10" s="310"/>
      <c r="Q10" s="260"/>
      <c r="R10" s="260"/>
      <c r="S10" s="260"/>
    </row>
    <row r="11" spans="2:19" ht="15" hidden="1" customHeight="1" x14ac:dyDescent="0.2">
      <c r="F11" s="260"/>
      <c r="G11" s="260"/>
      <c r="H11" s="260"/>
      <c r="I11" s="260"/>
      <c r="J11" s="260"/>
      <c r="K11" s="260"/>
      <c r="L11" s="260"/>
      <c r="M11" s="260"/>
      <c r="N11" s="260"/>
      <c r="O11" s="260"/>
      <c r="P11" s="310"/>
      <c r="Q11" s="260"/>
      <c r="R11" s="260"/>
      <c r="S11" s="260"/>
    </row>
    <row r="12" spans="2:19" ht="15" customHeight="1" thickBot="1" x14ac:dyDescent="0.25">
      <c r="E12" s="603" t="s">
        <v>865</v>
      </c>
      <c r="F12" s="428"/>
      <c r="G12" s="428"/>
      <c r="H12" s="428"/>
      <c r="I12" s="428"/>
      <c r="J12" s="428"/>
      <c r="K12" s="605" t="s">
        <v>934</v>
      </c>
      <c r="L12" s="428"/>
      <c r="M12" s="433"/>
      <c r="N12" s="260"/>
      <c r="O12" s="260"/>
      <c r="P12" s="310"/>
      <c r="Q12" s="260"/>
      <c r="R12" s="260"/>
      <c r="S12" s="260"/>
    </row>
    <row r="13" spans="2:19" ht="15" hidden="1" customHeight="1" thickBot="1" x14ac:dyDescent="0.25">
      <c r="F13" s="260"/>
      <c r="G13" s="260"/>
      <c r="H13" s="260"/>
      <c r="I13" s="260"/>
      <c r="J13" s="260"/>
      <c r="K13" s="260"/>
      <c r="L13" s="260"/>
      <c r="M13" s="260"/>
      <c r="N13" s="260"/>
      <c r="O13" s="260"/>
      <c r="P13" s="310"/>
      <c r="Q13" s="260"/>
      <c r="R13" s="260"/>
      <c r="S13" s="260"/>
    </row>
    <row r="14" spans="2:19" ht="18" customHeight="1" thickBot="1" x14ac:dyDescent="0.25">
      <c r="B14" s="126"/>
      <c r="C14" s="3"/>
      <c r="E14" s="392"/>
      <c r="F14" s="662" t="s">
        <v>9</v>
      </c>
      <c r="G14" s="393"/>
      <c r="H14" s="473"/>
      <c r="I14" s="587"/>
      <c r="J14" s="589"/>
      <c r="K14" s="589"/>
      <c r="L14" s="590"/>
      <c r="M14" s="655" t="s">
        <v>895</v>
      </c>
      <c r="N14" s="655" t="s">
        <v>896</v>
      </c>
      <c r="O14" s="655" t="s">
        <v>897</v>
      </c>
      <c r="P14" s="306"/>
    </row>
    <row r="15" spans="2:19" ht="13.5" thickBot="1" x14ac:dyDescent="0.25">
      <c r="B15" s="127"/>
      <c r="C15" s="3"/>
      <c r="E15" s="207"/>
      <c r="F15" s="663"/>
      <c r="G15" s="391"/>
      <c r="H15" s="665" t="s">
        <v>906</v>
      </c>
      <c r="I15" s="203"/>
      <c r="J15" s="470"/>
      <c r="K15" s="471"/>
      <c r="L15" s="472"/>
      <c r="M15" s="655"/>
      <c r="N15" s="655"/>
      <c r="O15" s="655"/>
      <c r="P15" s="306"/>
    </row>
    <row r="16" spans="2:19" ht="28.5" customHeight="1" thickTop="1" x14ac:dyDescent="0.2">
      <c r="B16" s="127"/>
      <c r="C16" s="3"/>
      <c r="E16" s="207" t="s">
        <v>10</v>
      </c>
      <c r="F16" s="664"/>
      <c r="G16" s="394" t="s">
        <v>925</v>
      </c>
      <c r="H16" s="666" t="s">
        <v>591</v>
      </c>
      <c r="I16" s="204" t="s">
        <v>574</v>
      </c>
      <c r="J16" s="205" t="s">
        <v>11</v>
      </c>
      <c r="K16" s="206" t="s">
        <v>12</v>
      </c>
      <c r="L16" s="204" t="s">
        <v>13</v>
      </c>
      <c r="M16" s="655"/>
      <c r="N16" s="655"/>
      <c r="O16" s="655"/>
      <c r="P16" s="306"/>
    </row>
    <row r="17" spans="2:19" ht="12.75" hidden="1" customHeight="1" x14ac:dyDescent="0.2">
      <c r="B17" s="74"/>
      <c r="C17" s="3"/>
      <c r="E17" s="187"/>
      <c r="F17" s="158"/>
      <c r="G17" s="145" t="s">
        <v>594</v>
      </c>
      <c r="H17" s="146" t="s">
        <v>621</v>
      </c>
      <c r="I17" s="146" t="s">
        <v>619</v>
      </c>
      <c r="J17" s="146" t="s">
        <v>620</v>
      </c>
      <c r="K17" s="146" t="s">
        <v>620</v>
      </c>
      <c r="L17" s="146" t="s">
        <v>620</v>
      </c>
      <c r="M17" s="166"/>
      <c r="N17" s="166"/>
      <c r="O17" s="166"/>
      <c r="P17" s="306"/>
    </row>
    <row r="18" spans="2:19" ht="12.75" hidden="1" customHeight="1" x14ac:dyDescent="0.2">
      <c r="B18" s="74"/>
      <c r="C18" s="3"/>
      <c r="E18" s="187"/>
      <c r="F18" s="158"/>
      <c r="G18" s="145" t="s">
        <v>595</v>
      </c>
      <c r="H18" s="146" t="s">
        <v>535</v>
      </c>
      <c r="I18" s="146" t="s">
        <v>535</v>
      </c>
      <c r="J18" s="146" t="s">
        <v>535</v>
      </c>
      <c r="K18" s="146" t="s">
        <v>535</v>
      </c>
      <c r="L18" s="146" t="s">
        <v>535</v>
      </c>
      <c r="M18" s="166"/>
      <c r="N18" s="166"/>
      <c r="O18" s="166"/>
      <c r="P18" s="306"/>
    </row>
    <row r="19" spans="2:19" ht="12.75" hidden="1" customHeight="1" x14ac:dyDescent="0.2">
      <c r="B19" s="74"/>
      <c r="C19" s="3"/>
      <c r="E19" s="187"/>
      <c r="F19" s="158"/>
      <c r="G19" s="145" t="s">
        <v>600</v>
      </c>
      <c r="H19" s="146" t="s">
        <v>604</v>
      </c>
      <c r="I19" s="146" t="s">
        <v>604</v>
      </c>
      <c r="J19" s="146" t="s">
        <v>604</v>
      </c>
      <c r="K19" s="146" t="s">
        <v>605</v>
      </c>
      <c r="L19" s="146" t="s">
        <v>606</v>
      </c>
      <c r="M19" s="166"/>
      <c r="N19" s="166"/>
      <c r="O19" s="166"/>
      <c r="P19" s="306"/>
    </row>
    <row r="20" spans="2:19" ht="14.25" hidden="1" customHeight="1" x14ac:dyDescent="0.2">
      <c r="B20" s="140" t="s">
        <v>533</v>
      </c>
      <c r="C20" s="140" t="s">
        <v>597</v>
      </c>
      <c r="D20" s="140" t="s">
        <v>596</v>
      </c>
      <c r="E20" s="187"/>
      <c r="F20" s="158"/>
      <c r="G20" s="145" t="s">
        <v>596</v>
      </c>
      <c r="H20" s="187"/>
      <c r="I20" s="187"/>
      <c r="J20" s="177"/>
      <c r="K20" s="187"/>
      <c r="L20" s="187"/>
      <c r="M20" s="159"/>
      <c r="N20" s="159"/>
      <c r="O20" s="159"/>
      <c r="P20" s="306"/>
    </row>
    <row r="21" spans="2:19" x14ac:dyDescent="0.2">
      <c r="B21" s="208" t="s">
        <v>623</v>
      </c>
      <c r="C21" s="208"/>
      <c r="D21" s="266" t="s">
        <v>535</v>
      </c>
      <c r="E21" s="16">
        <v>1</v>
      </c>
      <c r="F21" s="17" t="s">
        <v>14</v>
      </c>
      <c r="G21" s="17" t="s">
        <v>15</v>
      </c>
      <c r="H21" s="421" t="str">
        <f t="shared" ref="H21:H84" si="0">IF(AND(I21="",J21=""),"",IF(OR(I21="c",J21="c"),"c",SUM(I21,J21)))</f>
        <v/>
      </c>
      <c r="I21" s="420"/>
      <c r="J21" s="421" t="str">
        <f t="shared" ref="J21:J85" si="1">IF(AND(K21="",L21=""),"",IF(OR(K21="c",L21="c"),"c",SUM(K21,L21)))</f>
        <v/>
      </c>
      <c r="K21" s="419"/>
      <c r="L21" s="420"/>
      <c r="M21" s="155" t="str">
        <f>IF(AND(SUM(COUNTIF(K21:L21,"c"),(COUNTIF(J21,"c")))=1,AND(K21&lt;&gt;"",L21&lt;&gt;"",J21&lt;&gt;"")),"Residual Disclosure",IF(AND(SUM(COUNTIF(I21:J21,"c"),(COUNTIF(H21,"c")))=1,AND(I21&lt;&gt;"",J21&lt;&gt;"",H21&lt;&gt;"")),"Residual Disclosure",""))</f>
        <v/>
      </c>
      <c r="N21" s="626" t="str">
        <f>IF(M21&lt;&gt;"","",IF(OR(AND(H21="c",OR(J21="c",I21="c")),AND(H21&lt;&gt;"",I21="c",J21="c"),AND(H21&lt;&gt;"",J21="",I21="")),"",IF(OR(I21="c",J21="c"),"c",IF(ABS(SUM(I21,J21)-SUM(H21))&gt;0.9,SUM(I21,J21),""))))</f>
        <v/>
      </c>
      <c r="O21" s="626" t="str">
        <f>IF(M21&lt;&gt;"","",IF(OR(AND(J21="c",OR(L21="c",K21="c")),AND(J21&lt;&gt;"",K21="c",L21="c"),AND(J21&lt;&gt;"",L21="",K21="")),"",IF(COUNTIF(K21:L21,"c")&gt;1,"",IF(ABS(SUM(K21,L21)-SUM(J21))&gt;0.9,SUM(K21,L21),""))))</f>
        <v/>
      </c>
      <c r="P21" s="306"/>
    </row>
    <row r="22" spans="2:19" x14ac:dyDescent="0.2">
      <c r="B22" s="208" t="s">
        <v>624</v>
      </c>
      <c r="C22" s="208"/>
      <c r="D22" s="266" t="s">
        <v>535</v>
      </c>
      <c r="E22" s="13">
        <v>2</v>
      </c>
      <c r="F22" s="14" t="s">
        <v>16</v>
      </c>
      <c r="G22" s="14" t="s">
        <v>17</v>
      </c>
      <c r="H22" s="421" t="str">
        <f t="shared" si="0"/>
        <v/>
      </c>
      <c r="I22" s="420"/>
      <c r="J22" s="421" t="str">
        <f t="shared" si="1"/>
        <v/>
      </c>
      <c r="K22" s="419"/>
      <c r="L22" s="420"/>
      <c r="M22" s="155" t="str">
        <f t="shared" ref="M22:M85" si="2">IF(AND(SUM(COUNTIF(K22:L22,"c"),(COUNTIF(J22,"c")))=1,AND(K22&lt;&gt;"",L22&lt;&gt;"",J22&lt;&gt;"")),"Residual Disclosure",IF(AND(SUM(COUNTIF(I22:J22,"c"),(COUNTIF(H22,"c")))=1,AND(I22&lt;&gt;"",J22&lt;&gt;"",H22&lt;&gt;"")),"Residual Disclosure",""))</f>
        <v/>
      </c>
      <c r="N22" s="626" t="str">
        <f t="shared" ref="N22:N85" si="3">IF(M22&lt;&gt;"","",IF(OR(AND(H22="c",OR(J22="c",I22="c")),AND(H22&lt;&gt;"",I22="c",J22="c"),AND(H22&lt;&gt;"",J22="",I22="")),"",IF(OR(I22="c",J22="c"),"c",IF(ABS(SUM(I22,J22)-SUM(H22))&gt;0.9,SUM(I22,J22),""))))</f>
        <v/>
      </c>
      <c r="O22" s="626" t="str">
        <f t="shared" ref="O22:O85" si="4">IF(M22&lt;&gt;"","",IF(OR(AND(J22="c",OR(L22="c",K22="c")),AND(J22&lt;&gt;"",K22="c",L22="c"),AND(J22&lt;&gt;"",L22="",K22="")),"",IF(COUNTIF(K22:L22,"c")&gt;1,"",IF(ABS(SUM(K22,L22)-SUM(J22))&gt;0.9,SUM(K22,L22),""))))</f>
        <v/>
      </c>
      <c r="P22" s="306"/>
    </row>
    <row r="23" spans="2:19" x14ac:dyDescent="0.2">
      <c r="B23" s="208" t="s">
        <v>625</v>
      </c>
      <c r="C23" s="208"/>
      <c r="D23" s="266" t="s">
        <v>535</v>
      </c>
      <c r="E23" s="13">
        <v>3</v>
      </c>
      <c r="F23" s="14" t="s">
        <v>18</v>
      </c>
      <c r="G23" s="14" t="s">
        <v>19</v>
      </c>
      <c r="H23" s="421" t="str">
        <f t="shared" si="0"/>
        <v/>
      </c>
      <c r="I23" s="420"/>
      <c r="J23" s="421" t="str">
        <f t="shared" si="1"/>
        <v/>
      </c>
      <c r="K23" s="419"/>
      <c r="L23" s="420"/>
      <c r="M23" s="155" t="str">
        <f t="shared" si="2"/>
        <v/>
      </c>
      <c r="N23" s="626" t="str">
        <f t="shared" si="3"/>
        <v/>
      </c>
      <c r="O23" s="626" t="str">
        <f t="shared" si="4"/>
        <v/>
      </c>
      <c r="P23" s="306"/>
    </row>
    <row r="24" spans="2:19" x14ac:dyDescent="0.2">
      <c r="B24" s="208" t="s">
        <v>626</v>
      </c>
      <c r="C24" s="208"/>
      <c r="D24" s="266" t="s">
        <v>535</v>
      </c>
      <c r="E24" s="16">
        <v>4</v>
      </c>
      <c r="F24" s="14" t="s">
        <v>20</v>
      </c>
      <c r="G24" s="14" t="s">
        <v>21</v>
      </c>
      <c r="H24" s="421" t="str">
        <f t="shared" si="0"/>
        <v/>
      </c>
      <c r="I24" s="420"/>
      <c r="J24" s="421" t="str">
        <f t="shared" si="1"/>
        <v/>
      </c>
      <c r="K24" s="419"/>
      <c r="L24" s="420"/>
      <c r="M24" s="155" t="str">
        <f t="shared" si="2"/>
        <v/>
      </c>
      <c r="N24" s="626" t="str">
        <f t="shared" si="3"/>
        <v/>
      </c>
      <c r="O24" s="626" t="str">
        <f t="shared" si="4"/>
        <v/>
      </c>
      <c r="P24" s="306"/>
    </row>
    <row r="25" spans="2:19" x14ac:dyDescent="0.2">
      <c r="B25" s="208" t="s">
        <v>627</v>
      </c>
      <c r="C25" s="208"/>
      <c r="D25" s="266" t="s">
        <v>535</v>
      </c>
      <c r="E25" s="13">
        <v>5</v>
      </c>
      <c r="F25" s="14" t="s">
        <v>22</v>
      </c>
      <c r="G25" s="14" t="s">
        <v>23</v>
      </c>
      <c r="H25" s="421" t="str">
        <f t="shared" si="0"/>
        <v/>
      </c>
      <c r="I25" s="420"/>
      <c r="J25" s="421" t="str">
        <f t="shared" si="1"/>
        <v/>
      </c>
      <c r="K25" s="419"/>
      <c r="L25" s="420"/>
      <c r="M25" s="155" t="str">
        <f t="shared" si="2"/>
        <v/>
      </c>
      <c r="N25" s="626" t="str">
        <f t="shared" si="3"/>
        <v/>
      </c>
      <c r="O25" s="626" t="str">
        <f t="shared" si="4"/>
        <v/>
      </c>
      <c r="P25" s="306"/>
    </row>
    <row r="26" spans="2:19" x14ac:dyDescent="0.2">
      <c r="B26" s="208" t="s">
        <v>628</v>
      </c>
      <c r="C26" s="208"/>
      <c r="D26" s="266" t="s">
        <v>535</v>
      </c>
      <c r="E26" s="13">
        <v>6</v>
      </c>
      <c r="F26" s="14" t="s">
        <v>24</v>
      </c>
      <c r="G26" s="14" t="s">
        <v>25</v>
      </c>
      <c r="H26" s="421" t="str">
        <f t="shared" si="0"/>
        <v/>
      </c>
      <c r="I26" s="420"/>
      <c r="J26" s="421" t="str">
        <f t="shared" si="1"/>
        <v/>
      </c>
      <c r="K26" s="419"/>
      <c r="L26" s="420"/>
      <c r="M26" s="155" t="str">
        <f t="shared" si="2"/>
        <v/>
      </c>
      <c r="N26" s="626" t="str">
        <f t="shared" si="3"/>
        <v/>
      </c>
      <c r="O26" s="626" t="str">
        <f t="shared" si="4"/>
        <v/>
      </c>
      <c r="P26" s="306"/>
    </row>
    <row r="27" spans="2:19" x14ac:dyDescent="0.2">
      <c r="B27" s="208" t="s">
        <v>629</v>
      </c>
      <c r="C27" s="208"/>
      <c r="D27" s="266" t="s">
        <v>535</v>
      </c>
      <c r="E27" s="16">
        <v>7</v>
      </c>
      <c r="F27" s="14" t="s">
        <v>26</v>
      </c>
      <c r="G27" s="14" t="s">
        <v>27</v>
      </c>
      <c r="H27" s="421" t="str">
        <f t="shared" si="0"/>
        <v/>
      </c>
      <c r="I27" s="420"/>
      <c r="J27" s="421" t="str">
        <f t="shared" si="1"/>
        <v/>
      </c>
      <c r="K27" s="419"/>
      <c r="L27" s="420"/>
      <c r="M27" s="155" t="str">
        <f t="shared" si="2"/>
        <v/>
      </c>
      <c r="N27" s="626" t="str">
        <f t="shared" si="3"/>
        <v/>
      </c>
      <c r="O27" s="626" t="str">
        <f t="shared" si="4"/>
        <v/>
      </c>
      <c r="P27" s="306"/>
    </row>
    <row r="28" spans="2:19" x14ac:dyDescent="0.2">
      <c r="B28" s="208" t="s">
        <v>630</v>
      </c>
      <c r="C28" s="208"/>
      <c r="D28" s="266" t="s">
        <v>535</v>
      </c>
      <c r="E28" s="13">
        <v>8</v>
      </c>
      <c r="F28" s="14" t="s">
        <v>28</v>
      </c>
      <c r="G28" s="14" t="s">
        <v>29</v>
      </c>
      <c r="H28" s="421" t="str">
        <f t="shared" si="0"/>
        <v/>
      </c>
      <c r="I28" s="420"/>
      <c r="J28" s="421" t="str">
        <f t="shared" si="1"/>
        <v/>
      </c>
      <c r="K28" s="419"/>
      <c r="L28" s="420"/>
      <c r="M28" s="155" t="str">
        <f t="shared" si="2"/>
        <v/>
      </c>
      <c r="N28" s="626" t="str">
        <f t="shared" si="3"/>
        <v/>
      </c>
      <c r="O28" s="626" t="str">
        <f t="shared" si="4"/>
        <v/>
      </c>
      <c r="P28" s="306"/>
    </row>
    <row r="29" spans="2:19" x14ac:dyDescent="0.2">
      <c r="B29" s="208" t="s">
        <v>631</v>
      </c>
      <c r="C29" s="208"/>
      <c r="D29" s="266" t="s">
        <v>535</v>
      </c>
      <c r="E29" s="13">
        <v>9</v>
      </c>
      <c r="F29" s="14" t="s">
        <v>30</v>
      </c>
      <c r="G29" s="14" t="s">
        <v>31</v>
      </c>
      <c r="H29" s="421">
        <f t="shared" si="0"/>
        <v>-12</v>
      </c>
      <c r="I29" s="420"/>
      <c r="J29" s="421">
        <f t="shared" si="1"/>
        <v>-12</v>
      </c>
      <c r="K29" s="419">
        <v>-10</v>
      </c>
      <c r="L29" s="420">
        <v>-2</v>
      </c>
      <c r="M29" s="155" t="str">
        <f t="shared" si="2"/>
        <v/>
      </c>
      <c r="N29" s="626" t="str">
        <f t="shared" si="3"/>
        <v/>
      </c>
      <c r="O29" s="626" t="str">
        <f t="shared" si="4"/>
        <v/>
      </c>
      <c r="P29" s="311"/>
      <c r="Q29" s="218"/>
      <c r="R29" s="218"/>
      <c r="S29" s="218"/>
    </row>
    <row r="30" spans="2:19" x14ac:dyDescent="0.2">
      <c r="B30" s="208" t="s">
        <v>632</v>
      </c>
      <c r="C30" s="208"/>
      <c r="D30" s="266" t="s">
        <v>535</v>
      </c>
      <c r="E30" s="16">
        <v>10</v>
      </c>
      <c r="F30" s="14" t="s">
        <v>32</v>
      </c>
      <c r="G30" s="14" t="s">
        <v>33</v>
      </c>
      <c r="H30" s="421" t="str">
        <f t="shared" si="0"/>
        <v/>
      </c>
      <c r="I30" s="420"/>
      <c r="J30" s="421" t="str">
        <f t="shared" si="1"/>
        <v/>
      </c>
      <c r="K30" s="419"/>
      <c r="L30" s="420"/>
      <c r="M30" s="155" t="str">
        <f t="shared" si="2"/>
        <v/>
      </c>
      <c r="N30" s="626" t="str">
        <f t="shared" si="3"/>
        <v/>
      </c>
      <c r="O30" s="626" t="str">
        <f t="shared" si="4"/>
        <v/>
      </c>
      <c r="P30" s="306"/>
    </row>
    <row r="31" spans="2:19" x14ac:dyDescent="0.2">
      <c r="B31" s="208" t="s">
        <v>633</v>
      </c>
      <c r="C31" s="208"/>
      <c r="D31" s="266" t="s">
        <v>535</v>
      </c>
      <c r="E31" s="13">
        <v>11</v>
      </c>
      <c r="F31" s="14" t="s">
        <v>34</v>
      </c>
      <c r="G31" s="14" t="s">
        <v>35</v>
      </c>
      <c r="H31" s="421" t="str">
        <f t="shared" si="0"/>
        <v/>
      </c>
      <c r="I31" s="420"/>
      <c r="J31" s="421" t="str">
        <f t="shared" si="1"/>
        <v/>
      </c>
      <c r="K31" s="419"/>
      <c r="L31" s="420"/>
      <c r="M31" s="155" t="str">
        <f t="shared" si="2"/>
        <v/>
      </c>
      <c r="N31" s="626" t="str">
        <f t="shared" si="3"/>
        <v/>
      </c>
      <c r="O31" s="626" t="str">
        <f t="shared" si="4"/>
        <v/>
      </c>
      <c r="P31" s="306"/>
    </row>
    <row r="32" spans="2:19" x14ac:dyDescent="0.2">
      <c r="B32" s="208" t="s">
        <v>634</v>
      </c>
      <c r="C32" s="208"/>
      <c r="D32" s="266" t="s">
        <v>535</v>
      </c>
      <c r="E32" s="13">
        <v>12</v>
      </c>
      <c r="F32" s="14" t="s">
        <v>36</v>
      </c>
      <c r="G32" s="14" t="s">
        <v>37</v>
      </c>
      <c r="H32" s="421">
        <f t="shared" si="0"/>
        <v>-221</v>
      </c>
      <c r="I32" s="420">
        <v>-221</v>
      </c>
      <c r="J32" s="421" t="str">
        <f t="shared" si="1"/>
        <v/>
      </c>
      <c r="K32" s="419"/>
      <c r="L32" s="420"/>
      <c r="M32" s="155" t="str">
        <f t="shared" si="2"/>
        <v/>
      </c>
      <c r="N32" s="626" t="str">
        <f t="shared" si="3"/>
        <v/>
      </c>
      <c r="O32" s="626" t="str">
        <f t="shared" si="4"/>
        <v/>
      </c>
      <c r="P32" s="306"/>
    </row>
    <row r="33" spans="2:16" x14ac:dyDescent="0.2">
      <c r="B33" s="208" t="s">
        <v>635</v>
      </c>
      <c r="C33" s="208"/>
      <c r="D33" s="266" t="s">
        <v>535</v>
      </c>
      <c r="E33" s="16">
        <v>13</v>
      </c>
      <c r="F33" s="14" t="s">
        <v>38</v>
      </c>
      <c r="G33" s="14" t="s">
        <v>39</v>
      </c>
      <c r="H33" s="421">
        <f t="shared" si="0"/>
        <v>-757</v>
      </c>
      <c r="I33" s="420"/>
      <c r="J33" s="421">
        <f t="shared" si="1"/>
        <v>-757</v>
      </c>
      <c r="K33" s="419">
        <v>-757</v>
      </c>
      <c r="L33" s="420"/>
      <c r="M33" s="155" t="str">
        <f t="shared" si="2"/>
        <v/>
      </c>
      <c r="N33" s="626" t="str">
        <f t="shared" si="3"/>
        <v/>
      </c>
      <c r="O33" s="626" t="str">
        <f t="shared" si="4"/>
        <v/>
      </c>
      <c r="P33" s="306"/>
    </row>
    <row r="34" spans="2:16" x14ac:dyDescent="0.2">
      <c r="B34" s="208" t="s">
        <v>636</v>
      </c>
      <c r="C34" s="208"/>
      <c r="D34" s="266" t="s">
        <v>535</v>
      </c>
      <c r="E34" s="13">
        <v>14</v>
      </c>
      <c r="F34" s="14" t="s">
        <v>40</v>
      </c>
      <c r="G34" s="14" t="s">
        <v>41</v>
      </c>
      <c r="H34" s="421" t="str">
        <f t="shared" si="0"/>
        <v/>
      </c>
      <c r="I34" s="420"/>
      <c r="J34" s="421" t="str">
        <f t="shared" si="1"/>
        <v/>
      </c>
      <c r="K34" s="419"/>
      <c r="L34" s="420"/>
      <c r="M34" s="155" t="str">
        <f t="shared" si="2"/>
        <v/>
      </c>
      <c r="N34" s="626" t="str">
        <f t="shared" si="3"/>
        <v/>
      </c>
      <c r="O34" s="626" t="str">
        <f t="shared" si="4"/>
        <v/>
      </c>
      <c r="P34" s="306"/>
    </row>
    <row r="35" spans="2:16" x14ac:dyDescent="0.2">
      <c r="B35" s="208" t="s">
        <v>637</v>
      </c>
      <c r="C35" s="208"/>
      <c r="D35" s="266" t="s">
        <v>535</v>
      </c>
      <c r="E35" s="13">
        <v>15</v>
      </c>
      <c r="F35" s="14" t="s">
        <v>42</v>
      </c>
      <c r="G35" s="14" t="s">
        <v>43</v>
      </c>
      <c r="H35" s="421" t="str">
        <f t="shared" si="0"/>
        <v/>
      </c>
      <c r="I35" s="420"/>
      <c r="J35" s="421" t="str">
        <f t="shared" si="1"/>
        <v/>
      </c>
      <c r="K35" s="419"/>
      <c r="L35" s="420"/>
      <c r="M35" s="155" t="str">
        <f t="shared" si="2"/>
        <v/>
      </c>
      <c r="N35" s="626" t="str">
        <f t="shared" si="3"/>
        <v/>
      </c>
      <c r="O35" s="626" t="str">
        <f t="shared" si="4"/>
        <v/>
      </c>
      <c r="P35" s="306"/>
    </row>
    <row r="36" spans="2:16" x14ac:dyDescent="0.2">
      <c r="B36" s="208" t="s">
        <v>638</v>
      </c>
      <c r="C36" s="208"/>
      <c r="D36" s="266" t="s">
        <v>535</v>
      </c>
      <c r="E36" s="16">
        <v>16</v>
      </c>
      <c r="F36" s="14" t="s">
        <v>44</v>
      </c>
      <c r="G36" s="14" t="s">
        <v>45</v>
      </c>
      <c r="H36" s="421" t="str">
        <f t="shared" si="0"/>
        <v/>
      </c>
      <c r="I36" s="420"/>
      <c r="J36" s="421" t="str">
        <f t="shared" si="1"/>
        <v/>
      </c>
      <c r="K36" s="419"/>
      <c r="L36" s="420"/>
      <c r="M36" s="155" t="str">
        <f t="shared" si="2"/>
        <v/>
      </c>
      <c r="N36" s="626" t="str">
        <f t="shared" si="3"/>
        <v/>
      </c>
      <c r="O36" s="626" t="str">
        <f t="shared" si="4"/>
        <v/>
      </c>
      <c r="P36" s="306"/>
    </row>
    <row r="37" spans="2:16" x14ac:dyDescent="0.2">
      <c r="B37" s="210" t="s">
        <v>639</v>
      </c>
      <c r="C37" s="210"/>
      <c r="D37" s="266" t="s">
        <v>535</v>
      </c>
      <c r="E37" s="13">
        <v>17</v>
      </c>
      <c r="F37" s="14" t="s">
        <v>46</v>
      </c>
      <c r="G37" s="14" t="s">
        <v>47</v>
      </c>
      <c r="H37" s="421" t="str">
        <f t="shared" si="0"/>
        <v/>
      </c>
      <c r="I37" s="420"/>
      <c r="J37" s="421" t="str">
        <f t="shared" si="1"/>
        <v/>
      </c>
      <c r="K37" s="419"/>
      <c r="L37" s="420"/>
      <c r="M37" s="155" t="str">
        <f t="shared" si="2"/>
        <v/>
      </c>
      <c r="N37" s="626" t="str">
        <f t="shared" si="3"/>
        <v/>
      </c>
      <c r="O37" s="626" t="str">
        <f t="shared" si="4"/>
        <v/>
      </c>
      <c r="P37" s="306"/>
    </row>
    <row r="38" spans="2:16" x14ac:dyDescent="0.2">
      <c r="B38" s="208" t="s">
        <v>640</v>
      </c>
      <c r="C38" s="208"/>
      <c r="D38" s="266" t="s">
        <v>535</v>
      </c>
      <c r="E38" s="13">
        <v>18</v>
      </c>
      <c r="F38" s="14" t="s">
        <v>48</v>
      </c>
      <c r="G38" s="14" t="s">
        <v>49</v>
      </c>
      <c r="H38" s="421" t="str">
        <f t="shared" si="0"/>
        <v/>
      </c>
      <c r="I38" s="420"/>
      <c r="J38" s="421" t="str">
        <f t="shared" si="1"/>
        <v/>
      </c>
      <c r="K38" s="419"/>
      <c r="L38" s="420"/>
      <c r="M38" s="155" t="str">
        <f t="shared" si="2"/>
        <v/>
      </c>
      <c r="N38" s="626" t="str">
        <f t="shared" si="3"/>
        <v/>
      </c>
      <c r="O38" s="626" t="str">
        <f t="shared" si="4"/>
        <v/>
      </c>
      <c r="P38" s="306"/>
    </row>
    <row r="39" spans="2:16" x14ac:dyDescent="0.2">
      <c r="B39" s="211" t="s">
        <v>641</v>
      </c>
      <c r="C39" s="212"/>
      <c r="D39" s="266" t="s">
        <v>535</v>
      </c>
      <c r="E39" s="16">
        <v>19</v>
      </c>
      <c r="F39" s="14" t="s">
        <v>50</v>
      </c>
      <c r="G39" s="14" t="s">
        <v>51</v>
      </c>
      <c r="H39" s="421" t="str">
        <f t="shared" si="0"/>
        <v/>
      </c>
      <c r="I39" s="420"/>
      <c r="J39" s="421" t="str">
        <f t="shared" si="1"/>
        <v/>
      </c>
      <c r="K39" s="419"/>
      <c r="L39" s="420"/>
      <c r="M39" s="155" t="str">
        <f t="shared" si="2"/>
        <v/>
      </c>
      <c r="N39" s="626" t="str">
        <f t="shared" si="3"/>
        <v/>
      </c>
      <c r="O39" s="626" t="str">
        <f t="shared" si="4"/>
        <v/>
      </c>
      <c r="P39" s="306"/>
    </row>
    <row r="40" spans="2:16" x14ac:dyDescent="0.2">
      <c r="B40" s="211" t="s">
        <v>642</v>
      </c>
      <c r="C40" s="212"/>
      <c r="D40" s="266" t="s">
        <v>535</v>
      </c>
      <c r="E40" s="13">
        <v>20</v>
      </c>
      <c r="F40" s="14" t="s">
        <v>52</v>
      </c>
      <c r="G40" s="14" t="s">
        <v>53</v>
      </c>
      <c r="H40" s="421">
        <f t="shared" si="0"/>
        <v>-2405</v>
      </c>
      <c r="I40" s="420">
        <v>-44</v>
      </c>
      <c r="J40" s="421">
        <f t="shared" si="1"/>
        <v>-2361</v>
      </c>
      <c r="K40" s="419">
        <v>-2361</v>
      </c>
      <c r="L40" s="420"/>
      <c r="M40" s="155" t="str">
        <f t="shared" si="2"/>
        <v/>
      </c>
      <c r="N40" s="626" t="str">
        <f t="shared" si="3"/>
        <v/>
      </c>
      <c r="O40" s="626" t="str">
        <f t="shared" si="4"/>
        <v/>
      </c>
      <c r="P40" s="306"/>
    </row>
    <row r="41" spans="2:16" x14ac:dyDescent="0.2">
      <c r="B41" s="211" t="s">
        <v>643</v>
      </c>
      <c r="C41" s="212"/>
      <c r="D41" s="266" t="s">
        <v>535</v>
      </c>
      <c r="E41" s="13">
        <v>21</v>
      </c>
      <c r="F41" s="14" t="s">
        <v>54</v>
      </c>
      <c r="G41" s="14" t="s">
        <v>55</v>
      </c>
      <c r="H41" s="421" t="str">
        <f t="shared" si="0"/>
        <v/>
      </c>
      <c r="I41" s="420"/>
      <c r="J41" s="421" t="str">
        <f t="shared" si="1"/>
        <v/>
      </c>
      <c r="K41" s="419"/>
      <c r="L41" s="420"/>
      <c r="M41" s="155" t="str">
        <f t="shared" si="2"/>
        <v/>
      </c>
      <c r="N41" s="626" t="str">
        <f t="shared" si="3"/>
        <v/>
      </c>
      <c r="O41" s="626" t="str">
        <f t="shared" si="4"/>
        <v/>
      </c>
      <c r="P41" s="306"/>
    </row>
    <row r="42" spans="2:16" x14ac:dyDescent="0.2">
      <c r="B42" s="211" t="s">
        <v>644</v>
      </c>
      <c r="C42" s="212"/>
      <c r="D42" s="266" t="s">
        <v>535</v>
      </c>
      <c r="E42" s="16">
        <v>22</v>
      </c>
      <c r="F42" s="14" t="s">
        <v>56</v>
      </c>
      <c r="G42" s="14" t="s">
        <v>57</v>
      </c>
      <c r="H42" s="421" t="str">
        <f t="shared" si="0"/>
        <v/>
      </c>
      <c r="I42" s="420"/>
      <c r="J42" s="421" t="str">
        <f t="shared" si="1"/>
        <v/>
      </c>
      <c r="K42" s="419"/>
      <c r="L42" s="420"/>
      <c r="M42" s="155" t="str">
        <f t="shared" si="2"/>
        <v/>
      </c>
      <c r="N42" s="626" t="str">
        <f t="shared" si="3"/>
        <v/>
      </c>
      <c r="O42" s="626" t="str">
        <f t="shared" si="4"/>
        <v/>
      </c>
      <c r="P42" s="306"/>
    </row>
    <row r="43" spans="2:16" x14ac:dyDescent="0.2">
      <c r="B43" s="211" t="s">
        <v>645</v>
      </c>
      <c r="C43" s="212"/>
      <c r="D43" s="266" t="s">
        <v>535</v>
      </c>
      <c r="E43" s="13">
        <v>23</v>
      </c>
      <c r="F43" s="14" t="s">
        <v>58</v>
      </c>
      <c r="G43" s="14" t="s">
        <v>59</v>
      </c>
      <c r="H43" s="421">
        <f t="shared" si="0"/>
        <v>-15</v>
      </c>
      <c r="I43" s="420">
        <v>-14</v>
      </c>
      <c r="J43" s="421">
        <f t="shared" si="1"/>
        <v>-1</v>
      </c>
      <c r="K43" s="419">
        <v>-1</v>
      </c>
      <c r="L43" s="420"/>
      <c r="M43" s="155" t="str">
        <f t="shared" si="2"/>
        <v/>
      </c>
      <c r="N43" s="626" t="str">
        <f t="shared" si="3"/>
        <v/>
      </c>
      <c r="O43" s="626" t="str">
        <f t="shared" si="4"/>
        <v/>
      </c>
      <c r="P43" s="306"/>
    </row>
    <row r="44" spans="2:16" x14ac:dyDescent="0.2">
      <c r="B44" s="211" t="s">
        <v>646</v>
      </c>
      <c r="C44" s="212"/>
      <c r="D44" s="266" t="s">
        <v>535</v>
      </c>
      <c r="E44" s="13">
        <v>24</v>
      </c>
      <c r="F44" s="14" t="s">
        <v>60</v>
      </c>
      <c r="G44" s="14" t="s">
        <v>61</v>
      </c>
      <c r="H44" s="421" t="str">
        <f t="shared" si="0"/>
        <v/>
      </c>
      <c r="I44" s="420"/>
      <c r="J44" s="421" t="str">
        <f t="shared" si="1"/>
        <v/>
      </c>
      <c r="K44" s="419"/>
      <c r="L44" s="420"/>
      <c r="M44" s="155" t="str">
        <f t="shared" si="2"/>
        <v/>
      </c>
      <c r="N44" s="626" t="str">
        <f t="shared" si="3"/>
        <v/>
      </c>
      <c r="O44" s="626" t="str">
        <f t="shared" si="4"/>
        <v/>
      </c>
      <c r="P44" s="306"/>
    </row>
    <row r="45" spans="2:16" x14ac:dyDescent="0.2">
      <c r="B45" s="211" t="s">
        <v>647</v>
      </c>
      <c r="C45" s="212"/>
      <c r="D45" s="266" t="s">
        <v>535</v>
      </c>
      <c r="E45" s="16">
        <v>25</v>
      </c>
      <c r="F45" s="14" t="s">
        <v>62</v>
      </c>
      <c r="G45" s="14" t="s">
        <v>63</v>
      </c>
      <c r="H45" s="421" t="str">
        <f t="shared" si="0"/>
        <v/>
      </c>
      <c r="I45" s="420"/>
      <c r="J45" s="421" t="str">
        <f t="shared" si="1"/>
        <v/>
      </c>
      <c r="K45" s="419"/>
      <c r="L45" s="420"/>
      <c r="M45" s="155" t="str">
        <f t="shared" si="2"/>
        <v/>
      </c>
      <c r="N45" s="626" t="str">
        <f t="shared" si="3"/>
        <v/>
      </c>
      <c r="O45" s="626" t="str">
        <f t="shared" si="4"/>
        <v/>
      </c>
      <c r="P45" s="306"/>
    </row>
    <row r="46" spans="2:16" x14ac:dyDescent="0.2">
      <c r="B46" s="211" t="s">
        <v>648</v>
      </c>
      <c r="C46" s="212"/>
      <c r="D46" s="266" t="s">
        <v>535</v>
      </c>
      <c r="E46" s="13">
        <v>26</v>
      </c>
      <c r="F46" s="33" t="s">
        <v>508</v>
      </c>
      <c r="G46" s="33" t="s">
        <v>509</v>
      </c>
      <c r="H46" s="421" t="str">
        <f t="shared" si="0"/>
        <v/>
      </c>
      <c r="I46" s="420"/>
      <c r="J46" s="421" t="str">
        <f t="shared" si="1"/>
        <v/>
      </c>
      <c r="K46" s="419"/>
      <c r="L46" s="420"/>
      <c r="M46" s="155" t="str">
        <f t="shared" si="2"/>
        <v/>
      </c>
      <c r="N46" s="626" t="str">
        <f t="shared" si="3"/>
        <v/>
      </c>
      <c r="O46" s="626" t="str">
        <f t="shared" si="4"/>
        <v/>
      </c>
      <c r="P46" s="306"/>
    </row>
    <row r="47" spans="2:16" x14ac:dyDescent="0.2">
      <c r="B47" s="211" t="s">
        <v>649</v>
      </c>
      <c r="C47" s="212"/>
      <c r="D47" s="266" t="s">
        <v>535</v>
      </c>
      <c r="E47" s="13">
        <v>27</v>
      </c>
      <c r="F47" s="14" t="s">
        <v>64</v>
      </c>
      <c r="G47" s="14" t="s">
        <v>65</v>
      </c>
      <c r="H47" s="421" t="str">
        <f t="shared" si="0"/>
        <v/>
      </c>
      <c r="I47" s="420"/>
      <c r="J47" s="421" t="str">
        <f t="shared" si="1"/>
        <v/>
      </c>
      <c r="K47" s="419"/>
      <c r="L47" s="420"/>
      <c r="M47" s="155" t="str">
        <f t="shared" si="2"/>
        <v/>
      </c>
      <c r="N47" s="626" t="str">
        <f t="shared" si="3"/>
        <v/>
      </c>
      <c r="O47" s="626" t="str">
        <f t="shared" si="4"/>
        <v/>
      </c>
      <c r="P47" s="306"/>
    </row>
    <row r="48" spans="2:16" x14ac:dyDescent="0.2">
      <c r="B48" s="211" t="s">
        <v>650</v>
      </c>
      <c r="C48" s="212"/>
      <c r="D48" s="266" t="s">
        <v>535</v>
      </c>
      <c r="E48" s="16">
        <v>28</v>
      </c>
      <c r="F48" s="14" t="s">
        <v>66</v>
      </c>
      <c r="G48" s="14" t="s">
        <v>67</v>
      </c>
      <c r="H48" s="421" t="str">
        <f t="shared" si="0"/>
        <v/>
      </c>
      <c r="I48" s="420"/>
      <c r="J48" s="421" t="str">
        <f t="shared" si="1"/>
        <v/>
      </c>
      <c r="K48" s="419"/>
      <c r="L48" s="420"/>
      <c r="M48" s="155" t="str">
        <f t="shared" si="2"/>
        <v/>
      </c>
      <c r="N48" s="626" t="str">
        <f t="shared" si="3"/>
        <v/>
      </c>
      <c r="O48" s="626" t="str">
        <f t="shared" si="4"/>
        <v/>
      </c>
      <c r="P48" s="306"/>
    </row>
    <row r="49" spans="2:16" x14ac:dyDescent="0.2">
      <c r="B49" s="211" t="s">
        <v>651</v>
      </c>
      <c r="C49" s="212"/>
      <c r="D49" s="266" t="s">
        <v>535</v>
      </c>
      <c r="E49" s="13">
        <v>29</v>
      </c>
      <c r="F49" s="14" t="s">
        <v>68</v>
      </c>
      <c r="G49" s="14" t="s">
        <v>69</v>
      </c>
      <c r="H49" s="421">
        <f t="shared" si="0"/>
        <v>-279</v>
      </c>
      <c r="I49" s="420">
        <v>-4</v>
      </c>
      <c r="J49" s="421">
        <f t="shared" si="1"/>
        <v>-275</v>
      </c>
      <c r="K49" s="419">
        <v>-271</v>
      </c>
      <c r="L49" s="420">
        <v>-4</v>
      </c>
      <c r="M49" s="155" t="str">
        <f t="shared" si="2"/>
        <v/>
      </c>
      <c r="N49" s="626" t="str">
        <f t="shared" si="3"/>
        <v/>
      </c>
      <c r="O49" s="626" t="str">
        <f t="shared" si="4"/>
        <v/>
      </c>
      <c r="P49" s="306"/>
    </row>
    <row r="50" spans="2:16" x14ac:dyDescent="0.2">
      <c r="B50" s="211" t="s">
        <v>652</v>
      </c>
      <c r="C50" s="212"/>
      <c r="D50" s="266" t="s">
        <v>535</v>
      </c>
      <c r="E50" s="13">
        <v>30</v>
      </c>
      <c r="F50" s="14" t="s">
        <v>70</v>
      </c>
      <c r="G50" s="14" t="s">
        <v>71</v>
      </c>
      <c r="H50" s="421" t="str">
        <f t="shared" si="0"/>
        <v/>
      </c>
      <c r="I50" s="420"/>
      <c r="J50" s="421" t="str">
        <f t="shared" si="1"/>
        <v/>
      </c>
      <c r="K50" s="419"/>
      <c r="L50" s="420"/>
      <c r="M50" s="155" t="str">
        <f t="shared" si="2"/>
        <v/>
      </c>
      <c r="N50" s="626" t="str">
        <f t="shared" si="3"/>
        <v/>
      </c>
      <c r="O50" s="626" t="str">
        <f t="shared" si="4"/>
        <v/>
      </c>
      <c r="P50" s="306"/>
    </row>
    <row r="51" spans="2:16" x14ac:dyDescent="0.2">
      <c r="B51" s="211" t="s">
        <v>653</v>
      </c>
      <c r="C51" s="212"/>
      <c r="D51" s="266" t="s">
        <v>535</v>
      </c>
      <c r="E51" s="16">
        <v>31</v>
      </c>
      <c r="F51" s="14" t="s">
        <v>72</v>
      </c>
      <c r="G51" s="14" t="s">
        <v>73</v>
      </c>
      <c r="H51" s="421" t="str">
        <f t="shared" si="0"/>
        <v/>
      </c>
      <c r="I51" s="420"/>
      <c r="J51" s="421" t="str">
        <f t="shared" si="1"/>
        <v/>
      </c>
      <c r="K51" s="419"/>
      <c r="L51" s="420"/>
      <c r="M51" s="155" t="str">
        <f t="shared" si="2"/>
        <v/>
      </c>
      <c r="N51" s="626" t="str">
        <f t="shared" si="3"/>
        <v/>
      </c>
      <c r="O51" s="626" t="str">
        <f t="shared" si="4"/>
        <v/>
      </c>
      <c r="P51" s="306"/>
    </row>
    <row r="52" spans="2:16" x14ac:dyDescent="0.2">
      <c r="B52" s="211" t="s">
        <v>654</v>
      </c>
      <c r="C52" s="212"/>
      <c r="D52" s="266" t="s">
        <v>535</v>
      </c>
      <c r="E52" s="13">
        <v>32</v>
      </c>
      <c r="F52" s="14" t="s">
        <v>74</v>
      </c>
      <c r="G52" s="14" t="s">
        <v>75</v>
      </c>
      <c r="H52" s="421">
        <f t="shared" si="0"/>
        <v>-4</v>
      </c>
      <c r="I52" s="420"/>
      <c r="J52" s="421">
        <f t="shared" si="1"/>
        <v>-4</v>
      </c>
      <c r="K52" s="419">
        <v>-4</v>
      </c>
      <c r="L52" s="420"/>
      <c r="M52" s="155" t="str">
        <f t="shared" si="2"/>
        <v/>
      </c>
      <c r="N52" s="626" t="str">
        <f t="shared" si="3"/>
        <v/>
      </c>
      <c r="O52" s="626" t="str">
        <f t="shared" si="4"/>
        <v/>
      </c>
      <c r="P52" s="306"/>
    </row>
    <row r="53" spans="2:16" x14ac:dyDescent="0.2">
      <c r="B53" s="211" t="s">
        <v>655</v>
      </c>
      <c r="C53" s="212"/>
      <c r="D53" s="266" t="s">
        <v>535</v>
      </c>
      <c r="E53" s="13">
        <v>33</v>
      </c>
      <c r="F53" s="14" t="s">
        <v>76</v>
      </c>
      <c r="G53" s="14" t="s">
        <v>77</v>
      </c>
      <c r="H53" s="421" t="str">
        <f t="shared" si="0"/>
        <v/>
      </c>
      <c r="I53" s="420"/>
      <c r="J53" s="421" t="str">
        <f t="shared" si="1"/>
        <v/>
      </c>
      <c r="K53" s="419"/>
      <c r="L53" s="420"/>
      <c r="M53" s="155" t="str">
        <f t="shared" si="2"/>
        <v/>
      </c>
      <c r="N53" s="626" t="str">
        <f t="shared" si="3"/>
        <v/>
      </c>
      <c r="O53" s="626" t="str">
        <f t="shared" si="4"/>
        <v/>
      </c>
      <c r="P53" s="306"/>
    </row>
    <row r="54" spans="2:16" x14ac:dyDescent="0.2">
      <c r="B54" s="211" t="s">
        <v>656</v>
      </c>
      <c r="C54" s="212"/>
      <c r="D54" s="266" t="s">
        <v>535</v>
      </c>
      <c r="E54" s="16">
        <v>34</v>
      </c>
      <c r="F54" s="14" t="s">
        <v>78</v>
      </c>
      <c r="G54" s="14" t="s">
        <v>79</v>
      </c>
      <c r="H54" s="421" t="str">
        <f t="shared" si="0"/>
        <v/>
      </c>
      <c r="I54" s="420"/>
      <c r="J54" s="421" t="str">
        <f t="shared" si="1"/>
        <v/>
      </c>
      <c r="K54" s="419"/>
      <c r="L54" s="420"/>
      <c r="M54" s="155" t="str">
        <f t="shared" si="2"/>
        <v/>
      </c>
      <c r="N54" s="626" t="str">
        <f t="shared" si="3"/>
        <v/>
      </c>
      <c r="O54" s="626" t="str">
        <f t="shared" si="4"/>
        <v/>
      </c>
      <c r="P54" s="306"/>
    </row>
    <row r="55" spans="2:16" x14ac:dyDescent="0.2">
      <c r="B55" s="211" t="s">
        <v>657</v>
      </c>
      <c r="C55" s="212"/>
      <c r="D55" s="266" t="s">
        <v>535</v>
      </c>
      <c r="E55" s="13">
        <v>35</v>
      </c>
      <c r="F55" s="14" t="s">
        <v>80</v>
      </c>
      <c r="G55" s="14" t="s">
        <v>81</v>
      </c>
      <c r="H55" s="421" t="str">
        <f t="shared" si="0"/>
        <v/>
      </c>
      <c r="I55" s="420"/>
      <c r="J55" s="421" t="str">
        <f t="shared" si="1"/>
        <v/>
      </c>
      <c r="K55" s="419"/>
      <c r="L55" s="420"/>
      <c r="M55" s="155" t="str">
        <f t="shared" si="2"/>
        <v/>
      </c>
      <c r="N55" s="626" t="str">
        <f t="shared" si="3"/>
        <v/>
      </c>
      <c r="O55" s="626" t="str">
        <f t="shared" si="4"/>
        <v/>
      </c>
      <c r="P55" s="306"/>
    </row>
    <row r="56" spans="2:16" x14ac:dyDescent="0.2">
      <c r="B56" s="211" t="s">
        <v>658</v>
      </c>
      <c r="C56" s="212"/>
      <c r="D56" s="266" t="s">
        <v>535</v>
      </c>
      <c r="E56" s="13">
        <v>36</v>
      </c>
      <c r="F56" s="14" t="s">
        <v>82</v>
      </c>
      <c r="G56" s="14" t="s">
        <v>83</v>
      </c>
      <c r="H56" s="421" t="str">
        <f t="shared" si="0"/>
        <v/>
      </c>
      <c r="I56" s="420"/>
      <c r="J56" s="421" t="str">
        <f t="shared" si="1"/>
        <v/>
      </c>
      <c r="K56" s="419"/>
      <c r="L56" s="420"/>
      <c r="M56" s="155" t="str">
        <f t="shared" si="2"/>
        <v/>
      </c>
      <c r="N56" s="626" t="str">
        <f t="shared" si="3"/>
        <v/>
      </c>
      <c r="O56" s="626" t="str">
        <f t="shared" si="4"/>
        <v/>
      </c>
      <c r="P56" s="306"/>
    </row>
    <row r="57" spans="2:16" x14ac:dyDescent="0.2">
      <c r="B57" s="211" t="s">
        <v>660</v>
      </c>
      <c r="C57" s="212"/>
      <c r="D57" s="266" t="s">
        <v>535</v>
      </c>
      <c r="E57" s="16">
        <v>37</v>
      </c>
      <c r="F57" s="14" t="s">
        <v>86</v>
      </c>
      <c r="G57" s="14" t="s">
        <v>960</v>
      </c>
      <c r="H57" s="421" t="str">
        <f t="shared" si="0"/>
        <v/>
      </c>
      <c r="I57" s="420"/>
      <c r="J57" s="421" t="str">
        <f t="shared" si="1"/>
        <v/>
      </c>
      <c r="K57" s="419"/>
      <c r="L57" s="420"/>
      <c r="M57" s="155" t="str">
        <f t="shared" si="2"/>
        <v/>
      </c>
      <c r="N57" s="626" t="str">
        <f t="shared" si="3"/>
        <v/>
      </c>
      <c r="O57" s="626" t="str">
        <f t="shared" si="4"/>
        <v/>
      </c>
      <c r="P57" s="306"/>
    </row>
    <row r="58" spans="2:16" x14ac:dyDescent="0.2">
      <c r="B58" s="211" t="s">
        <v>659</v>
      </c>
      <c r="C58" s="212"/>
      <c r="D58" s="266" t="s">
        <v>535</v>
      </c>
      <c r="E58" s="13">
        <v>38</v>
      </c>
      <c r="F58" s="14" t="s">
        <v>84</v>
      </c>
      <c r="G58" s="14" t="s">
        <v>85</v>
      </c>
      <c r="H58" s="421">
        <f t="shared" si="0"/>
        <v>-5499</v>
      </c>
      <c r="I58" s="420">
        <v>-1235</v>
      </c>
      <c r="J58" s="421">
        <f t="shared" si="1"/>
        <v>-4264</v>
      </c>
      <c r="K58" s="419">
        <v>-2653</v>
      </c>
      <c r="L58" s="420">
        <v>-1611</v>
      </c>
      <c r="M58" s="155" t="str">
        <f t="shared" si="2"/>
        <v/>
      </c>
      <c r="N58" s="626" t="str">
        <f t="shared" si="3"/>
        <v/>
      </c>
      <c r="O58" s="626" t="str">
        <f t="shared" si="4"/>
        <v/>
      </c>
      <c r="P58" s="306"/>
    </row>
    <row r="59" spans="2:16" x14ac:dyDescent="0.2">
      <c r="B59" s="211" t="s">
        <v>661</v>
      </c>
      <c r="C59" s="212"/>
      <c r="D59" s="266" t="s">
        <v>535</v>
      </c>
      <c r="E59" s="13">
        <v>39</v>
      </c>
      <c r="F59" s="14" t="s">
        <v>87</v>
      </c>
      <c r="G59" s="14" t="s">
        <v>88</v>
      </c>
      <c r="H59" s="421" t="str">
        <f t="shared" si="0"/>
        <v/>
      </c>
      <c r="I59" s="420"/>
      <c r="J59" s="421" t="str">
        <f t="shared" si="1"/>
        <v/>
      </c>
      <c r="K59" s="419"/>
      <c r="L59" s="420"/>
      <c r="M59" s="155" t="str">
        <f t="shared" si="2"/>
        <v/>
      </c>
      <c r="N59" s="626" t="str">
        <f t="shared" si="3"/>
        <v/>
      </c>
      <c r="O59" s="626" t="str">
        <f t="shared" si="4"/>
        <v/>
      </c>
      <c r="P59" s="306"/>
    </row>
    <row r="60" spans="2:16" x14ac:dyDescent="0.2">
      <c r="B60" s="211" t="s">
        <v>662</v>
      </c>
      <c r="C60" s="212"/>
      <c r="D60" s="266" t="s">
        <v>535</v>
      </c>
      <c r="E60" s="16">
        <v>40</v>
      </c>
      <c r="F60" s="14" t="s">
        <v>89</v>
      </c>
      <c r="G60" s="14" t="s">
        <v>90</v>
      </c>
      <c r="H60" s="421" t="str">
        <f t="shared" si="0"/>
        <v/>
      </c>
      <c r="I60" s="420"/>
      <c r="J60" s="421" t="str">
        <f t="shared" si="1"/>
        <v/>
      </c>
      <c r="K60" s="419"/>
      <c r="L60" s="420"/>
      <c r="M60" s="155" t="str">
        <f t="shared" si="2"/>
        <v/>
      </c>
      <c r="N60" s="626" t="str">
        <f t="shared" si="3"/>
        <v/>
      </c>
      <c r="O60" s="626" t="str">
        <f t="shared" si="4"/>
        <v/>
      </c>
      <c r="P60" s="306"/>
    </row>
    <row r="61" spans="2:16" x14ac:dyDescent="0.2">
      <c r="B61" s="211" t="s">
        <v>663</v>
      </c>
      <c r="C61" s="212"/>
      <c r="D61" s="266" t="s">
        <v>535</v>
      </c>
      <c r="E61" s="13">
        <v>41</v>
      </c>
      <c r="F61" s="14" t="s">
        <v>91</v>
      </c>
      <c r="G61" s="14" t="s">
        <v>92</v>
      </c>
      <c r="H61" s="421" t="str">
        <f t="shared" si="0"/>
        <v/>
      </c>
      <c r="I61" s="420"/>
      <c r="J61" s="421" t="str">
        <f t="shared" si="1"/>
        <v/>
      </c>
      <c r="K61" s="419"/>
      <c r="L61" s="420"/>
      <c r="M61" s="155" t="str">
        <f t="shared" si="2"/>
        <v/>
      </c>
      <c r="N61" s="626" t="str">
        <f t="shared" si="3"/>
        <v/>
      </c>
      <c r="O61" s="626" t="str">
        <f t="shared" si="4"/>
        <v/>
      </c>
      <c r="P61" s="306"/>
    </row>
    <row r="62" spans="2:16" x14ac:dyDescent="0.2">
      <c r="B62" s="211" t="s">
        <v>664</v>
      </c>
      <c r="C62" s="212"/>
      <c r="D62" s="266" t="s">
        <v>535</v>
      </c>
      <c r="E62" s="13">
        <v>42</v>
      </c>
      <c r="F62" s="14" t="s">
        <v>93</v>
      </c>
      <c r="G62" s="14" t="s">
        <v>94</v>
      </c>
      <c r="H62" s="421">
        <f t="shared" si="0"/>
        <v>-30</v>
      </c>
      <c r="I62" s="420">
        <v>-30</v>
      </c>
      <c r="J62" s="421" t="str">
        <f t="shared" si="1"/>
        <v/>
      </c>
      <c r="K62" s="419"/>
      <c r="L62" s="420"/>
      <c r="M62" s="155" t="str">
        <f t="shared" si="2"/>
        <v/>
      </c>
      <c r="N62" s="626" t="str">
        <f t="shared" si="3"/>
        <v/>
      </c>
      <c r="O62" s="626" t="str">
        <f t="shared" si="4"/>
        <v/>
      </c>
      <c r="P62" s="306"/>
    </row>
    <row r="63" spans="2:16" x14ac:dyDescent="0.2">
      <c r="B63" s="211" t="s">
        <v>717</v>
      </c>
      <c r="C63" s="212"/>
      <c r="D63" s="266" t="s">
        <v>535</v>
      </c>
      <c r="E63" s="16">
        <v>43</v>
      </c>
      <c r="F63" s="14" t="s">
        <v>196</v>
      </c>
      <c r="G63" s="14" t="s">
        <v>549</v>
      </c>
      <c r="H63" s="421">
        <f t="shared" si="0"/>
        <v>-517</v>
      </c>
      <c r="I63" s="420">
        <v>-430</v>
      </c>
      <c r="J63" s="421">
        <f t="shared" si="1"/>
        <v>-87</v>
      </c>
      <c r="K63" s="419">
        <v>-86</v>
      </c>
      <c r="L63" s="420">
        <v>-1</v>
      </c>
      <c r="M63" s="155" t="str">
        <f t="shared" si="2"/>
        <v/>
      </c>
      <c r="N63" s="626" t="str">
        <f t="shared" si="3"/>
        <v/>
      </c>
      <c r="O63" s="626" t="str">
        <f t="shared" si="4"/>
        <v/>
      </c>
      <c r="P63" s="306"/>
    </row>
    <row r="64" spans="2:16" x14ac:dyDescent="0.2">
      <c r="B64" s="211" t="s">
        <v>749</v>
      </c>
      <c r="C64" s="212"/>
      <c r="D64" s="266" t="s">
        <v>535</v>
      </c>
      <c r="E64" s="13">
        <v>44</v>
      </c>
      <c r="F64" s="14" t="s">
        <v>255</v>
      </c>
      <c r="G64" s="14" t="s">
        <v>918</v>
      </c>
      <c r="H64" s="421">
        <f t="shared" si="0"/>
        <v>-2</v>
      </c>
      <c r="I64" s="420">
        <v>-2</v>
      </c>
      <c r="J64" s="421" t="str">
        <f t="shared" si="1"/>
        <v/>
      </c>
      <c r="K64" s="419"/>
      <c r="L64" s="420"/>
      <c r="M64" s="155" t="str">
        <f t="shared" si="2"/>
        <v/>
      </c>
      <c r="N64" s="626" t="str">
        <f t="shared" si="3"/>
        <v/>
      </c>
      <c r="O64" s="626" t="str">
        <f t="shared" si="4"/>
        <v/>
      </c>
      <c r="P64" s="306"/>
    </row>
    <row r="65" spans="2:16" x14ac:dyDescent="0.2">
      <c r="B65" s="211" t="s">
        <v>665</v>
      </c>
      <c r="C65" s="212"/>
      <c r="D65" s="266" t="s">
        <v>535</v>
      </c>
      <c r="E65" s="13">
        <v>45</v>
      </c>
      <c r="F65" s="14" t="s">
        <v>95</v>
      </c>
      <c r="G65" s="14" t="s">
        <v>548</v>
      </c>
      <c r="H65" s="421" t="str">
        <f t="shared" si="0"/>
        <v/>
      </c>
      <c r="I65" s="420"/>
      <c r="J65" s="421" t="str">
        <f t="shared" si="1"/>
        <v/>
      </c>
      <c r="K65" s="419"/>
      <c r="L65" s="420"/>
      <c r="M65" s="155" t="str">
        <f t="shared" si="2"/>
        <v/>
      </c>
      <c r="N65" s="626" t="str">
        <f t="shared" si="3"/>
        <v/>
      </c>
      <c r="O65" s="626" t="str">
        <f t="shared" si="4"/>
        <v/>
      </c>
      <c r="P65" s="306"/>
    </row>
    <row r="66" spans="2:16" x14ac:dyDescent="0.2">
      <c r="B66" s="211" t="s">
        <v>666</v>
      </c>
      <c r="C66" s="212"/>
      <c r="D66" s="266" t="s">
        <v>535</v>
      </c>
      <c r="E66" s="16">
        <v>46</v>
      </c>
      <c r="F66" s="14" t="s">
        <v>96</v>
      </c>
      <c r="G66" s="14" t="s">
        <v>97</v>
      </c>
      <c r="H66" s="421" t="str">
        <f t="shared" si="0"/>
        <v/>
      </c>
      <c r="I66" s="420"/>
      <c r="J66" s="421" t="str">
        <f t="shared" si="1"/>
        <v/>
      </c>
      <c r="K66" s="419"/>
      <c r="L66" s="420"/>
      <c r="M66" s="155" t="str">
        <f t="shared" si="2"/>
        <v/>
      </c>
      <c r="N66" s="626" t="str">
        <f t="shared" si="3"/>
        <v/>
      </c>
      <c r="O66" s="626" t="str">
        <f t="shared" si="4"/>
        <v/>
      </c>
      <c r="P66" s="306"/>
    </row>
    <row r="67" spans="2:16" x14ac:dyDescent="0.2">
      <c r="B67" s="211" t="s">
        <v>667</v>
      </c>
      <c r="C67" s="212"/>
      <c r="D67" s="266" t="s">
        <v>535</v>
      </c>
      <c r="E67" s="13">
        <v>47</v>
      </c>
      <c r="F67" s="14" t="s">
        <v>98</v>
      </c>
      <c r="G67" s="14" t="s">
        <v>99</v>
      </c>
      <c r="H67" s="421" t="str">
        <f t="shared" si="0"/>
        <v/>
      </c>
      <c r="I67" s="420"/>
      <c r="J67" s="421" t="str">
        <f t="shared" si="1"/>
        <v/>
      </c>
      <c r="K67" s="419"/>
      <c r="L67" s="420"/>
      <c r="M67" s="155" t="str">
        <f t="shared" si="2"/>
        <v/>
      </c>
      <c r="N67" s="626" t="str">
        <f t="shared" si="3"/>
        <v/>
      </c>
      <c r="O67" s="626" t="str">
        <f t="shared" si="4"/>
        <v/>
      </c>
      <c r="P67" s="306"/>
    </row>
    <row r="68" spans="2:16" x14ac:dyDescent="0.2">
      <c r="B68" s="211" t="s">
        <v>668</v>
      </c>
      <c r="C68" s="212"/>
      <c r="D68" s="266" t="s">
        <v>535</v>
      </c>
      <c r="E68" s="13">
        <v>48</v>
      </c>
      <c r="F68" s="14" t="s">
        <v>100</v>
      </c>
      <c r="G68" s="14" t="s">
        <v>101</v>
      </c>
      <c r="H68" s="421">
        <f t="shared" si="0"/>
        <v>-77</v>
      </c>
      <c r="I68" s="420"/>
      <c r="J68" s="421">
        <f t="shared" si="1"/>
        <v>-77</v>
      </c>
      <c r="K68" s="419">
        <v>-75</v>
      </c>
      <c r="L68" s="420">
        <v>-2</v>
      </c>
      <c r="M68" s="155" t="str">
        <f t="shared" si="2"/>
        <v/>
      </c>
      <c r="N68" s="626" t="str">
        <f t="shared" si="3"/>
        <v/>
      </c>
      <c r="O68" s="626" t="str">
        <f t="shared" si="4"/>
        <v/>
      </c>
      <c r="P68" s="306"/>
    </row>
    <row r="69" spans="2:16" x14ac:dyDescent="0.2">
      <c r="B69" s="211" t="s">
        <v>669</v>
      </c>
      <c r="C69" s="212"/>
      <c r="D69" s="266" t="s">
        <v>535</v>
      </c>
      <c r="E69" s="16">
        <v>49</v>
      </c>
      <c r="F69" s="14" t="s">
        <v>102</v>
      </c>
      <c r="G69" s="14" t="s">
        <v>103</v>
      </c>
      <c r="H69" s="421" t="str">
        <f t="shared" si="0"/>
        <v/>
      </c>
      <c r="I69" s="420"/>
      <c r="J69" s="421" t="str">
        <f t="shared" si="1"/>
        <v/>
      </c>
      <c r="K69" s="419"/>
      <c r="L69" s="420"/>
      <c r="M69" s="155" t="str">
        <f t="shared" si="2"/>
        <v/>
      </c>
      <c r="N69" s="626" t="str">
        <f t="shared" si="3"/>
        <v/>
      </c>
      <c r="O69" s="626" t="str">
        <f t="shared" si="4"/>
        <v/>
      </c>
      <c r="P69" s="306"/>
    </row>
    <row r="70" spans="2:16" x14ac:dyDescent="0.2">
      <c r="B70" s="211" t="s">
        <v>670</v>
      </c>
      <c r="C70" s="212"/>
      <c r="D70" s="266" t="s">
        <v>535</v>
      </c>
      <c r="E70" s="13">
        <v>50</v>
      </c>
      <c r="F70" s="14" t="s">
        <v>104</v>
      </c>
      <c r="G70" s="14" t="s">
        <v>105</v>
      </c>
      <c r="H70" s="421" t="str">
        <f t="shared" si="0"/>
        <v/>
      </c>
      <c r="I70" s="420"/>
      <c r="J70" s="421" t="str">
        <f t="shared" si="1"/>
        <v/>
      </c>
      <c r="K70" s="419"/>
      <c r="L70" s="420"/>
      <c r="M70" s="155" t="str">
        <f t="shared" si="2"/>
        <v/>
      </c>
      <c r="N70" s="626" t="str">
        <f t="shared" si="3"/>
        <v/>
      </c>
      <c r="O70" s="626" t="str">
        <f t="shared" si="4"/>
        <v/>
      </c>
      <c r="P70" s="306"/>
    </row>
    <row r="71" spans="2:16" x14ac:dyDescent="0.2">
      <c r="B71" s="211" t="s">
        <v>671</v>
      </c>
      <c r="C71" s="212"/>
      <c r="D71" s="266" t="s">
        <v>535</v>
      </c>
      <c r="E71" s="13">
        <v>51</v>
      </c>
      <c r="F71" s="14" t="s">
        <v>106</v>
      </c>
      <c r="G71" s="14" t="s">
        <v>107</v>
      </c>
      <c r="H71" s="421" t="str">
        <f t="shared" si="0"/>
        <v/>
      </c>
      <c r="I71" s="420"/>
      <c r="J71" s="421" t="str">
        <f t="shared" si="1"/>
        <v/>
      </c>
      <c r="K71" s="419"/>
      <c r="L71" s="420"/>
      <c r="M71" s="155" t="str">
        <f t="shared" si="2"/>
        <v/>
      </c>
      <c r="N71" s="626" t="str">
        <f t="shared" si="3"/>
        <v/>
      </c>
      <c r="O71" s="626" t="str">
        <f t="shared" si="4"/>
        <v/>
      </c>
      <c r="P71" s="306"/>
    </row>
    <row r="72" spans="2:16" x14ac:dyDescent="0.2">
      <c r="B72" s="211" t="s">
        <v>672</v>
      </c>
      <c r="C72" s="212"/>
      <c r="D72" s="266" t="s">
        <v>535</v>
      </c>
      <c r="E72" s="16">
        <v>52</v>
      </c>
      <c r="F72" s="14" t="s">
        <v>108</v>
      </c>
      <c r="G72" s="14" t="s">
        <v>109</v>
      </c>
      <c r="H72" s="421" t="str">
        <f t="shared" si="0"/>
        <v/>
      </c>
      <c r="I72" s="420"/>
      <c r="J72" s="421" t="str">
        <f t="shared" si="1"/>
        <v/>
      </c>
      <c r="K72" s="419"/>
      <c r="L72" s="420"/>
      <c r="M72" s="155" t="str">
        <f t="shared" si="2"/>
        <v/>
      </c>
      <c r="N72" s="626" t="str">
        <f t="shared" si="3"/>
        <v/>
      </c>
      <c r="O72" s="626" t="str">
        <f t="shared" si="4"/>
        <v/>
      </c>
      <c r="P72" s="306"/>
    </row>
    <row r="73" spans="2:16" x14ac:dyDescent="0.2">
      <c r="B73" s="211" t="s">
        <v>673</v>
      </c>
      <c r="C73" s="212"/>
      <c r="D73" s="266" t="s">
        <v>535</v>
      </c>
      <c r="E73" s="13">
        <v>53</v>
      </c>
      <c r="F73" s="14" t="s">
        <v>110</v>
      </c>
      <c r="G73" s="14" t="s">
        <v>111</v>
      </c>
      <c r="H73" s="421" t="str">
        <f t="shared" si="0"/>
        <v/>
      </c>
      <c r="I73" s="420"/>
      <c r="J73" s="421" t="str">
        <f t="shared" si="1"/>
        <v/>
      </c>
      <c r="K73" s="419"/>
      <c r="L73" s="420"/>
      <c r="M73" s="155" t="str">
        <f t="shared" si="2"/>
        <v/>
      </c>
      <c r="N73" s="626" t="str">
        <f t="shared" si="3"/>
        <v/>
      </c>
      <c r="O73" s="626" t="str">
        <f t="shared" si="4"/>
        <v/>
      </c>
      <c r="P73" s="306"/>
    </row>
    <row r="74" spans="2:16" x14ac:dyDescent="0.2">
      <c r="B74" s="211" t="s">
        <v>674</v>
      </c>
      <c r="C74" s="212"/>
      <c r="D74" s="266" t="s">
        <v>535</v>
      </c>
      <c r="E74" s="13">
        <v>54</v>
      </c>
      <c r="F74" s="14" t="s">
        <v>112</v>
      </c>
      <c r="G74" s="14" t="s">
        <v>113</v>
      </c>
      <c r="H74" s="421">
        <f t="shared" si="0"/>
        <v>-5</v>
      </c>
      <c r="I74" s="420"/>
      <c r="J74" s="421">
        <f t="shared" si="1"/>
        <v>-5</v>
      </c>
      <c r="K74" s="419">
        <v>-5</v>
      </c>
      <c r="L74" s="420"/>
      <c r="M74" s="155" t="str">
        <f t="shared" si="2"/>
        <v/>
      </c>
      <c r="N74" s="626" t="str">
        <f t="shared" si="3"/>
        <v/>
      </c>
      <c r="O74" s="626" t="str">
        <f t="shared" si="4"/>
        <v/>
      </c>
      <c r="P74" s="306"/>
    </row>
    <row r="75" spans="2:16" x14ac:dyDescent="0.2">
      <c r="B75" s="211" t="s">
        <v>675</v>
      </c>
      <c r="C75" s="212"/>
      <c r="D75" s="266" t="s">
        <v>535</v>
      </c>
      <c r="E75" s="16">
        <v>55</v>
      </c>
      <c r="F75" s="14" t="s">
        <v>114</v>
      </c>
      <c r="G75" s="14" t="s">
        <v>115</v>
      </c>
      <c r="H75" s="421" t="str">
        <f t="shared" si="0"/>
        <v/>
      </c>
      <c r="I75" s="420"/>
      <c r="J75" s="421" t="str">
        <f t="shared" si="1"/>
        <v/>
      </c>
      <c r="K75" s="419"/>
      <c r="L75" s="420"/>
      <c r="M75" s="155" t="str">
        <f t="shared" si="2"/>
        <v/>
      </c>
      <c r="N75" s="626" t="str">
        <f t="shared" si="3"/>
        <v/>
      </c>
      <c r="O75" s="626" t="str">
        <f t="shared" si="4"/>
        <v/>
      </c>
      <c r="P75" s="306"/>
    </row>
    <row r="76" spans="2:16" x14ac:dyDescent="0.2">
      <c r="B76" s="211" t="s">
        <v>676</v>
      </c>
      <c r="C76" s="212"/>
      <c r="D76" s="266" t="s">
        <v>535</v>
      </c>
      <c r="E76" s="13">
        <v>56</v>
      </c>
      <c r="F76" s="14" t="s">
        <v>116</v>
      </c>
      <c r="G76" s="14" t="s">
        <v>117</v>
      </c>
      <c r="H76" s="421" t="str">
        <f t="shared" si="0"/>
        <v/>
      </c>
      <c r="I76" s="420"/>
      <c r="J76" s="421" t="str">
        <f t="shared" si="1"/>
        <v/>
      </c>
      <c r="K76" s="419"/>
      <c r="L76" s="420"/>
      <c r="M76" s="155" t="str">
        <f t="shared" si="2"/>
        <v/>
      </c>
      <c r="N76" s="626" t="str">
        <f t="shared" si="3"/>
        <v/>
      </c>
      <c r="O76" s="626" t="str">
        <f t="shared" si="4"/>
        <v/>
      </c>
      <c r="P76" s="306"/>
    </row>
    <row r="77" spans="2:16" x14ac:dyDescent="0.2">
      <c r="B77" s="211" t="s">
        <v>677</v>
      </c>
      <c r="C77" s="212"/>
      <c r="D77" s="266" t="s">
        <v>535</v>
      </c>
      <c r="E77" s="13">
        <v>57</v>
      </c>
      <c r="F77" s="33" t="s">
        <v>510</v>
      </c>
      <c r="G77" s="33" t="s">
        <v>511</v>
      </c>
      <c r="H77" s="421" t="str">
        <f t="shared" si="0"/>
        <v/>
      </c>
      <c r="I77" s="420"/>
      <c r="J77" s="421" t="str">
        <f t="shared" si="1"/>
        <v/>
      </c>
      <c r="K77" s="419"/>
      <c r="L77" s="420"/>
      <c r="M77" s="155" t="str">
        <f t="shared" si="2"/>
        <v/>
      </c>
      <c r="N77" s="626" t="str">
        <f t="shared" si="3"/>
        <v/>
      </c>
      <c r="O77" s="626" t="str">
        <f t="shared" si="4"/>
        <v/>
      </c>
      <c r="P77" s="306"/>
    </row>
    <row r="78" spans="2:16" x14ac:dyDescent="0.2">
      <c r="B78" s="211" t="s">
        <v>678</v>
      </c>
      <c r="C78" s="212"/>
      <c r="D78" s="266" t="s">
        <v>535</v>
      </c>
      <c r="E78" s="16">
        <v>58</v>
      </c>
      <c r="F78" s="14" t="s">
        <v>118</v>
      </c>
      <c r="G78" s="14" t="s">
        <v>119</v>
      </c>
      <c r="H78" s="421" t="str">
        <f t="shared" si="0"/>
        <v/>
      </c>
      <c r="I78" s="420"/>
      <c r="J78" s="421" t="str">
        <f t="shared" si="1"/>
        <v/>
      </c>
      <c r="K78" s="419"/>
      <c r="L78" s="420"/>
      <c r="M78" s="155" t="str">
        <f t="shared" si="2"/>
        <v/>
      </c>
      <c r="N78" s="626" t="str">
        <f t="shared" si="3"/>
        <v/>
      </c>
      <c r="O78" s="626" t="str">
        <f t="shared" si="4"/>
        <v/>
      </c>
      <c r="P78" s="306"/>
    </row>
    <row r="79" spans="2:16" x14ac:dyDescent="0.2">
      <c r="B79" s="211" t="s">
        <v>679</v>
      </c>
      <c r="C79" s="212"/>
      <c r="D79" s="266" t="s">
        <v>535</v>
      </c>
      <c r="E79" s="13">
        <v>59</v>
      </c>
      <c r="F79" s="14" t="s">
        <v>120</v>
      </c>
      <c r="G79" s="14" t="s">
        <v>121</v>
      </c>
      <c r="H79" s="421" t="str">
        <f t="shared" si="0"/>
        <v/>
      </c>
      <c r="I79" s="420"/>
      <c r="J79" s="421" t="str">
        <f t="shared" si="1"/>
        <v/>
      </c>
      <c r="K79" s="419"/>
      <c r="L79" s="420"/>
      <c r="M79" s="155" t="str">
        <f t="shared" si="2"/>
        <v/>
      </c>
      <c r="N79" s="626" t="str">
        <f t="shared" si="3"/>
        <v/>
      </c>
      <c r="O79" s="626" t="str">
        <f t="shared" si="4"/>
        <v/>
      </c>
      <c r="P79" s="306"/>
    </row>
    <row r="80" spans="2:16" x14ac:dyDescent="0.2">
      <c r="B80" s="211" t="s">
        <v>680</v>
      </c>
      <c r="C80" s="212"/>
      <c r="D80" s="266" t="s">
        <v>535</v>
      </c>
      <c r="E80" s="13">
        <v>60</v>
      </c>
      <c r="F80" s="14" t="s">
        <v>122</v>
      </c>
      <c r="G80" s="14" t="s">
        <v>123</v>
      </c>
      <c r="H80" s="421">
        <f t="shared" si="0"/>
        <v>-856</v>
      </c>
      <c r="I80" s="420">
        <v>-22</v>
      </c>
      <c r="J80" s="421">
        <f t="shared" si="1"/>
        <v>-834</v>
      </c>
      <c r="K80" s="419">
        <v>-24</v>
      </c>
      <c r="L80" s="420">
        <v>-810</v>
      </c>
      <c r="M80" s="155" t="str">
        <f t="shared" si="2"/>
        <v/>
      </c>
      <c r="N80" s="626" t="str">
        <f t="shared" si="3"/>
        <v/>
      </c>
      <c r="O80" s="626" t="str">
        <f t="shared" si="4"/>
        <v/>
      </c>
      <c r="P80" s="306"/>
    </row>
    <row r="81" spans="2:16" x14ac:dyDescent="0.2">
      <c r="B81" s="211" t="s">
        <v>681</v>
      </c>
      <c r="C81" s="212"/>
      <c r="D81" s="266" t="s">
        <v>535</v>
      </c>
      <c r="E81" s="16">
        <v>61</v>
      </c>
      <c r="F81" s="14" t="s">
        <v>124</v>
      </c>
      <c r="G81" s="14" t="s">
        <v>125</v>
      </c>
      <c r="H81" s="421" t="str">
        <f t="shared" si="0"/>
        <v/>
      </c>
      <c r="I81" s="420"/>
      <c r="J81" s="421" t="str">
        <f t="shared" si="1"/>
        <v/>
      </c>
      <c r="K81" s="419"/>
      <c r="L81" s="420"/>
      <c r="M81" s="155" t="str">
        <f t="shared" si="2"/>
        <v/>
      </c>
      <c r="N81" s="626" t="str">
        <f t="shared" si="3"/>
        <v/>
      </c>
      <c r="O81" s="626" t="str">
        <f t="shared" si="4"/>
        <v/>
      </c>
      <c r="P81" s="306"/>
    </row>
    <row r="82" spans="2:16" x14ac:dyDescent="0.2">
      <c r="B82" s="211" t="s">
        <v>682</v>
      </c>
      <c r="C82" s="212"/>
      <c r="D82" s="266" t="s">
        <v>535</v>
      </c>
      <c r="E82" s="13">
        <v>62</v>
      </c>
      <c r="F82" s="14" t="s">
        <v>126</v>
      </c>
      <c r="G82" s="14" t="s">
        <v>127</v>
      </c>
      <c r="H82" s="421" t="str">
        <f t="shared" si="0"/>
        <v/>
      </c>
      <c r="I82" s="420"/>
      <c r="J82" s="421" t="str">
        <f t="shared" si="1"/>
        <v/>
      </c>
      <c r="K82" s="419"/>
      <c r="L82" s="420"/>
      <c r="M82" s="155" t="str">
        <f t="shared" si="2"/>
        <v/>
      </c>
      <c r="N82" s="626" t="str">
        <f t="shared" si="3"/>
        <v/>
      </c>
      <c r="O82" s="626" t="str">
        <f t="shared" si="4"/>
        <v/>
      </c>
      <c r="P82" s="306"/>
    </row>
    <row r="83" spans="2:16" x14ac:dyDescent="0.2">
      <c r="B83" s="211" t="s">
        <v>683</v>
      </c>
      <c r="C83" s="212"/>
      <c r="D83" s="266" t="s">
        <v>535</v>
      </c>
      <c r="E83" s="13">
        <v>63</v>
      </c>
      <c r="F83" s="14" t="s">
        <v>128</v>
      </c>
      <c r="G83" s="14" t="s">
        <v>129</v>
      </c>
      <c r="H83" s="421">
        <f t="shared" si="0"/>
        <v>-6</v>
      </c>
      <c r="I83" s="420"/>
      <c r="J83" s="421">
        <f t="shared" si="1"/>
        <v>-6</v>
      </c>
      <c r="K83" s="419">
        <v>-6</v>
      </c>
      <c r="L83" s="420"/>
      <c r="M83" s="155" t="str">
        <f t="shared" si="2"/>
        <v/>
      </c>
      <c r="N83" s="626" t="str">
        <f t="shared" si="3"/>
        <v/>
      </c>
      <c r="O83" s="626" t="str">
        <f t="shared" si="4"/>
        <v/>
      </c>
      <c r="P83" s="306"/>
    </row>
    <row r="84" spans="2:16" x14ac:dyDescent="0.2">
      <c r="B84" s="211" t="s">
        <v>684</v>
      </c>
      <c r="C84" s="212"/>
      <c r="D84" s="266" t="s">
        <v>535</v>
      </c>
      <c r="E84" s="16">
        <v>64</v>
      </c>
      <c r="F84" s="14" t="s">
        <v>130</v>
      </c>
      <c r="G84" s="14" t="s">
        <v>131</v>
      </c>
      <c r="H84" s="421" t="str">
        <f t="shared" si="0"/>
        <v/>
      </c>
      <c r="I84" s="420"/>
      <c r="J84" s="421" t="str">
        <f t="shared" si="1"/>
        <v/>
      </c>
      <c r="K84" s="419"/>
      <c r="L84" s="420"/>
      <c r="M84" s="155" t="str">
        <f t="shared" si="2"/>
        <v/>
      </c>
      <c r="N84" s="626" t="str">
        <f t="shared" si="3"/>
        <v/>
      </c>
      <c r="O84" s="626" t="str">
        <f t="shared" si="4"/>
        <v/>
      </c>
      <c r="P84" s="306"/>
    </row>
    <row r="85" spans="2:16" x14ac:dyDescent="0.2">
      <c r="B85" s="211" t="s">
        <v>685</v>
      </c>
      <c r="C85" s="212"/>
      <c r="D85" s="266" t="s">
        <v>535</v>
      </c>
      <c r="E85" s="13">
        <v>65</v>
      </c>
      <c r="F85" s="14" t="s">
        <v>132</v>
      </c>
      <c r="G85" s="14" t="s">
        <v>133</v>
      </c>
      <c r="H85" s="421">
        <f t="shared" ref="H85:H148" si="5">IF(AND(I85="",J85=""),"",IF(OR(I85="c",J85="c"),"c",SUM(I85,J85)))</f>
        <v>-18</v>
      </c>
      <c r="I85" s="420"/>
      <c r="J85" s="421">
        <f t="shared" si="1"/>
        <v>-18</v>
      </c>
      <c r="K85" s="419">
        <v>-18</v>
      </c>
      <c r="L85" s="420"/>
      <c r="M85" s="155" t="str">
        <f t="shared" si="2"/>
        <v/>
      </c>
      <c r="N85" s="626" t="str">
        <f t="shared" si="3"/>
        <v/>
      </c>
      <c r="O85" s="626" t="str">
        <f t="shared" si="4"/>
        <v/>
      </c>
      <c r="P85" s="306"/>
    </row>
    <row r="86" spans="2:16" x14ac:dyDescent="0.2">
      <c r="B86" s="211" t="s">
        <v>686</v>
      </c>
      <c r="C86" s="212"/>
      <c r="D86" s="266" t="s">
        <v>535</v>
      </c>
      <c r="E86" s="13">
        <v>66</v>
      </c>
      <c r="F86" s="14" t="s">
        <v>134</v>
      </c>
      <c r="G86" s="14" t="s">
        <v>135</v>
      </c>
      <c r="H86" s="421" t="str">
        <f t="shared" si="5"/>
        <v/>
      </c>
      <c r="I86" s="420"/>
      <c r="J86" s="421" t="str">
        <f t="shared" ref="J86:J149" si="6">IF(AND(K86="",L86=""),"",IF(OR(K86="c",L86="c"),"c",SUM(K86,L86)))</f>
        <v/>
      </c>
      <c r="K86" s="419"/>
      <c r="L86" s="420"/>
      <c r="M86" s="155" t="str">
        <f t="shared" ref="M86:M149" si="7">IF(AND(SUM(COUNTIF(K86:L86,"c"),(COUNTIF(J86,"c")))=1,AND(K86&lt;&gt;"",L86&lt;&gt;"",J86&lt;&gt;"")),"Residual Disclosure",IF(AND(SUM(COUNTIF(I86:J86,"c"),(COUNTIF(H86,"c")))=1,AND(I86&lt;&gt;"",J86&lt;&gt;"",H86&lt;&gt;"")),"Residual Disclosure",""))</f>
        <v/>
      </c>
      <c r="N86" s="626" t="str">
        <f t="shared" ref="N86:N149" si="8">IF(M86&lt;&gt;"","",IF(OR(AND(H86="c",OR(J86="c",I86="c")),AND(H86&lt;&gt;"",I86="c",J86="c"),AND(H86&lt;&gt;"",J86="",I86="")),"",IF(OR(I86="c",J86="c"),"c",IF(ABS(SUM(I86,J86)-SUM(H86))&gt;0.9,SUM(I86,J86),""))))</f>
        <v/>
      </c>
      <c r="O86" s="626" t="str">
        <f t="shared" ref="O86:O149" si="9">IF(M86&lt;&gt;"","",IF(OR(AND(J86="c",OR(L86="c",K86="c")),AND(J86&lt;&gt;"",K86="c",L86="c"),AND(J86&lt;&gt;"",L86="",K86="")),"",IF(COUNTIF(K86:L86,"c")&gt;1,"",IF(ABS(SUM(K86,L86)-SUM(J86))&gt;0.9,SUM(K86,L86),""))))</f>
        <v/>
      </c>
      <c r="P86" s="306"/>
    </row>
    <row r="87" spans="2:16" x14ac:dyDescent="0.2">
      <c r="B87" s="211" t="s">
        <v>687</v>
      </c>
      <c r="C87" s="212"/>
      <c r="D87" s="266" t="s">
        <v>535</v>
      </c>
      <c r="E87" s="16">
        <v>67</v>
      </c>
      <c r="F87" s="14" t="s">
        <v>136</v>
      </c>
      <c r="G87" s="14" t="s">
        <v>137</v>
      </c>
      <c r="H87" s="421" t="str">
        <f t="shared" si="5"/>
        <v/>
      </c>
      <c r="I87" s="420"/>
      <c r="J87" s="421" t="str">
        <f t="shared" si="6"/>
        <v/>
      </c>
      <c r="K87" s="419"/>
      <c r="L87" s="420"/>
      <c r="M87" s="155" t="str">
        <f t="shared" si="7"/>
        <v/>
      </c>
      <c r="N87" s="626" t="str">
        <f t="shared" si="8"/>
        <v/>
      </c>
      <c r="O87" s="626" t="str">
        <f t="shared" si="9"/>
        <v/>
      </c>
      <c r="P87" s="306"/>
    </row>
    <row r="88" spans="2:16" x14ac:dyDescent="0.2">
      <c r="B88" s="211" t="s">
        <v>688</v>
      </c>
      <c r="C88" s="212"/>
      <c r="D88" s="266" t="s">
        <v>535</v>
      </c>
      <c r="E88" s="13">
        <v>68</v>
      </c>
      <c r="F88" s="14" t="s">
        <v>138</v>
      </c>
      <c r="G88" s="14" t="s">
        <v>139</v>
      </c>
      <c r="H88" s="421" t="str">
        <f t="shared" si="5"/>
        <v/>
      </c>
      <c r="I88" s="420"/>
      <c r="J88" s="421" t="str">
        <f t="shared" si="6"/>
        <v/>
      </c>
      <c r="K88" s="419"/>
      <c r="L88" s="420"/>
      <c r="M88" s="155" t="str">
        <f t="shared" si="7"/>
        <v/>
      </c>
      <c r="N88" s="626" t="str">
        <f t="shared" si="8"/>
        <v/>
      </c>
      <c r="O88" s="626" t="str">
        <f t="shared" si="9"/>
        <v/>
      </c>
      <c r="P88" s="306"/>
    </row>
    <row r="89" spans="2:16" x14ac:dyDescent="0.2">
      <c r="B89" s="211" t="s">
        <v>689</v>
      </c>
      <c r="C89" s="212"/>
      <c r="D89" s="266" t="s">
        <v>535</v>
      </c>
      <c r="E89" s="13">
        <v>69</v>
      </c>
      <c r="F89" s="14" t="s">
        <v>140</v>
      </c>
      <c r="G89" s="14" t="s">
        <v>141</v>
      </c>
      <c r="H89" s="421" t="str">
        <f t="shared" si="5"/>
        <v/>
      </c>
      <c r="I89" s="420"/>
      <c r="J89" s="421" t="str">
        <f t="shared" si="6"/>
        <v/>
      </c>
      <c r="K89" s="419"/>
      <c r="L89" s="420"/>
      <c r="M89" s="155" t="str">
        <f t="shared" si="7"/>
        <v/>
      </c>
      <c r="N89" s="626" t="str">
        <f t="shared" si="8"/>
        <v/>
      </c>
      <c r="O89" s="626" t="str">
        <f t="shared" si="9"/>
        <v/>
      </c>
      <c r="P89" s="306"/>
    </row>
    <row r="90" spans="2:16" x14ac:dyDescent="0.2">
      <c r="B90" s="211" t="s">
        <v>690</v>
      </c>
      <c r="C90" s="212"/>
      <c r="D90" s="266" t="s">
        <v>535</v>
      </c>
      <c r="E90" s="16">
        <v>70</v>
      </c>
      <c r="F90" s="14" t="s">
        <v>142</v>
      </c>
      <c r="G90" s="14" t="s">
        <v>143</v>
      </c>
      <c r="H90" s="421" t="str">
        <f t="shared" si="5"/>
        <v/>
      </c>
      <c r="I90" s="420"/>
      <c r="J90" s="421" t="str">
        <f t="shared" si="6"/>
        <v/>
      </c>
      <c r="K90" s="419"/>
      <c r="L90" s="420"/>
      <c r="M90" s="155" t="str">
        <f t="shared" si="7"/>
        <v/>
      </c>
      <c r="N90" s="626" t="str">
        <f t="shared" si="8"/>
        <v/>
      </c>
      <c r="O90" s="626" t="str">
        <f t="shared" si="9"/>
        <v/>
      </c>
      <c r="P90" s="306"/>
    </row>
    <row r="91" spans="2:16" x14ac:dyDescent="0.2">
      <c r="B91" s="211" t="s">
        <v>691</v>
      </c>
      <c r="C91" s="212"/>
      <c r="D91" s="266" t="s">
        <v>535</v>
      </c>
      <c r="E91" s="13">
        <v>71</v>
      </c>
      <c r="F91" s="14" t="s">
        <v>144</v>
      </c>
      <c r="G91" s="14" t="s">
        <v>145</v>
      </c>
      <c r="H91" s="421" t="str">
        <f t="shared" si="5"/>
        <v/>
      </c>
      <c r="I91" s="420"/>
      <c r="J91" s="421" t="str">
        <f t="shared" si="6"/>
        <v/>
      </c>
      <c r="K91" s="419"/>
      <c r="L91" s="420"/>
      <c r="M91" s="155" t="str">
        <f t="shared" si="7"/>
        <v/>
      </c>
      <c r="N91" s="626" t="str">
        <f t="shared" si="8"/>
        <v/>
      </c>
      <c r="O91" s="626" t="str">
        <f t="shared" si="9"/>
        <v/>
      </c>
      <c r="P91" s="306"/>
    </row>
    <row r="92" spans="2:16" x14ac:dyDescent="0.2">
      <c r="B92" s="211" t="s">
        <v>692</v>
      </c>
      <c r="C92" s="212"/>
      <c r="D92" s="266" t="s">
        <v>535</v>
      </c>
      <c r="E92" s="13">
        <v>72</v>
      </c>
      <c r="F92" s="14" t="s">
        <v>146</v>
      </c>
      <c r="G92" s="14" t="s">
        <v>147</v>
      </c>
      <c r="H92" s="421" t="str">
        <f t="shared" si="5"/>
        <v/>
      </c>
      <c r="I92" s="420"/>
      <c r="J92" s="421" t="str">
        <f t="shared" si="6"/>
        <v/>
      </c>
      <c r="K92" s="419"/>
      <c r="L92" s="420"/>
      <c r="M92" s="155" t="str">
        <f t="shared" si="7"/>
        <v/>
      </c>
      <c r="N92" s="626" t="str">
        <f t="shared" si="8"/>
        <v/>
      </c>
      <c r="O92" s="626" t="str">
        <f t="shared" si="9"/>
        <v/>
      </c>
      <c r="P92" s="306"/>
    </row>
    <row r="93" spans="2:16" x14ac:dyDescent="0.2">
      <c r="B93" s="211" t="s">
        <v>693</v>
      </c>
      <c r="C93" s="212"/>
      <c r="D93" s="266" t="s">
        <v>535</v>
      </c>
      <c r="E93" s="16">
        <v>73</v>
      </c>
      <c r="F93" s="14" t="s">
        <v>148</v>
      </c>
      <c r="G93" s="14" t="s">
        <v>149</v>
      </c>
      <c r="H93" s="421" t="str">
        <f t="shared" si="5"/>
        <v/>
      </c>
      <c r="I93" s="420"/>
      <c r="J93" s="421" t="str">
        <f t="shared" si="6"/>
        <v/>
      </c>
      <c r="K93" s="419"/>
      <c r="L93" s="420"/>
      <c r="M93" s="155" t="str">
        <f t="shared" si="7"/>
        <v/>
      </c>
      <c r="N93" s="626" t="str">
        <f t="shared" si="8"/>
        <v/>
      </c>
      <c r="O93" s="626" t="str">
        <f t="shared" si="9"/>
        <v/>
      </c>
      <c r="P93" s="306"/>
    </row>
    <row r="94" spans="2:16" x14ac:dyDescent="0.2">
      <c r="B94" s="211" t="s">
        <v>694</v>
      </c>
      <c r="C94" s="212"/>
      <c r="D94" s="266" t="s">
        <v>535</v>
      </c>
      <c r="E94" s="13">
        <v>74</v>
      </c>
      <c r="F94" s="14" t="s">
        <v>150</v>
      </c>
      <c r="G94" s="14" t="s">
        <v>151</v>
      </c>
      <c r="H94" s="421">
        <f t="shared" si="5"/>
        <v>-244</v>
      </c>
      <c r="I94" s="420">
        <v>-170</v>
      </c>
      <c r="J94" s="421">
        <f t="shared" si="6"/>
        <v>-74</v>
      </c>
      <c r="K94" s="419">
        <v>-9</v>
      </c>
      <c r="L94" s="420">
        <v>-65</v>
      </c>
      <c r="M94" s="155" t="str">
        <f t="shared" si="7"/>
        <v/>
      </c>
      <c r="N94" s="626" t="str">
        <f t="shared" si="8"/>
        <v/>
      </c>
      <c r="O94" s="626" t="str">
        <f t="shared" si="9"/>
        <v/>
      </c>
      <c r="P94" s="306"/>
    </row>
    <row r="95" spans="2:16" x14ac:dyDescent="0.2">
      <c r="B95" s="211" t="s">
        <v>695</v>
      </c>
      <c r="C95" s="212"/>
      <c r="D95" s="266" t="s">
        <v>535</v>
      </c>
      <c r="E95" s="13">
        <v>75</v>
      </c>
      <c r="F95" s="14" t="s">
        <v>152</v>
      </c>
      <c r="G95" s="14" t="s">
        <v>153</v>
      </c>
      <c r="H95" s="421">
        <f t="shared" si="5"/>
        <v>-50348</v>
      </c>
      <c r="I95" s="420">
        <v>-76</v>
      </c>
      <c r="J95" s="421">
        <f t="shared" si="6"/>
        <v>-50272</v>
      </c>
      <c r="K95" s="419">
        <v>-45172</v>
      </c>
      <c r="L95" s="420">
        <v>-5100</v>
      </c>
      <c r="M95" s="155" t="str">
        <f t="shared" si="7"/>
        <v/>
      </c>
      <c r="N95" s="626" t="str">
        <f t="shared" si="8"/>
        <v/>
      </c>
      <c r="O95" s="626" t="str">
        <f t="shared" si="9"/>
        <v/>
      </c>
      <c r="P95" s="306"/>
    </row>
    <row r="96" spans="2:16" x14ac:dyDescent="0.2">
      <c r="B96" s="211" t="s">
        <v>696</v>
      </c>
      <c r="C96" s="212"/>
      <c r="D96" s="266" t="s">
        <v>535</v>
      </c>
      <c r="E96" s="16">
        <v>76</v>
      </c>
      <c r="F96" s="14" t="s">
        <v>154</v>
      </c>
      <c r="G96" s="14" t="s">
        <v>155</v>
      </c>
      <c r="H96" s="421" t="str">
        <f t="shared" si="5"/>
        <v/>
      </c>
      <c r="I96" s="420"/>
      <c r="J96" s="421" t="str">
        <f t="shared" si="6"/>
        <v/>
      </c>
      <c r="K96" s="419"/>
      <c r="L96" s="420"/>
      <c r="M96" s="155" t="str">
        <f t="shared" si="7"/>
        <v/>
      </c>
      <c r="N96" s="626" t="str">
        <f t="shared" si="8"/>
        <v/>
      </c>
      <c r="O96" s="626" t="str">
        <f t="shared" si="9"/>
        <v/>
      </c>
      <c r="P96" s="306"/>
    </row>
    <row r="97" spans="2:16" x14ac:dyDescent="0.2">
      <c r="B97" s="211" t="s">
        <v>697</v>
      </c>
      <c r="C97" s="212"/>
      <c r="D97" s="266" t="s">
        <v>535</v>
      </c>
      <c r="E97" s="13">
        <v>77</v>
      </c>
      <c r="F97" s="14" t="s">
        <v>156</v>
      </c>
      <c r="G97" s="14" t="s">
        <v>157</v>
      </c>
      <c r="H97" s="421" t="str">
        <f t="shared" si="5"/>
        <v/>
      </c>
      <c r="I97" s="420"/>
      <c r="J97" s="421" t="str">
        <f t="shared" si="6"/>
        <v/>
      </c>
      <c r="K97" s="419"/>
      <c r="L97" s="420"/>
      <c r="M97" s="155" t="str">
        <f t="shared" si="7"/>
        <v/>
      </c>
      <c r="N97" s="626" t="str">
        <f t="shared" si="8"/>
        <v/>
      </c>
      <c r="O97" s="626" t="str">
        <f t="shared" si="9"/>
        <v/>
      </c>
      <c r="P97" s="306"/>
    </row>
    <row r="98" spans="2:16" x14ac:dyDescent="0.2">
      <c r="B98" s="211" t="s">
        <v>698</v>
      </c>
      <c r="C98" s="212"/>
      <c r="D98" s="266" t="s">
        <v>535</v>
      </c>
      <c r="E98" s="13">
        <v>78</v>
      </c>
      <c r="F98" s="14" t="s">
        <v>158</v>
      </c>
      <c r="G98" s="14" t="s">
        <v>159</v>
      </c>
      <c r="H98" s="421" t="str">
        <f t="shared" si="5"/>
        <v/>
      </c>
      <c r="I98" s="420"/>
      <c r="J98" s="421" t="str">
        <f t="shared" si="6"/>
        <v/>
      </c>
      <c r="K98" s="419"/>
      <c r="L98" s="420"/>
      <c r="M98" s="155" t="str">
        <f t="shared" si="7"/>
        <v/>
      </c>
      <c r="N98" s="626" t="str">
        <f t="shared" si="8"/>
        <v/>
      </c>
      <c r="O98" s="626" t="str">
        <f t="shared" si="9"/>
        <v/>
      </c>
      <c r="P98" s="306"/>
    </row>
    <row r="99" spans="2:16" x14ac:dyDescent="0.2">
      <c r="B99" s="211" t="s">
        <v>699</v>
      </c>
      <c r="C99" s="212"/>
      <c r="D99" s="266" t="s">
        <v>535</v>
      </c>
      <c r="E99" s="16">
        <v>79</v>
      </c>
      <c r="F99" s="14" t="s">
        <v>160</v>
      </c>
      <c r="G99" s="14" t="s">
        <v>161</v>
      </c>
      <c r="H99" s="421" t="str">
        <f t="shared" si="5"/>
        <v/>
      </c>
      <c r="I99" s="420"/>
      <c r="J99" s="421" t="str">
        <f t="shared" si="6"/>
        <v/>
      </c>
      <c r="K99" s="419"/>
      <c r="L99" s="420"/>
      <c r="M99" s="155" t="str">
        <f t="shared" si="7"/>
        <v/>
      </c>
      <c r="N99" s="626" t="str">
        <f t="shared" si="8"/>
        <v/>
      </c>
      <c r="O99" s="626" t="str">
        <f t="shared" si="9"/>
        <v/>
      </c>
      <c r="P99" s="306"/>
    </row>
    <row r="100" spans="2:16" x14ac:dyDescent="0.2">
      <c r="B100" s="211" t="s">
        <v>700</v>
      </c>
      <c r="C100" s="212"/>
      <c r="D100" s="266" t="s">
        <v>535</v>
      </c>
      <c r="E100" s="13">
        <v>80</v>
      </c>
      <c r="F100" s="14" t="s">
        <v>162</v>
      </c>
      <c r="G100" s="14" t="s">
        <v>163</v>
      </c>
      <c r="H100" s="421" t="str">
        <f t="shared" si="5"/>
        <v/>
      </c>
      <c r="I100" s="420"/>
      <c r="J100" s="421" t="str">
        <f t="shared" si="6"/>
        <v/>
      </c>
      <c r="K100" s="419"/>
      <c r="L100" s="420"/>
      <c r="M100" s="155" t="str">
        <f t="shared" si="7"/>
        <v/>
      </c>
      <c r="N100" s="626" t="str">
        <f t="shared" si="8"/>
        <v/>
      </c>
      <c r="O100" s="626" t="str">
        <f t="shared" si="9"/>
        <v/>
      </c>
      <c r="P100" s="306"/>
    </row>
    <row r="101" spans="2:16" x14ac:dyDescent="0.2">
      <c r="B101" s="211" t="s">
        <v>701</v>
      </c>
      <c r="C101" s="212"/>
      <c r="D101" s="266" t="s">
        <v>535</v>
      </c>
      <c r="E101" s="13">
        <v>81</v>
      </c>
      <c r="F101" s="14" t="s">
        <v>164</v>
      </c>
      <c r="G101" s="14" t="s">
        <v>165</v>
      </c>
      <c r="H101" s="421" t="str">
        <f t="shared" si="5"/>
        <v/>
      </c>
      <c r="I101" s="420"/>
      <c r="J101" s="421" t="str">
        <f t="shared" si="6"/>
        <v/>
      </c>
      <c r="K101" s="419"/>
      <c r="L101" s="420"/>
      <c r="M101" s="155" t="str">
        <f t="shared" si="7"/>
        <v/>
      </c>
      <c r="N101" s="626" t="str">
        <f t="shared" si="8"/>
        <v/>
      </c>
      <c r="O101" s="626" t="str">
        <f t="shared" si="9"/>
        <v/>
      </c>
      <c r="P101" s="306"/>
    </row>
    <row r="102" spans="2:16" x14ac:dyDescent="0.2">
      <c r="B102" s="211" t="s">
        <v>702</v>
      </c>
      <c r="C102" s="212"/>
      <c r="D102" s="266" t="s">
        <v>535</v>
      </c>
      <c r="E102" s="16">
        <v>82</v>
      </c>
      <c r="F102" s="14" t="s">
        <v>166</v>
      </c>
      <c r="G102" s="14" t="s">
        <v>167</v>
      </c>
      <c r="H102" s="421">
        <f t="shared" si="5"/>
        <v>-104364</v>
      </c>
      <c r="I102" s="420">
        <v>-538</v>
      </c>
      <c r="J102" s="421">
        <f t="shared" si="6"/>
        <v>-103826</v>
      </c>
      <c r="K102" s="419">
        <v>-100664</v>
      </c>
      <c r="L102" s="420">
        <v>-3162</v>
      </c>
      <c r="M102" s="155" t="str">
        <f t="shared" si="7"/>
        <v/>
      </c>
      <c r="N102" s="626" t="str">
        <f t="shared" si="8"/>
        <v/>
      </c>
      <c r="O102" s="626" t="str">
        <f t="shared" si="9"/>
        <v/>
      </c>
      <c r="P102" s="306"/>
    </row>
    <row r="103" spans="2:16" x14ac:dyDescent="0.2">
      <c r="B103" s="211" t="s">
        <v>703</v>
      </c>
      <c r="C103" s="212"/>
      <c r="D103" s="266" t="s">
        <v>535</v>
      </c>
      <c r="E103" s="13">
        <v>83</v>
      </c>
      <c r="F103" s="14" t="s">
        <v>168</v>
      </c>
      <c r="G103" s="14" t="s">
        <v>169</v>
      </c>
      <c r="H103" s="421" t="str">
        <f t="shared" si="5"/>
        <v/>
      </c>
      <c r="I103" s="420"/>
      <c r="J103" s="421" t="str">
        <f t="shared" si="6"/>
        <v/>
      </c>
      <c r="K103" s="419"/>
      <c r="L103" s="420"/>
      <c r="M103" s="155" t="str">
        <f t="shared" si="7"/>
        <v/>
      </c>
      <c r="N103" s="626" t="str">
        <f t="shared" si="8"/>
        <v/>
      </c>
      <c r="O103" s="626" t="str">
        <f t="shared" si="9"/>
        <v/>
      </c>
      <c r="P103" s="306"/>
    </row>
    <row r="104" spans="2:16" x14ac:dyDescent="0.2">
      <c r="B104" s="211" t="s">
        <v>704</v>
      </c>
      <c r="C104" s="212"/>
      <c r="D104" s="266" t="s">
        <v>535</v>
      </c>
      <c r="E104" s="13">
        <v>84</v>
      </c>
      <c r="F104" s="14" t="s">
        <v>170</v>
      </c>
      <c r="G104" s="14" t="s">
        <v>171</v>
      </c>
      <c r="H104" s="421" t="str">
        <f t="shared" si="5"/>
        <v/>
      </c>
      <c r="I104" s="420"/>
      <c r="J104" s="421" t="str">
        <f t="shared" si="6"/>
        <v/>
      </c>
      <c r="K104" s="419"/>
      <c r="L104" s="420"/>
      <c r="M104" s="155" t="str">
        <f t="shared" si="7"/>
        <v/>
      </c>
      <c r="N104" s="626" t="str">
        <f t="shared" si="8"/>
        <v/>
      </c>
      <c r="O104" s="626" t="str">
        <f t="shared" si="9"/>
        <v/>
      </c>
      <c r="P104" s="306"/>
    </row>
    <row r="105" spans="2:16" x14ac:dyDescent="0.2">
      <c r="B105" s="211" t="s">
        <v>705</v>
      </c>
      <c r="C105" s="212"/>
      <c r="D105" s="266" t="s">
        <v>535</v>
      </c>
      <c r="E105" s="16">
        <v>85</v>
      </c>
      <c r="F105" s="14" t="s">
        <v>172</v>
      </c>
      <c r="G105" s="14" t="s">
        <v>173</v>
      </c>
      <c r="H105" s="421" t="str">
        <f t="shared" si="5"/>
        <v/>
      </c>
      <c r="I105" s="420"/>
      <c r="J105" s="421" t="str">
        <f t="shared" si="6"/>
        <v/>
      </c>
      <c r="K105" s="419"/>
      <c r="L105" s="420"/>
      <c r="M105" s="155" t="str">
        <f t="shared" si="7"/>
        <v/>
      </c>
      <c r="N105" s="626" t="str">
        <f t="shared" si="8"/>
        <v/>
      </c>
      <c r="O105" s="626" t="str">
        <f t="shared" si="9"/>
        <v/>
      </c>
      <c r="P105" s="306"/>
    </row>
    <row r="106" spans="2:16" x14ac:dyDescent="0.2">
      <c r="B106" s="211" t="s">
        <v>706</v>
      </c>
      <c r="C106" s="212"/>
      <c r="D106" s="266" t="s">
        <v>535</v>
      </c>
      <c r="E106" s="13">
        <v>86</v>
      </c>
      <c r="F106" s="14" t="s">
        <v>174</v>
      </c>
      <c r="G106" s="14" t="s">
        <v>175</v>
      </c>
      <c r="H106" s="421" t="str">
        <f t="shared" si="5"/>
        <v/>
      </c>
      <c r="I106" s="420"/>
      <c r="J106" s="421" t="str">
        <f t="shared" si="6"/>
        <v/>
      </c>
      <c r="K106" s="419"/>
      <c r="L106" s="420"/>
      <c r="M106" s="155" t="str">
        <f t="shared" si="7"/>
        <v/>
      </c>
      <c r="N106" s="626" t="str">
        <f t="shared" si="8"/>
        <v/>
      </c>
      <c r="O106" s="626" t="str">
        <f t="shared" si="9"/>
        <v/>
      </c>
      <c r="P106" s="306"/>
    </row>
    <row r="107" spans="2:16" x14ac:dyDescent="0.2">
      <c r="B107" s="211" t="s">
        <v>707</v>
      </c>
      <c r="C107" s="212"/>
      <c r="D107" s="266" t="s">
        <v>535</v>
      </c>
      <c r="E107" s="13">
        <v>87</v>
      </c>
      <c r="F107" s="14" t="s">
        <v>176</v>
      </c>
      <c r="G107" s="14" t="s">
        <v>177</v>
      </c>
      <c r="H107" s="421" t="str">
        <f t="shared" si="5"/>
        <v/>
      </c>
      <c r="I107" s="420"/>
      <c r="J107" s="421" t="str">
        <f t="shared" si="6"/>
        <v/>
      </c>
      <c r="K107" s="419"/>
      <c r="L107" s="420"/>
      <c r="M107" s="155" t="str">
        <f t="shared" si="7"/>
        <v/>
      </c>
      <c r="N107" s="626" t="str">
        <f t="shared" si="8"/>
        <v/>
      </c>
      <c r="O107" s="626" t="str">
        <f t="shared" si="9"/>
        <v/>
      </c>
      <c r="P107" s="306"/>
    </row>
    <row r="108" spans="2:16" x14ac:dyDescent="0.2">
      <c r="B108" s="211" t="s">
        <v>708</v>
      </c>
      <c r="C108" s="212"/>
      <c r="D108" s="266" t="s">
        <v>535</v>
      </c>
      <c r="E108" s="16">
        <v>88</v>
      </c>
      <c r="F108" s="14" t="s">
        <v>178</v>
      </c>
      <c r="G108" s="14" t="s">
        <v>179</v>
      </c>
      <c r="H108" s="421" t="str">
        <f t="shared" si="5"/>
        <v/>
      </c>
      <c r="I108" s="420"/>
      <c r="J108" s="421" t="str">
        <f t="shared" si="6"/>
        <v/>
      </c>
      <c r="K108" s="419"/>
      <c r="L108" s="420"/>
      <c r="M108" s="155" t="str">
        <f t="shared" si="7"/>
        <v/>
      </c>
      <c r="N108" s="626" t="str">
        <f t="shared" si="8"/>
        <v/>
      </c>
      <c r="O108" s="626" t="str">
        <f t="shared" si="9"/>
        <v/>
      </c>
      <c r="P108" s="306"/>
    </row>
    <row r="109" spans="2:16" x14ac:dyDescent="0.2">
      <c r="B109" s="211" t="s">
        <v>709</v>
      </c>
      <c r="C109" s="212"/>
      <c r="D109" s="266" t="s">
        <v>535</v>
      </c>
      <c r="E109" s="13">
        <v>89</v>
      </c>
      <c r="F109" s="14" t="s">
        <v>180</v>
      </c>
      <c r="G109" s="14" t="s">
        <v>181</v>
      </c>
      <c r="H109" s="421" t="str">
        <f t="shared" si="5"/>
        <v/>
      </c>
      <c r="I109" s="420"/>
      <c r="J109" s="421" t="str">
        <f t="shared" si="6"/>
        <v/>
      </c>
      <c r="K109" s="419"/>
      <c r="L109" s="420"/>
      <c r="M109" s="155" t="str">
        <f t="shared" si="7"/>
        <v/>
      </c>
      <c r="N109" s="626" t="str">
        <f t="shared" si="8"/>
        <v/>
      </c>
      <c r="O109" s="626" t="str">
        <f t="shared" si="9"/>
        <v/>
      </c>
      <c r="P109" s="306"/>
    </row>
    <row r="110" spans="2:16" x14ac:dyDescent="0.2">
      <c r="B110" s="211" t="s">
        <v>710</v>
      </c>
      <c r="C110" s="212"/>
      <c r="D110" s="266" t="s">
        <v>535</v>
      </c>
      <c r="E110" s="13">
        <v>90</v>
      </c>
      <c r="F110" s="14" t="s">
        <v>182</v>
      </c>
      <c r="G110" s="14" t="s">
        <v>183</v>
      </c>
      <c r="H110" s="421" t="str">
        <f t="shared" si="5"/>
        <v/>
      </c>
      <c r="I110" s="420"/>
      <c r="J110" s="421" t="str">
        <f t="shared" si="6"/>
        <v/>
      </c>
      <c r="K110" s="419"/>
      <c r="L110" s="420"/>
      <c r="M110" s="155" t="str">
        <f t="shared" si="7"/>
        <v/>
      </c>
      <c r="N110" s="626" t="str">
        <f t="shared" si="8"/>
        <v/>
      </c>
      <c r="O110" s="626" t="str">
        <f t="shared" si="9"/>
        <v/>
      </c>
      <c r="P110" s="306"/>
    </row>
    <row r="111" spans="2:16" x14ac:dyDescent="0.2">
      <c r="B111" s="211" t="s">
        <v>711</v>
      </c>
      <c r="C111" s="212"/>
      <c r="D111" s="266" t="s">
        <v>535</v>
      </c>
      <c r="E111" s="16">
        <v>91</v>
      </c>
      <c r="F111" s="14" t="s">
        <v>184</v>
      </c>
      <c r="G111" s="14" t="s">
        <v>185</v>
      </c>
      <c r="H111" s="421" t="str">
        <f t="shared" si="5"/>
        <v/>
      </c>
      <c r="I111" s="420"/>
      <c r="J111" s="421" t="str">
        <f t="shared" si="6"/>
        <v/>
      </c>
      <c r="K111" s="419"/>
      <c r="L111" s="420"/>
      <c r="M111" s="155" t="str">
        <f t="shared" si="7"/>
        <v/>
      </c>
      <c r="N111" s="626" t="str">
        <f t="shared" si="8"/>
        <v/>
      </c>
      <c r="O111" s="626" t="str">
        <f t="shared" si="9"/>
        <v/>
      </c>
      <c r="P111" s="306"/>
    </row>
    <row r="112" spans="2:16" x14ac:dyDescent="0.2">
      <c r="B112" s="211" t="s">
        <v>712</v>
      </c>
      <c r="C112" s="212"/>
      <c r="D112" s="266" t="s">
        <v>535</v>
      </c>
      <c r="E112" s="13">
        <v>92</v>
      </c>
      <c r="F112" s="14" t="s">
        <v>186</v>
      </c>
      <c r="G112" s="14" t="s">
        <v>187</v>
      </c>
      <c r="H112" s="421" t="str">
        <f t="shared" si="5"/>
        <v/>
      </c>
      <c r="I112" s="420"/>
      <c r="J112" s="421" t="str">
        <f t="shared" si="6"/>
        <v/>
      </c>
      <c r="K112" s="419"/>
      <c r="L112" s="420"/>
      <c r="M112" s="155" t="str">
        <f t="shared" si="7"/>
        <v/>
      </c>
      <c r="N112" s="626" t="str">
        <f t="shared" si="8"/>
        <v/>
      </c>
      <c r="O112" s="626" t="str">
        <f t="shared" si="9"/>
        <v/>
      </c>
      <c r="P112" s="306"/>
    </row>
    <row r="113" spans="2:16" x14ac:dyDescent="0.2">
      <c r="B113" s="211" t="s">
        <v>713</v>
      </c>
      <c r="C113" s="212"/>
      <c r="D113" s="266" t="s">
        <v>535</v>
      </c>
      <c r="E113" s="13">
        <v>93</v>
      </c>
      <c r="F113" s="14" t="s">
        <v>188</v>
      </c>
      <c r="G113" s="14" t="s">
        <v>189</v>
      </c>
      <c r="H113" s="421" t="str">
        <f t="shared" si="5"/>
        <v/>
      </c>
      <c r="I113" s="420"/>
      <c r="J113" s="421" t="str">
        <f t="shared" si="6"/>
        <v/>
      </c>
      <c r="K113" s="419"/>
      <c r="L113" s="420"/>
      <c r="M113" s="155" t="str">
        <f t="shared" si="7"/>
        <v/>
      </c>
      <c r="N113" s="626" t="str">
        <f t="shared" si="8"/>
        <v/>
      </c>
      <c r="O113" s="626" t="str">
        <f t="shared" si="9"/>
        <v/>
      </c>
      <c r="P113" s="306"/>
    </row>
    <row r="114" spans="2:16" x14ac:dyDescent="0.2">
      <c r="B114" s="211" t="s">
        <v>714</v>
      </c>
      <c r="C114" s="212"/>
      <c r="D114" s="266" t="s">
        <v>535</v>
      </c>
      <c r="E114" s="16">
        <v>94</v>
      </c>
      <c r="F114" s="14" t="s">
        <v>190</v>
      </c>
      <c r="G114" s="14" t="s">
        <v>191</v>
      </c>
      <c r="H114" s="421" t="str">
        <f t="shared" si="5"/>
        <v/>
      </c>
      <c r="I114" s="420"/>
      <c r="J114" s="421" t="str">
        <f t="shared" si="6"/>
        <v/>
      </c>
      <c r="K114" s="419"/>
      <c r="L114" s="420"/>
      <c r="M114" s="155" t="str">
        <f t="shared" si="7"/>
        <v/>
      </c>
      <c r="N114" s="626" t="str">
        <f t="shared" si="8"/>
        <v/>
      </c>
      <c r="O114" s="626" t="str">
        <f t="shared" si="9"/>
        <v/>
      </c>
      <c r="P114" s="306"/>
    </row>
    <row r="115" spans="2:16" x14ac:dyDescent="0.2">
      <c r="B115" s="211" t="s">
        <v>715</v>
      </c>
      <c r="C115" s="212"/>
      <c r="D115" s="266" t="s">
        <v>535</v>
      </c>
      <c r="E115" s="13">
        <v>95</v>
      </c>
      <c r="F115" s="14" t="s">
        <v>192</v>
      </c>
      <c r="G115" s="14" t="s">
        <v>193</v>
      </c>
      <c r="H115" s="421" t="str">
        <f t="shared" si="5"/>
        <v/>
      </c>
      <c r="I115" s="420"/>
      <c r="J115" s="421" t="str">
        <f t="shared" si="6"/>
        <v/>
      </c>
      <c r="K115" s="419"/>
      <c r="L115" s="420"/>
      <c r="M115" s="155" t="str">
        <f t="shared" si="7"/>
        <v/>
      </c>
      <c r="N115" s="626" t="str">
        <f t="shared" si="8"/>
        <v/>
      </c>
      <c r="O115" s="626" t="str">
        <f t="shared" si="9"/>
        <v/>
      </c>
      <c r="P115" s="306"/>
    </row>
    <row r="116" spans="2:16" x14ac:dyDescent="0.2">
      <c r="B116" s="211" t="s">
        <v>716</v>
      </c>
      <c r="C116" s="212"/>
      <c r="D116" s="266" t="s">
        <v>535</v>
      </c>
      <c r="E116" s="13">
        <v>96</v>
      </c>
      <c r="F116" s="14" t="s">
        <v>194</v>
      </c>
      <c r="G116" s="14" t="s">
        <v>195</v>
      </c>
      <c r="H116" s="421" t="str">
        <f t="shared" si="5"/>
        <v/>
      </c>
      <c r="I116" s="420"/>
      <c r="J116" s="421" t="str">
        <f t="shared" si="6"/>
        <v/>
      </c>
      <c r="K116" s="419"/>
      <c r="L116" s="420"/>
      <c r="M116" s="155" t="str">
        <f t="shared" si="7"/>
        <v/>
      </c>
      <c r="N116" s="626" t="str">
        <f t="shared" si="8"/>
        <v/>
      </c>
      <c r="O116" s="626" t="str">
        <f t="shared" si="9"/>
        <v/>
      </c>
      <c r="P116" s="306"/>
    </row>
    <row r="117" spans="2:16" x14ac:dyDescent="0.2">
      <c r="B117" s="211" t="s">
        <v>718</v>
      </c>
      <c r="C117" s="212"/>
      <c r="D117" s="266" t="s">
        <v>535</v>
      </c>
      <c r="E117" s="16">
        <v>97</v>
      </c>
      <c r="F117" s="14" t="s">
        <v>197</v>
      </c>
      <c r="G117" s="14" t="s">
        <v>198</v>
      </c>
      <c r="H117" s="421" t="str">
        <f t="shared" si="5"/>
        <v/>
      </c>
      <c r="I117" s="420"/>
      <c r="J117" s="421" t="str">
        <f t="shared" si="6"/>
        <v/>
      </c>
      <c r="K117" s="419"/>
      <c r="L117" s="420"/>
      <c r="M117" s="155" t="str">
        <f t="shared" si="7"/>
        <v/>
      </c>
      <c r="N117" s="626" t="str">
        <f t="shared" si="8"/>
        <v/>
      </c>
      <c r="O117" s="626" t="str">
        <f t="shared" si="9"/>
        <v/>
      </c>
      <c r="P117" s="306"/>
    </row>
    <row r="118" spans="2:16" x14ac:dyDescent="0.2">
      <c r="B118" s="211" t="s">
        <v>719</v>
      </c>
      <c r="C118" s="212"/>
      <c r="D118" s="266" t="s">
        <v>535</v>
      </c>
      <c r="E118" s="13">
        <v>98</v>
      </c>
      <c r="F118" s="14" t="s">
        <v>199</v>
      </c>
      <c r="G118" s="14" t="s">
        <v>200</v>
      </c>
      <c r="H118" s="421" t="str">
        <f t="shared" si="5"/>
        <v/>
      </c>
      <c r="I118" s="420"/>
      <c r="J118" s="421" t="str">
        <f t="shared" si="6"/>
        <v/>
      </c>
      <c r="K118" s="419"/>
      <c r="L118" s="420"/>
      <c r="M118" s="155" t="str">
        <f t="shared" si="7"/>
        <v/>
      </c>
      <c r="N118" s="626" t="str">
        <f t="shared" si="8"/>
        <v/>
      </c>
      <c r="O118" s="626" t="str">
        <f t="shared" si="9"/>
        <v/>
      </c>
      <c r="P118" s="306"/>
    </row>
    <row r="119" spans="2:16" x14ac:dyDescent="0.2">
      <c r="B119" s="211" t="s">
        <v>720</v>
      </c>
      <c r="C119" s="212"/>
      <c r="D119" s="266" t="s">
        <v>535</v>
      </c>
      <c r="E119" s="13">
        <v>99</v>
      </c>
      <c r="F119" s="14" t="s">
        <v>201</v>
      </c>
      <c r="G119" s="14" t="s">
        <v>202</v>
      </c>
      <c r="H119" s="421">
        <f t="shared" si="5"/>
        <v>-1</v>
      </c>
      <c r="I119" s="420">
        <v>-1</v>
      </c>
      <c r="J119" s="421" t="str">
        <f t="shared" si="6"/>
        <v/>
      </c>
      <c r="K119" s="419"/>
      <c r="L119" s="420"/>
      <c r="M119" s="155" t="str">
        <f t="shared" si="7"/>
        <v/>
      </c>
      <c r="N119" s="626" t="str">
        <f t="shared" si="8"/>
        <v/>
      </c>
      <c r="O119" s="626" t="str">
        <f t="shared" si="9"/>
        <v/>
      </c>
      <c r="P119" s="306"/>
    </row>
    <row r="120" spans="2:16" x14ac:dyDescent="0.2">
      <c r="B120" s="211" t="s">
        <v>721</v>
      </c>
      <c r="C120" s="212"/>
      <c r="D120" s="266" t="s">
        <v>535</v>
      </c>
      <c r="E120" s="16">
        <v>100</v>
      </c>
      <c r="F120" s="14" t="s">
        <v>203</v>
      </c>
      <c r="G120" s="14" t="s">
        <v>204</v>
      </c>
      <c r="H120" s="421">
        <f t="shared" si="5"/>
        <v>-56</v>
      </c>
      <c r="I120" s="420"/>
      <c r="J120" s="421">
        <f t="shared" si="6"/>
        <v>-56</v>
      </c>
      <c r="K120" s="419">
        <v>-51</v>
      </c>
      <c r="L120" s="420">
        <v>-5</v>
      </c>
      <c r="M120" s="155" t="str">
        <f t="shared" si="7"/>
        <v/>
      </c>
      <c r="N120" s="626" t="str">
        <f t="shared" si="8"/>
        <v/>
      </c>
      <c r="O120" s="626" t="str">
        <f t="shared" si="9"/>
        <v/>
      </c>
      <c r="P120" s="306"/>
    </row>
    <row r="121" spans="2:16" x14ac:dyDescent="0.2">
      <c r="B121" s="211" t="s">
        <v>722</v>
      </c>
      <c r="C121" s="212"/>
      <c r="D121" s="266" t="s">
        <v>535</v>
      </c>
      <c r="E121" s="13">
        <v>101</v>
      </c>
      <c r="F121" s="14" t="s">
        <v>205</v>
      </c>
      <c r="G121" s="14" t="s">
        <v>206</v>
      </c>
      <c r="H121" s="421" t="str">
        <f t="shared" si="5"/>
        <v/>
      </c>
      <c r="I121" s="420"/>
      <c r="J121" s="421" t="str">
        <f t="shared" si="6"/>
        <v/>
      </c>
      <c r="K121" s="419"/>
      <c r="L121" s="420"/>
      <c r="M121" s="155" t="str">
        <f t="shared" si="7"/>
        <v/>
      </c>
      <c r="N121" s="626" t="str">
        <f t="shared" si="8"/>
        <v/>
      </c>
      <c r="O121" s="626" t="str">
        <f t="shared" si="9"/>
        <v/>
      </c>
      <c r="P121" s="306"/>
    </row>
    <row r="122" spans="2:16" x14ac:dyDescent="0.2">
      <c r="B122" s="211" t="s">
        <v>723</v>
      </c>
      <c r="C122" s="212"/>
      <c r="D122" s="266" t="s">
        <v>535</v>
      </c>
      <c r="E122" s="13">
        <v>102</v>
      </c>
      <c r="F122" s="14" t="s">
        <v>207</v>
      </c>
      <c r="G122" s="14" t="s">
        <v>208</v>
      </c>
      <c r="H122" s="421" t="str">
        <f t="shared" si="5"/>
        <v/>
      </c>
      <c r="I122" s="420"/>
      <c r="J122" s="421" t="str">
        <f t="shared" si="6"/>
        <v/>
      </c>
      <c r="K122" s="419"/>
      <c r="L122" s="420"/>
      <c r="M122" s="155" t="str">
        <f t="shared" si="7"/>
        <v/>
      </c>
      <c r="N122" s="626" t="str">
        <f t="shared" si="8"/>
        <v/>
      </c>
      <c r="O122" s="626" t="str">
        <f t="shared" si="9"/>
        <v/>
      </c>
      <c r="P122" s="306"/>
    </row>
    <row r="123" spans="2:16" x14ac:dyDescent="0.2">
      <c r="B123" s="211" t="s">
        <v>724</v>
      </c>
      <c r="C123" s="212"/>
      <c r="D123" s="266" t="s">
        <v>535</v>
      </c>
      <c r="E123" s="16">
        <v>103</v>
      </c>
      <c r="F123" s="14" t="s">
        <v>209</v>
      </c>
      <c r="G123" s="14" t="s">
        <v>210</v>
      </c>
      <c r="H123" s="421">
        <f t="shared" si="5"/>
        <v>-50</v>
      </c>
      <c r="I123" s="420">
        <v>-13</v>
      </c>
      <c r="J123" s="421">
        <f t="shared" si="6"/>
        <v>-37</v>
      </c>
      <c r="K123" s="419">
        <v>-37</v>
      </c>
      <c r="L123" s="420"/>
      <c r="M123" s="155" t="str">
        <f t="shared" si="7"/>
        <v/>
      </c>
      <c r="N123" s="626" t="str">
        <f t="shared" si="8"/>
        <v/>
      </c>
      <c r="O123" s="626" t="str">
        <f t="shared" si="9"/>
        <v/>
      </c>
      <c r="P123" s="306"/>
    </row>
    <row r="124" spans="2:16" x14ac:dyDescent="0.2">
      <c r="B124" s="211" t="s">
        <v>725</v>
      </c>
      <c r="C124" s="212"/>
      <c r="D124" s="266" t="s">
        <v>535</v>
      </c>
      <c r="E124" s="13">
        <v>104</v>
      </c>
      <c r="F124" s="14" t="s">
        <v>211</v>
      </c>
      <c r="G124" s="14" t="s">
        <v>212</v>
      </c>
      <c r="H124" s="421" t="str">
        <f t="shared" si="5"/>
        <v/>
      </c>
      <c r="I124" s="420"/>
      <c r="J124" s="421" t="str">
        <f t="shared" si="6"/>
        <v/>
      </c>
      <c r="K124" s="419"/>
      <c r="L124" s="420"/>
      <c r="M124" s="155" t="str">
        <f t="shared" si="7"/>
        <v/>
      </c>
      <c r="N124" s="626" t="str">
        <f t="shared" si="8"/>
        <v/>
      </c>
      <c r="O124" s="626" t="str">
        <f t="shared" si="9"/>
        <v/>
      </c>
      <c r="P124" s="306"/>
    </row>
    <row r="125" spans="2:16" x14ac:dyDescent="0.2">
      <c r="B125" s="211" t="s">
        <v>726</v>
      </c>
      <c r="C125" s="212"/>
      <c r="D125" s="266" t="s">
        <v>535</v>
      </c>
      <c r="E125" s="13">
        <v>105</v>
      </c>
      <c r="F125" s="14" t="s">
        <v>213</v>
      </c>
      <c r="G125" s="14" t="s">
        <v>214</v>
      </c>
      <c r="H125" s="421">
        <f t="shared" si="5"/>
        <v>-75</v>
      </c>
      <c r="I125" s="420">
        <v>-12</v>
      </c>
      <c r="J125" s="421">
        <f t="shared" si="6"/>
        <v>-63</v>
      </c>
      <c r="K125" s="419">
        <v>-12</v>
      </c>
      <c r="L125" s="420">
        <v>-51</v>
      </c>
      <c r="M125" s="155" t="str">
        <f t="shared" si="7"/>
        <v/>
      </c>
      <c r="N125" s="626" t="str">
        <f t="shared" si="8"/>
        <v/>
      </c>
      <c r="O125" s="626" t="str">
        <f t="shared" si="9"/>
        <v/>
      </c>
      <c r="P125" s="306"/>
    </row>
    <row r="126" spans="2:16" x14ac:dyDescent="0.2">
      <c r="B126" s="211" t="s">
        <v>727</v>
      </c>
      <c r="C126" s="212"/>
      <c r="D126" s="266" t="s">
        <v>535</v>
      </c>
      <c r="E126" s="16">
        <v>106</v>
      </c>
      <c r="F126" s="14" t="s">
        <v>215</v>
      </c>
      <c r="G126" s="14" t="s">
        <v>216</v>
      </c>
      <c r="H126" s="421">
        <f t="shared" si="5"/>
        <v>-11287</v>
      </c>
      <c r="I126" s="420">
        <v>-333</v>
      </c>
      <c r="J126" s="421">
        <f t="shared" si="6"/>
        <v>-10954</v>
      </c>
      <c r="K126" s="419">
        <v>-4930</v>
      </c>
      <c r="L126" s="420">
        <v>-6024</v>
      </c>
      <c r="M126" s="155" t="str">
        <f t="shared" si="7"/>
        <v/>
      </c>
      <c r="N126" s="626" t="str">
        <f t="shared" si="8"/>
        <v/>
      </c>
      <c r="O126" s="626" t="str">
        <f t="shared" si="9"/>
        <v/>
      </c>
      <c r="P126" s="306"/>
    </row>
    <row r="127" spans="2:16" x14ac:dyDescent="0.2">
      <c r="B127" s="211" t="s">
        <v>728</v>
      </c>
      <c r="C127" s="212"/>
      <c r="D127" s="266" t="s">
        <v>535</v>
      </c>
      <c r="E127" s="13">
        <v>107</v>
      </c>
      <c r="F127" s="14" t="s">
        <v>217</v>
      </c>
      <c r="G127" s="14" t="s">
        <v>218</v>
      </c>
      <c r="H127" s="421" t="str">
        <f t="shared" si="5"/>
        <v/>
      </c>
      <c r="I127" s="420"/>
      <c r="J127" s="421" t="str">
        <f t="shared" si="6"/>
        <v/>
      </c>
      <c r="K127" s="419"/>
      <c r="L127" s="420"/>
      <c r="M127" s="155" t="str">
        <f t="shared" si="7"/>
        <v/>
      </c>
      <c r="N127" s="626" t="str">
        <f t="shared" si="8"/>
        <v/>
      </c>
      <c r="O127" s="626" t="str">
        <f t="shared" si="9"/>
        <v/>
      </c>
      <c r="P127" s="306"/>
    </row>
    <row r="128" spans="2:16" x14ac:dyDescent="0.2">
      <c r="B128" s="211" t="s">
        <v>729</v>
      </c>
      <c r="C128" s="212"/>
      <c r="D128" s="266" t="s">
        <v>535</v>
      </c>
      <c r="E128" s="13">
        <v>108</v>
      </c>
      <c r="F128" s="14" t="s">
        <v>219</v>
      </c>
      <c r="G128" s="14" t="s">
        <v>220</v>
      </c>
      <c r="H128" s="421">
        <f t="shared" si="5"/>
        <v>-4645</v>
      </c>
      <c r="I128" s="420">
        <v>-2332</v>
      </c>
      <c r="J128" s="421">
        <f t="shared" si="6"/>
        <v>-2313</v>
      </c>
      <c r="K128" s="419">
        <v>-607</v>
      </c>
      <c r="L128" s="420">
        <v>-1706</v>
      </c>
      <c r="M128" s="155" t="str">
        <f t="shared" si="7"/>
        <v/>
      </c>
      <c r="N128" s="626" t="str">
        <f t="shared" si="8"/>
        <v/>
      </c>
      <c r="O128" s="626" t="str">
        <f t="shared" si="9"/>
        <v/>
      </c>
      <c r="P128" s="306"/>
    </row>
    <row r="129" spans="2:16" x14ac:dyDescent="0.2">
      <c r="B129" s="211" t="s">
        <v>730</v>
      </c>
      <c r="C129" s="212"/>
      <c r="D129" s="266" t="s">
        <v>535</v>
      </c>
      <c r="E129" s="16">
        <v>109</v>
      </c>
      <c r="F129" s="14" t="s">
        <v>221</v>
      </c>
      <c r="G129" s="14" t="s">
        <v>222</v>
      </c>
      <c r="H129" s="421">
        <f t="shared" si="5"/>
        <v>-68</v>
      </c>
      <c r="I129" s="420">
        <v>-68</v>
      </c>
      <c r="J129" s="421" t="str">
        <f t="shared" si="6"/>
        <v/>
      </c>
      <c r="K129" s="419"/>
      <c r="L129" s="420"/>
      <c r="M129" s="155" t="str">
        <f t="shared" si="7"/>
        <v/>
      </c>
      <c r="N129" s="626" t="str">
        <f t="shared" si="8"/>
        <v/>
      </c>
      <c r="O129" s="626" t="str">
        <f t="shared" si="9"/>
        <v/>
      </c>
      <c r="P129" s="306"/>
    </row>
    <row r="130" spans="2:16" x14ac:dyDescent="0.2">
      <c r="B130" s="211" t="s">
        <v>731</v>
      </c>
      <c r="C130" s="212"/>
      <c r="D130" s="266" t="s">
        <v>535</v>
      </c>
      <c r="E130" s="13">
        <v>110</v>
      </c>
      <c r="F130" s="14" t="s">
        <v>223</v>
      </c>
      <c r="G130" s="14" t="s">
        <v>224</v>
      </c>
      <c r="H130" s="421" t="str">
        <f t="shared" si="5"/>
        <v/>
      </c>
      <c r="I130" s="420"/>
      <c r="J130" s="421" t="str">
        <f t="shared" si="6"/>
        <v/>
      </c>
      <c r="K130" s="419"/>
      <c r="L130" s="420"/>
      <c r="M130" s="155" t="str">
        <f t="shared" si="7"/>
        <v/>
      </c>
      <c r="N130" s="626" t="str">
        <f t="shared" si="8"/>
        <v/>
      </c>
      <c r="O130" s="626" t="str">
        <f t="shared" si="9"/>
        <v/>
      </c>
      <c r="P130" s="306"/>
    </row>
    <row r="131" spans="2:16" x14ac:dyDescent="0.2">
      <c r="B131" s="211" t="s">
        <v>732</v>
      </c>
      <c r="C131" s="212"/>
      <c r="D131" s="266" t="s">
        <v>535</v>
      </c>
      <c r="E131" s="13">
        <v>111</v>
      </c>
      <c r="F131" s="14" t="s">
        <v>225</v>
      </c>
      <c r="G131" s="14" t="s">
        <v>226</v>
      </c>
      <c r="H131" s="421">
        <f t="shared" si="5"/>
        <v>-8</v>
      </c>
      <c r="I131" s="420"/>
      <c r="J131" s="421">
        <f t="shared" si="6"/>
        <v>-8</v>
      </c>
      <c r="K131" s="419">
        <v>-8</v>
      </c>
      <c r="L131" s="420"/>
      <c r="M131" s="155" t="str">
        <f t="shared" si="7"/>
        <v/>
      </c>
      <c r="N131" s="626" t="str">
        <f t="shared" si="8"/>
        <v/>
      </c>
      <c r="O131" s="626" t="str">
        <f t="shared" si="9"/>
        <v/>
      </c>
      <c r="P131" s="306"/>
    </row>
    <row r="132" spans="2:16" x14ac:dyDescent="0.2">
      <c r="B132" s="211" t="s">
        <v>733</v>
      </c>
      <c r="C132" s="212"/>
      <c r="D132" s="266" t="s">
        <v>535</v>
      </c>
      <c r="E132" s="16">
        <v>112</v>
      </c>
      <c r="F132" s="14" t="s">
        <v>227</v>
      </c>
      <c r="G132" s="14" t="s">
        <v>228</v>
      </c>
      <c r="H132" s="421" t="str">
        <f t="shared" si="5"/>
        <v/>
      </c>
      <c r="I132" s="420"/>
      <c r="J132" s="421" t="str">
        <f t="shared" si="6"/>
        <v/>
      </c>
      <c r="K132" s="419"/>
      <c r="L132" s="420"/>
      <c r="M132" s="155" t="str">
        <f t="shared" si="7"/>
        <v/>
      </c>
      <c r="N132" s="626" t="str">
        <f t="shared" si="8"/>
        <v/>
      </c>
      <c r="O132" s="626" t="str">
        <f t="shared" si="9"/>
        <v/>
      </c>
      <c r="P132" s="306"/>
    </row>
    <row r="133" spans="2:16" x14ac:dyDescent="0.2">
      <c r="B133" s="211" t="s">
        <v>734</v>
      </c>
      <c r="C133" s="212"/>
      <c r="D133" s="266" t="s">
        <v>535</v>
      </c>
      <c r="E133" s="13">
        <v>113</v>
      </c>
      <c r="F133" s="14" t="s">
        <v>229</v>
      </c>
      <c r="G133" s="14" t="s">
        <v>230</v>
      </c>
      <c r="H133" s="421" t="str">
        <f t="shared" si="5"/>
        <v/>
      </c>
      <c r="I133" s="420"/>
      <c r="J133" s="421" t="str">
        <f t="shared" si="6"/>
        <v/>
      </c>
      <c r="K133" s="419"/>
      <c r="L133" s="420"/>
      <c r="M133" s="155" t="str">
        <f t="shared" si="7"/>
        <v/>
      </c>
      <c r="N133" s="626" t="str">
        <f t="shared" si="8"/>
        <v/>
      </c>
      <c r="O133" s="626" t="str">
        <f t="shared" si="9"/>
        <v/>
      </c>
      <c r="P133" s="306"/>
    </row>
    <row r="134" spans="2:16" x14ac:dyDescent="0.2">
      <c r="B134" s="211" t="s">
        <v>735</v>
      </c>
      <c r="C134" s="212"/>
      <c r="D134" s="266" t="s">
        <v>535</v>
      </c>
      <c r="E134" s="13">
        <v>114</v>
      </c>
      <c r="F134" s="14" t="s">
        <v>231</v>
      </c>
      <c r="G134" s="14" t="s">
        <v>966</v>
      </c>
      <c r="H134" s="421" t="str">
        <f t="shared" si="5"/>
        <v/>
      </c>
      <c r="I134" s="420"/>
      <c r="J134" s="421" t="str">
        <f t="shared" si="6"/>
        <v/>
      </c>
      <c r="K134" s="419"/>
      <c r="L134" s="420"/>
      <c r="M134" s="155" t="str">
        <f t="shared" si="7"/>
        <v/>
      </c>
      <c r="N134" s="626" t="str">
        <f t="shared" si="8"/>
        <v/>
      </c>
      <c r="O134" s="626" t="str">
        <f t="shared" si="9"/>
        <v/>
      </c>
      <c r="P134" s="306"/>
    </row>
    <row r="135" spans="2:16" x14ac:dyDescent="0.2">
      <c r="B135" s="211" t="s">
        <v>736</v>
      </c>
      <c r="C135" s="212"/>
      <c r="D135" s="266" t="s">
        <v>535</v>
      </c>
      <c r="E135" s="16">
        <v>115</v>
      </c>
      <c r="F135" s="14" t="s">
        <v>232</v>
      </c>
      <c r="G135" s="14" t="s">
        <v>967</v>
      </c>
      <c r="H135" s="421">
        <f t="shared" si="5"/>
        <v>-55</v>
      </c>
      <c r="I135" s="420">
        <v>-10</v>
      </c>
      <c r="J135" s="421">
        <f t="shared" si="6"/>
        <v>-45</v>
      </c>
      <c r="K135" s="419">
        <v>-45</v>
      </c>
      <c r="L135" s="420"/>
      <c r="M135" s="155" t="str">
        <f t="shared" si="7"/>
        <v/>
      </c>
      <c r="N135" s="626" t="str">
        <f t="shared" si="8"/>
        <v/>
      </c>
      <c r="O135" s="626" t="str">
        <f t="shared" si="9"/>
        <v/>
      </c>
      <c r="P135" s="306"/>
    </row>
    <row r="136" spans="2:16" x14ac:dyDescent="0.2">
      <c r="B136" s="211" t="s">
        <v>737</v>
      </c>
      <c r="C136" s="212"/>
      <c r="D136" s="266" t="s">
        <v>535</v>
      </c>
      <c r="E136" s="13">
        <v>116</v>
      </c>
      <c r="F136" s="14" t="s">
        <v>959</v>
      </c>
      <c r="G136" s="14" t="s">
        <v>516</v>
      </c>
      <c r="H136" s="421" t="str">
        <f t="shared" si="5"/>
        <v/>
      </c>
      <c r="I136" s="420"/>
      <c r="J136" s="421" t="str">
        <f t="shared" si="6"/>
        <v/>
      </c>
      <c r="K136" s="419"/>
      <c r="L136" s="420"/>
      <c r="M136" s="155" t="str">
        <f t="shared" si="7"/>
        <v/>
      </c>
      <c r="N136" s="626" t="str">
        <f t="shared" si="8"/>
        <v/>
      </c>
      <c r="O136" s="626" t="str">
        <f t="shared" si="9"/>
        <v/>
      </c>
      <c r="P136" s="306"/>
    </row>
    <row r="137" spans="2:16" x14ac:dyDescent="0.2">
      <c r="B137" s="211" t="s">
        <v>738</v>
      </c>
      <c r="C137" s="212"/>
      <c r="D137" s="266" t="s">
        <v>535</v>
      </c>
      <c r="E137" s="13">
        <v>117</v>
      </c>
      <c r="F137" s="14" t="s">
        <v>233</v>
      </c>
      <c r="G137" s="14" t="s">
        <v>234</v>
      </c>
      <c r="H137" s="421" t="str">
        <f t="shared" si="5"/>
        <v/>
      </c>
      <c r="I137" s="420"/>
      <c r="J137" s="421" t="str">
        <f t="shared" si="6"/>
        <v/>
      </c>
      <c r="K137" s="419"/>
      <c r="L137" s="420"/>
      <c r="M137" s="155" t="str">
        <f t="shared" si="7"/>
        <v/>
      </c>
      <c r="N137" s="626" t="str">
        <f t="shared" si="8"/>
        <v/>
      </c>
      <c r="O137" s="626" t="str">
        <f t="shared" si="9"/>
        <v/>
      </c>
      <c r="P137" s="306"/>
    </row>
    <row r="138" spans="2:16" x14ac:dyDescent="0.2">
      <c r="B138" s="211" t="s">
        <v>739</v>
      </c>
      <c r="C138" s="212"/>
      <c r="D138" s="266" t="s">
        <v>535</v>
      </c>
      <c r="E138" s="16">
        <v>118</v>
      </c>
      <c r="F138" s="14" t="s">
        <v>235</v>
      </c>
      <c r="G138" s="14" t="s">
        <v>236</v>
      </c>
      <c r="H138" s="421" t="str">
        <f t="shared" si="5"/>
        <v/>
      </c>
      <c r="I138" s="420"/>
      <c r="J138" s="421" t="str">
        <f t="shared" si="6"/>
        <v/>
      </c>
      <c r="K138" s="419"/>
      <c r="L138" s="420"/>
      <c r="M138" s="155" t="str">
        <f t="shared" si="7"/>
        <v/>
      </c>
      <c r="N138" s="626" t="str">
        <f t="shared" si="8"/>
        <v/>
      </c>
      <c r="O138" s="626" t="str">
        <f t="shared" si="9"/>
        <v/>
      </c>
      <c r="P138" s="306"/>
    </row>
    <row r="139" spans="2:16" x14ac:dyDescent="0.2">
      <c r="B139" s="211" t="s">
        <v>740</v>
      </c>
      <c r="C139" s="212"/>
      <c r="D139" s="266" t="s">
        <v>535</v>
      </c>
      <c r="E139" s="13">
        <v>119</v>
      </c>
      <c r="F139" s="14" t="s">
        <v>237</v>
      </c>
      <c r="G139" s="14" t="s">
        <v>238</v>
      </c>
      <c r="H139" s="421" t="str">
        <f t="shared" si="5"/>
        <v/>
      </c>
      <c r="I139" s="420"/>
      <c r="J139" s="421" t="str">
        <f t="shared" si="6"/>
        <v/>
      </c>
      <c r="K139" s="419"/>
      <c r="L139" s="420"/>
      <c r="M139" s="155" t="str">
        <f t="shared" si="7"/>
        <v/>
      </c>
      <c r="N139" s="626" t="str">
        <f t="shared" si="8"/>
        <v/>
      </c>
      <c r="O139" s="626" t="str">
        <f t="shared" si="9"/>
        <v/>
      </c>
      <c r="P139" s="306"/>
    </row>
    <row r="140" spans="2:16" x14ac:dyDescent="0.2">
      <c r="B140" s="211" t="s">
        <v>741</v>
      </c>
      <c r="C140" s="212"/>
      <c r="D140" s="266" t="s">
        <v>535</v>
      </c>
      <c r="E140" s="13">
        <v>120</v>
      </c>
      <c r="F140" s="14" t="s">
        <v>239</v>
      </c>
      <c r="G140" s="14" t="s">
        <v>240</v>
      </c>
      <c r="H140" s="421" t="str">
        <f t="shared" si="5"/>
        <v/>
      </c>
      <c r="I140" s="420"/>
      <c r="J140" s="421" t="str">
        <f t="shared" si="6"/>
        <v/>
      </c>
      <c r="K140" s="419"/>
      <c r="L140" s="420"/>
      <c r="M140" s="155" t="str">
        <f t="shared" si="7"/>
        <v/>
      </c>
      <c r="N140" s="626" t="str">
        <f t="shared" si="8"/>
        <v/>
      </c>
      <c r="O140" s="626" t="str">
        <f t="shared" si="9"/>
        <v/>
      </c>
      <c r="P140" s="306"/>
    </row>
    <row r="141" spans="2:16" x14ac:dyDescent="0.2">
      <c r="B141" s="211" t="s">
        <v>742</v>
      </c>
      <c r="C141" s="212"/>
      <c r="D141" s="266" t="s">
        <v>535</v>
      </c>
      <c r="E141" s="16">
        <v>121</v>
      </c>
      <c r="F141" s="14" t="s">
        <v>241</v>
      </c>
      <c r="G141" s="14" t="s">
        <v>242</v>
      </c>
      <c r="H141" s="421" t="str">
        <f t="shared" si="5"/>
        <v/>
      </c>
      <c r="I141" s="420"/>
      <c r="J141" s="421" t="str">
        <f t="shared" si="6"/>
        <v/>
      </c>
      <c r="K141" s="419"/>
      <c r="L141" s="420"/>
      <c r="M141" s="155" t="str">
        <f t="shared" si="7"/>
        <v/>
      </c>
      <c r="N141" s="626" t="str">
        <f t="shared" si="8"/>
        <v/>
      </c>
      <c r="O141" s="626" t="str">
        <f t="shared" si="9"/>
        <v/>
      </c>
      <c r="P141" s="306"/>
    </row>
    <row r="142" spans="2:16" x14ac:dyDescent="0.2">
      <c r="B142" s="211" t="s">
        <v>743</v>
      </c>
      <c r="C142" s="212"/>
      <c r="D142" s="266" t="s">
        <v>535</v>
      </c>
      <c r="E142" s="13">
        <v>122</v>
      </c>
      <c r="F142" s="14" t="s">
        <v>243</v>
      </c>
      <c r="G142" s="14" t="s">
        <v>244</v>
      </c>
      <c r="H142" s="421" t="str">
        <f t="shared" si="5"/>
        <v/>
      </c>
      <c r="I142" s="420"/>
      <c r="J142" s="421" t="str">
        <f t="shared" si="6"/>
        <v/>
      </c>
      <c r="K142" s="419"/>
      <c r="L142" s="420"/>
      <c r="M142" s="155" t="str">
        <f t="shared" si="7"/>
        <v/>
      </c>
      <c r="N142" s="626" t="str">
        <f t="shared" si="8"/>
        <v/>
      </c>
      <c r="O142" s="626" t="str">
        <f t="shared" si="9"/>
        <v/>
      </c>
      <c r="P142" s="306"/>
    </row>
    <row r="143" spans="2:16" x14ac:dyDescent="0.2">
      <c r="B143" s="211" t="s">
        <v>744</v>
      </c>
      <c r="C143" s="212"/>
      <c r="D143" s="266" t="s">
        <v>535</v>
      </c>
      <c r="E143" s="13">
        <v>123</v>
      </c>
      <c r="F143" s="14" t="s">
        <v>245</v>
      </c>
      <c r="G143" s="14" t="s">
        <v>246</v>
      </c>
      <c r="H143" s="421" t="str">
        <f t="shared" si="5"/>
        <v/>
      </c>
      <c r="I143" s="420"/>
      <c r="J143" s="421" t="str">
        <f t="shared" si="6"/>
        <v/>
      </c>
      <c r="K143" s="419"/>
      <c r="L143" s="420"/>
      <c r="M143" s="155" t="str">
        <f t="shared" si="7"/>
        <v/>
      </c>
      <c r="N143" s="626" t="str">
        <f t="shared" si="8"/>
        <v/>
      </c>
      <c r="O143" s="626" t="str">
        <f t="shared" si="9"/>
        <v/>
      </c>
      <c r="P143" s="306"/>
    </row>
    <row r="144" spans="2:16" x14ac:dyDescent="0.2">
      <c r="B144" s="211" t="s">
        <v>745</v>
      </c>
      <c r="C144" s="212"/>
      <c r="D144" s="266" t="s">
        <v>535</v>
      </c>
      <c r="E144" s="16">
        <v>124</v>
      </c>
      <c r="F144" s="14" t="s">
        <v>247</v>
      </c>
      <c r="G144" s="14" t="s">
        <v>248</v>
      </c>
      <c r="H144" s="421" t="str">
        <f t="shared" si="5"/>
        <v/>
      </c>
      <c r="I144" s="420"/>
      <c r="J144" s="421" t="str">
        <f t="shared" si="6"/>
        <v/>
      </c>
      <c r="K144" s="419"/>
      <c r="L144" s="420"/>
      <c r="M144" s="155" t="str">
        <f t="shared" si="7"/>
        <v/>
      </c>
      <c r="N144" s="626" t="str">
        <f t="shared" si="8"/>
        <v/>
      </c>
      <c r="O144" s="626" t="str">
        <f t="shared" si="9"/>
        <v/>
      </c>
      <c r="P144" s="306"/>
    </row>
    <row r="145" spans="2:16" x14ac:dyDescent="0.2">
      <c r="B145" s="211" t="s">
        <v>746</v>
      </c>
      <c r="C145" s="212"/>
      <c r="D145" s="266" t="s">
        <v>535</v>
      </c>
      <c r="E145" s="13">
        <v>125</v>
      </c>
      <c r="F145" s="14" t="s">
        <v>249</v>
      </c>
      <c r="G145" s="14" t="s">
        <v>250</v>
      </c>
      <c r="H145" s="421" t="str">
        <f t="shared" si="5"/>
        <v/>
      </c>
      <c r="I145" s="420"/>
      <c r="J145" s="421" t="str">
        <f t="shared" si="6"/>
        <v/>
      </c>
      <c r="K145" s="419"/>
      <c r="L145" s="420"/>
      <c r="M145" s="155" t="str">
        <f t="shared" si="7"/>
        <v/>
      </c>
      <c r="N145" s="626" t="str">
        <f t="shared" si="8"/>
        <v/>
      </c>
      <c r="O145" s="626" t="str">
        <f t="shared" si="9"/>
        <v/>
      </c>
      <c r="P145" s="306"/>
    </row>
    <row r="146" spans="2:16" x14ac:dyDescent="0.2">
      <c r="B146" s="211" t="s">
        <v>747</v>
      </c>
      <c r="C146" s="212"/>
      <c r="D146" s="266" t="s">
        <v>535</v>
      </c>
      <c r="E146" s="13">
        <v>126</v>
      </c>
      <c r="F146" s="14" t="s">
        <v>251</v>
      </c>
      <c r="G146" s="14" t="s">
        <v>252</v>
      </c>
      <c r="H146" s="421" t="str">
        <f t="shared" si="5"/>
        <v/>
      </c>
      <c r="I146" s="420"/>
      <c r="J146" s="421" t="str">
        <f t="shared" si="6"/>
        <v/>
      </c>
      <c r="K146" s="419"/>
      <c r="L146" s="420"/>
      <c r="M146" s="155" t="str">
        <f t="shared" si="7"/>
        <v/>
      </c>
      <c r="N146" s="626" t="str">
        <f t="shared" si="8"/>
        <v/>
      </c>
      <c r="O146" s="626" t="str">
        <f t="shared" si="9"/>
        <v/>
      </c>
      <c r="P146" s="306"/>
    </row>
    <row r="147" spans="2:16" x14ac:dyDescent="0.2">
      <c r="B147" s="211" t="s">
        <v>748</v>
      </c>
      <c r="C147" s="212"/>
      <c r="D147" s="266" t="s">
        <v>535</v>
      </c>
      <c r="E147" s="16">
        <v>127</v>
      </c>
      <c r="F147" s="14" t="s">
        <v>253</v>
      </c>
      <c r="G147" s="14" t="s">
        <v>254</v>
      </c>
      <c r="H147" s="421">
        <f t="shared" si="5"/>
        <v>-1102</v>
      </c>
      <c r="I147" s="420"/>
      <c r="J147" s="421">
        <f t="shared" si="6"/>
        <v>-1102</v>
      </c>
      <c r="K147" s="419">
        <v>-591</v>
      </c>
      <c r="L147" s="420">
        <v>-511</v>
      </c>
      <c r="M147" s="155" t="str">
        <f t="shared" si="7"/>
        <v/>
      </c>
      <c r="N147" s="626" t="str">
        <f t="shared" si="8"/>
        <v/>
      </c>
      <c r="O147" s="626" t="str">
        <f t="shared" si="9"/>
        <v/>
      </c>
      <c r="P147" s="306"/>
    </row>
    <row r="148" spans="2:16" x14ac:dyDescent="0.2">
      <c r="B148" s="211" t="s">
        <v>750</v>
      </c>
      <c r="C148" s="212"/>
      <c r="D148" s="266" t="s">
        <v>535</v>
      </c>
      <c r="E148" s="13">
        <v>128</v>
      </c>
      <c r="F148" s="14" t="s">
        <v>256</v>
      </c>
      <c r="G148" s="14" t="s">
        <v>257</v>
      </c>
      <c r="H148" s="421">
        <f t="shared" si="5"/>
        <v>-6</v>
      </c>
      <c r="I148" s="420"/>
      <c r="J148" s="421">
        <f t="shared" si="6"/>
        <v>-6</v>
      </c>
      <c r="K148" s="419">
        <v>-6</v>
      </c>
      <c r="L148" s="420"/>
      <c r="M148" s="155" t="str">
        <f t="shared" si="7"/>
        <v/>
      </c>
      <c r="N148" s="626" t="str">
        <f t="shared" si="8"/>
        <v/>
      </c>
      <c r="O148" s="626" t="str">
        <f t="shared" si="9"/>
        <v/>
      </c>
      <c r="P148" s="306"/>
    </row>
    <row r="149" spans="2:16" x14ac:dyDescent="0.2">
      <c r="B149" s="211" t="s">
        <v>751</v>
      </c>
      <c r="C149" s="212"/>
      <c r="D149" s="266" t="s">
        <v>535</v>
      </c>
      <c r="E149" s="13">
        <v>129</v>
      </c>
      <c r="F149" s="14" t="s">
        <v>258</v>
      </c>
      <c r="G149" s="14" t="s">
        <v>259</v>
      </c>
      <c r="H149" s="421" t="str">
        <f t="shared" ref="H149:H212" si="10">IF(AND(I149="",J149=""),"",IF(OR(I149="c",J149="c"),"c",SUM(I149,J149)))</f>
        <v/>
      </c>
      <c r="I149" s="420"/>
      <c r="J149" s="421" t="str">
        <f t="shared" si="6"/>
        <v/>
      </c>
      <c r="K149" s="419"/>
      <c r="L149" s="420"/>
      <c r="M149" s="155" t="str">
        <f t="shared" si="7"/>
        <v/>
      </c>
      <c r="N149" s="626" t="str">
        <f t="shared" si="8"/>
        <v/>
      </c>
      <c r="O149" s="626" t="str">
        <f t="shared" si="9"/>
        <v/>
      </c>
      <c r="P149" s="306"/>
    </row>
    <row r="150" spans="2:16" x14ac:dyDescent="0.2">
      <c r="B150" s="211" t="s">
        <v>752</v>
      </c>
      <c r="C150" s="212"/>
      <c r="D150" s="266" t="s">
        <v>535</v>
      </c>
      <c r="E150" s="16">
        <v>130</v>
      </c>
      <c r="F150" s="14" t="s">
        <v>260</v>
      </c>
      <c r="G150" s="14" t="s">
        <v>261</v>
      </c>
      <c r="H150" s="421" t="str">
        <f t="shared" si="10"/>
        <v/>
      </c>
      <c r="I150" s="420"/>
      <c r="J150" s="421" t="str">
        <f t="shared" ref="J150:J213" si="11">IF(AND(K150="",L150=""),"",IF(OR(K150="c",L150="c"),"c",SUM(K150,L150)))</f>
        <v/>
      </c>
      <c r="K150" s="419"/>
      <c r="L150" s="420"/>
      <c r="M150" s="155" t="str">
        <f t="shared" ref="M150:M213" si="12">IF(AND(SUM(COUNTIF(K150:L150,"c"),(COUNTIF(J150,"c")))=1,AND(K150&lt;&gt;"",L150&lt;&gt;"",J150&lt;&gt;"")),"Residual Disclosure",IF(AND(SUM(COUNTIF(I150:J150,"c"),(COUNTIF(H150,"c")))=1,AND(I150&lt;&gt;"",J150&lt;&gt;"",H150&lt;&gt;"")),"Residual Disclosure",""))</f>
        <v/>
      </c>
      <c r="N150" s="626" t="str">
        <f t="shared" ref="N150:N213" si="13">IF(M150&lt;&gt;"","",IF(OR(AND(H150="c",OR(J150="c",I150="c")),AND(H150&lt;&gt;"",I150="c",J150="c"),AND(H150&lt;&gt;"",J150="",I150="")),"",IF(OR(I150="c",J150="c"),"c",IF(ABS(SUM(I150,J150)-SUM(H150))&gt;0.9,SUM(I150,J150),""))))</f>
        <v/>
      </c>
      <c r="O150" s="626" t="str">
        <f t="shared" ref="O150:O213" si="14">IF(M150&lt;&gt;"","",IF(OR(AND(J150="c",OR(L150="c",K150="c")),AND(J150&lt;&gt;"",K150="c",L150="c"),AND(J150&lt;&gt;"",L150="",K150="")),"",IF(COUNTIF(K150:L150,"c")&gt;1,"",IF(ABS(SUM(K150,L150)-SUM(J150))&gt;0.9,SUM(K150,L150),""))))</f>
        <v/>
      </c>
      <c r="P150" s="306"/>
    </row>
    <row r="151" spans="2:16" x14ac:dyDescent="0.2">
      <c r="B151" s="211" t="s">
        <v>753</v>
      </c>
      <c r="C151" s="212"/>
      <c r="D151" s="266" t="s">
        <v>535</v>
      </c>
      <c r="E151" s="13">
        <v>131</v>
      </c>
      <c r="F151" s="14" t="s">
        <v>262</v>
      </c>
      <c r="G151" s="14" t="s">
        <v>263</v>
      </c>
      <c r="H151" s="421" t="str">
        <f t="shared" si="10"/>
        <v/>
      </c>
      <c r="I151" s="420"/>
      <c r="J151" s="421" t="str">
        <f t="shared" si="11"/>
        <v/>
      </c>
      <c r="K151" s="419"/>
      <c r="L151" s="420"/>
      <c r="M151" s="155" t="str">
        <f t="shared" si="12"/>
        <v/>
      </c>
      <c r="N151" s="626" t="str">
        <f t="shared" si="13"/>
        <v/>
      </c>
      <c r="O151" s="626" t="str">
        <f t="shared" si="14"/>
        <v/>
      </c>
      <c r="P151" s="306"/>
    </row>
    <row r="152" spans="2:16" x14ac:dyDescent="0.2">
      <c r="B152" s="211" t="s">
        <v>754</v>
      </c>
      <c r="C152" s="212"/>
      <c r="D152" s="266" t="s">
        <v>535</v>
      </c>
      <c r="E152" s="13">
        <v>132</v>
      </c>
      <c r="F152" s="14" t="s">
        <v>264</v>
      </c>
      <c r="G152" s="14" t="s">
        <v>265</v>
      </c>
      <c r="H152" s="421" t="str">
        <f t="shared" si="10"/>
        <v/>
      </c>
      <c r="I152" s="420"/>
      <c r="J152" s="421" t="str">
        <f t="shared" si="11"/>
        <v/>
      </c>
      <c r="K152" s="419"/>
      <c r="L152" s="420"/>
      <c r="M152" s="155" t="str">
        <f t="shared" si="12"/>
        <v/>
      </c>
      <c r="N152" s="626" t="str">
        <f t="shared" si="13"/>
        <v/>
      </c>
      <c r="O152" s="626" t="str">
        <f t="shared" si="14"/>
        <v/>
      </c>
      <c r="P152" s="306"/>
    </row>
    <row r="153" spans="2:16" x14ac:dyDescent="0.2">
      <c r="B153" s="211" t="s">
        <v>755</v>
      </c>
      <c r="C153" s="212"/>
      <c r="D153" s="266" t="s">
        <v>535</v>
      </c>
      <c r="E153" s="16">
        <v>133</v>
      </c>
      <c r="F153" s="14" t="s">
        <v>266</v>
      </c>
      <c r="G153" s="14" t="s">
        <v>267</v>
      </c>
      <c r="H153" s="421" t="str">
        <f t="shared" si="10"/>
        <v/>
      </c>
      <c r="I153" s="420"/>
      <c r="J153" s="421" t="str">
        <f t="shared" si="11"/>
        <v/>
      </c>
      <c r="K153" s="419"/>
      <c r="L153" s="420"/>
      <c r="M153" s="155" t="str">
        <f t="shared" si="12"/>
        <v/>
      </c>
      <c r="N153" s="626" t="str">
        <f t="shared" si="13"/>
        <v/>
      </c>
      <c r="O153" s="626" t="str">
        <f t="shared" si="14"/>
        <v/>
      </c>
      <c r="P153" s="306"/>
    </row>
    <row r="154" spans="2:16" x14ac:dyDescent="0.2">
      <c r="B154" s="211" t="s">
        <v>756</v>
      </c>
      <c r="C154" s="212"/>
      <c r="D154" s="266" t="s">
        <v>535</v>
      </c>
      <c r="E154" s="13">
        <v>134</v>
      </c>
      <c r="F154" s="14" t="s">
        <v>268</v>
      </c>
      <c r="G154" s="14" t="s">
        <v>269</v>
      </c>
      <c r="H154" s="421" t="str">
        <f t="shared" si="10"/>
        <v/>
      </c>
      <c r="I154" s="420"/>
      <c r="J154" s="421" t="str">
        <f t="shared" si="11"/>
        <v/>
      </c>
      <c r="K154" s="419"/>
      <c r="L154" s="420"/>
      <c r="M154" s="155" t="str">
        <f t="shared" si="12"/>
        <v/>
      </c>
      <c r="N154" s="626" t="str">
        <f t="shared" si="13"/>
        <v/>
      </c>
      <c r="O154" s="626" t="str">
        <f t="shared" si="14"/>
        <v/>
      </c>
      <c r="P154" s="306"/>
    </row>
    <row r="155" spans="2:16" x14ac:dyDescent="0.2">
      <c r="B155" s="211" t="s">
        <v>757</v>
      </c>
      <c r="C155" s="212"/>
      <c r="D155" s="266" t="s">
        <v>535</v>
      </c>
      <c r="E155" s="13">
        <v>135</v>
      </c>
      <c r="F155" s="14" t="s">
        <v>270</v>
      </c>
      <c r="G155" s="14" t="s">
        <v>271</v>
      </c>
      <c r="H155" s="421" t="str">
        <f t="shared" si="10"/>
        <v/>
      </c>
      <c r="I155" s="420"/>
      <c r="J155" s="421" t="str">
        <f t="shared" si="11"/>
        <v/>
      </c>
      <c r="K155" s="419"/>
      <c r="L155" s="420"/>
      <c r="M155" s="155" t="str">
        <f t="shared" si="12"/>
        <v/>
      </c>
      <c r="N155" s="626" t="str">
        <f t="shared" si="13"/>
        <v/>
      </c>
      <c r="O155" s="626" t="str">
        <f t="shared" si="14"/>
        <v/>
      </c>
      <c r="P155" s="306"/>
    </row>
    <row r="156" spans="2:16" x14ac:dyDescent="0.2">
      <c r="B156" s="211" t="s">
        <v>758</v>
      </c>
      <c r="C156" s="212"/>
      <c r="D156" s="266" t="s">
        <v>535</v>
      </c>
      <c r="E156" s="16">
        <v>136</v>
      </c>
      <c r="F156" s="14" t="s">
        <v>272</v>
      </c>
      <c r="G156" s="14" t="s">
        <v>273</v>
      </c>
      <c r="H156" s="421" t="str">
        <f t="shared" si="10"/>
        <v/>
      </c>
      <c r="I156" s="420"/>
      <c r="J156" s="421" t="str">
        <f t="shared" si="11"/>
        <v/>
      </c>
      <c r="K156" s="419"/>
      <c r="L156" s="420"/>
      <c r="M156" s="155" t="str">
        <f t="shared" si="12"/>
        <v/>
      </c>
      <c r="N156" s="626" t="str">
        <f t="shared" si="13"/>
        <v/>
      </c>
      <c r="O156" s="626" t="str">
        <f t="shared" si="14"/>
        <v/>
      </c>
      <c r="P156" s="306"/>
    </row>
    <row r="157" spans="2:16" x14ac:dyDescent="0.2">
      <c r="B157" s="211" t="s">
        <v>759</v>
      </c>
      <c r="C157" s="212"/>
      <c r="D157" s="266" t="s">
        <v>535</v>
      </c>
      <c r="E157" s="13">
        <v>137</v>
      </c>
      <c r="F157" s="14" t="s">
        <v>274</v>
      </c>
      <c r="G157" s="14" t="s">
        <v>275</v>
      </c>
      <c r="H157" s="421" t="str">
        <f t="shared" si="10"/>
        <v/>
      </c>
      <c r="I157" s="420"/>
      <c r="J157" s="421" t="str">
        <f t="shared" si="11"/>
        <v/>
      </c>
      <c r="K157" s="419"/>
      <c r="L157" s="420"/>
      <c r="M157" s="155" t="str">
        <f t="shared" si="12"/>
        <v/>
      </c>
      <c r="N157" s="626" t="str">
        <f t="shared" si="13"/>
        <v/>
      </c>
      <c r="O157" s="626" t="str">
        <f t="shared" si="14"/>
        <v/>
      </c>
      <c r="P157" s="306"/>
    </row>
    <row r="158" spans="2:16" x14ac:dyDescent="0.2">
      <c r="B158" s="211" t="s">
        <v>760</v>
      </c>
      <c r="C158" s="212"/>
      <c r="D158" s="266" t="s">
        <v>535</v>
      </c>
      <c r="E158" s="13">
        <v>138</v>
      </c>
      <c r="F158" s="14" t="s">
        <v>276</v>
      </c>
      <c r="G158" s="14" t="s">
        <v>277</v>
      </c>
      <c r="H158" s="421" t="str">
        <f t="shared" si="10"/>
        <v/>
      </c>
      <c r="I158" s="420"/>
      <c r="J158" s="421" t="str">
        <f t="shared" si="11"/>
        <v/>
      </c>
      <c r="K158" s="419"/>
      <c r="L158" s="420"/>
      <c r="M158" s="155" t="str">
        <f t="shared" si="12"/>
        <v/>
      </c>
      <c r="N158" s="626" t="str">
        <f t="shared" si="13"/>
        <v/>
      </c>
      <c r="O158" s="626" t="str">
        <f t="shared" si="14"/>
        <v/>
      </c>
      <c r="P158" s="306"/>
    </row>
    <row r="159" spans="2:16" x14ac:dyDescent="0.2">
      <c r="B159" s="211" t="s">
        <v>761</v>
      </c>
      <c r="C159" s="212"/>
      <c r="D159" s="266" t="s">
        <v>535</v>
      </c>
      <c r="E159" s="16">
        <v>139</v>
      </c>
      <c r="F159" s="14" t="s">
        <v>278</v>
      </c>
      <c r="G159" s="14" t="s">
        <v>279</v>
      </c>
      <c r="H159" s="421" t="str">
        <f t="shared" si="10"/>
        <v/>
      </c>
      <c r="I159" s="420"/>
      <c r="J159" s="421" t="str">
        <f t="shared" si="11"/>
        <v/>
      </c>
      <c r="K159" s="419"/>
      <c r="L159" s="420"/>
      <c r="M159" s="155" t="str">
        <f t="shared" si="12"/>
        <v/>
      </c>
      <c r="N159" s="626" t="str">
        <f t="shared" si="13"/>
        <v/>
      </c>
      <c r="O159" s="626" t="str">
        <f t="shared" si="14"/>
        <v/>
      </c>
      <c r="P159" s="306"/>
    </row>
    <row r="160" spans="2:16" x14ac:dyDescent="0.2">
      <c r="B160" s="211" t="s">
        <v>762</v>
      </c>
      <c r="C160" s="212"/>
      <c r="D160" s="266" t="s">
        <v>535</v>
      </c>
      <c r="E160" s="13">
        <v>140</v>
      </c>
      <c r="F160" s="14" t="s">
        <v>280</v>
      </c>
      <c r="G160" s="14" t="s">
        <v>281</v>
      </c>
      <c r="H160" s="421">
        <f t="shared" si="10"/>
        <v>-143</v>
      </c>
      <c r="I160" s="420">
        <v>-23</v>
      </c>
      <c r="J160" s="421">
        <f t="shared" si="11"/>
        <v>-120</v>
      </c>
      <c r="K160" s="419">
        <v>-120</v>
      </c>
      <c r="L160" s="420"/>
      <c r="M160" s="155" t="str">
        <f t="shared" si="12"/>
        <v/>
      </c>
      <c r="N160" s="626" t="str">
        <f t="shared" si="13"/>
        <v/>
      </c>
      <c r="O160" s="626" t="str">
        <f t="shared" si="14"/>
        <v/>
      </c>
      <c r="P160" s="306"/>
    </row>
    <row r="161" spans="2:16" x14ac:dyDescent="0.2">
      <c r="B161" s="211" t="s">
        <v>763</v>
      </c>
      <c r="C161" s="212"/>
      <c r="D161" s="266" t="s">
        <v>535</v>
      </c>
      <c r="E161" s="13">
        <v>141</v>
      </c>
      <c r="F161" s="14" t="s">
        <v>282</v>
      </c>
      <c r="G161" s="14" t="s">
        <v>283</v>
      </c>
      <c r="H161" s="421" t="str">
        <f t="shared" si="10"/>
        <v/>
      </c>
      <c r="I161" s="420"/>
      <c r="J161" s="421" t="str">
        <f t="shared" si="11"/>
        <v/>
      </c>
      <c r="K161" s="419"/>
      <c r="L161" s="420"/>
      <c r="M161" s="155" t="str">
        <f t="shared" si="12"/>
        <v/>
      </c>
      <c r="N161" s="626" t="str">
        <f t="shared" si="13"/>
        <v/>
      </c>
      <c r="O161" s="626" t="str">
        <f t="shared" si="14"/>
        <v/>
      </c>
      <c r="P161" s="306"/>
    </row>
    <row r="162" spans="2:16" x14ac:dyDescent="0.2">
      <c r="B162" s="211" t="s">
        <v>764</v>
      </c>
      <c r="C162" s="212"/>
      <c r="D162" s="266" t="s">
        <v>535</v>
      </c>
      <c r="E162" s="16">
        <v>142</v>
      </c>
      <c r="F162" s="14" t="s">
        <v>284</v>
      </c>
      <c r="G162" s="14" t="s">
        <v>285</v>
      </c>
      <c r="H162" s="421" t="str">
        <f t="shared" si="10"/>
        <v/>
      </c>
      <c r="I162" s="420"/>
      <c r="J162" s="421" t="str">
        <f t="shared" si="11"/>
        <v/>
      </c>
      <c r="K162" s="419"/>
      <c r="L162" s="420"/>
      <c r="M162" s="155" t="str">
        <f t="shared" si="12"/>
        <v/>
      </c>
      <c r="N162" s="626" t="str">
        <f t="shared" si="13"/>
        <v/>
      </c>
      <c r="O162" s="626" t="str">
        <f t="shared" si="14"/>
        <v/>
      </c>
      <c r="P162" s="306"/>
    </row>
    <row r="163" spans="2:16" x14ac:dyDescent="0.2">
      <c r="B163" s="211" t="s">
        <v>765</v>
      </c>
      <c r="C163" s="212"/>
      <c r="D163" s="266" t="s">
        <v>535</v>
      </c>
      <c r="E163" s="13">
        <v>143</v>
      </c>
      <c r="F163" s="14" t="s">
        <v>286</v>
      </c>
      <c r="G163" s="14" t="s">
        <v>287</v>
      </c>
      <c r="H163" s="421">
        <f t="shared" si="10"/>
        <v>-11</v>
      </c>
      <c r="I163" s="420">
        <v>-11</v>
      </c>
      <c r="J163" s="421" t="str">
        <f t="shared" si="11"/>
        <v/>
      </c>
      <c r="K163" s="419"/>
      <c r="L163" s="420"/>
      <c r="M163" s="155" t="str">
        <f t="shared" si="12"/>
        <v/>
      </c>
      <c r="N163" s="626" t="str">
        <f t="shared" si="13"/>
        <v/>
      </c>
      <c r="O163" s="626" t="str">
        <f t="shared" si="14"/>
        <v/>
      </c>
      <c r="P163" s="306"/>
    </row>
    <row r="164" spans="2:16" x14ac:dyDescent="0.2">
      <c r="B164" s="211" t="s">
        <v>766</v>
      </c>
      <c r="C164" s="212"/>
      <c r="D164" s="266" t="s">
        <v>535</v>
      </c>
      <c r="E164" s="13">
        <v>144</v>
      </c>
      <c r="F164" s="14" t="s">
        <v>288</v>
      </c>
      <c r="G164" s="14" t="s">
        <v>289</v>
      </c>
      <c r="H164" s="421" t="str">
        <f t="shared" si="10"/>
        <v/>
      </c>
      <c r="I164" s="420"/>
      <c r="J164" s="421" t="str">
        <f t="shared" si="11"/>
        <v/>
      </c>
      <c r="K164" s="419"/>
      <c r="L164" s="420"/>
      <c r="M164" s="155" t="str">
        <f t="shared" si="12"/>
        <v/>
      </c>
      <c r="N164" s="626" t="str">
        <f t="shared" si="13"/>
        <v/>
      </c>
      <c r="O164" s="626" t="str">
        <f t="shared" si="14"/>
        <v/>
      </c>
      <c r="P164" s="306"/>
    </row>
    <row r="165" spans="2:16" x14ac:dyDescent="0.2">
      <c r="B165" s="211" t="s">
        <v>767</v>
      </c>
      <c r="C165" s="212"/>
      <c r="D165" s="266" t="s">
        <v>535</v>
      </c>
      <c r="E165" s="16">
        <v>145</v>
      </c>
      <c r="F165" s="14" t="s">
        <v>290</v>
      </c>
      <c r="G165" s="15" t="s">
        <v>291</v>
      </c>
      <c r="H165" s="421" t="str">
        <f t="shared" si="10"/>
        <v/>
      </c>
      <c r="I165" s="420"/>
      <c r="J165" s="421" t="str">
        <f t="shared" si="11"/>
        <v/>
      </c>
      <c r="K165" s="419"/>
      <c r="L165" s="420"/>
      <c r="M165" s="155" t="str">
        <f t="shared" si="12"/>
        <v/>
      </c>
      <c r="N165" s="626" t="str">
        <f t="shared" si="13"/>
        <v/>
      </c>
      <c r="O165" s="626" t="str">
        <f t="shared" si="14"/>
        <v/>
      </c>
      <c r="P165" s="306"/>
    </row>
    <row r="166" spans="2:16" x14ac:dyDescent="0.2">
      <c r="B166" s="211" t="s">
        <v>768</v>
      </c>
      <c r="C166" s="212"/>
      <c r="D166" s="266" t="s">
        <v>535</v>
      </c>
      <c r="E166" s="13">
        <v>146</v>
      </c>
      <c r="F166" s="14" t="s">
        <v>292</v>
      </c>
      <c r="G166" s="14" t="s">
        <v>293</v>
      </c>
      <c r="H166" s="421" t="str">
        <f t="shared" si="10"/>
        <v/>
      </c>
      <c r="I166" s="420"/>
      <c r="J166" s="421" t="str">
        <f t="shared" si="11"/>
        <v/>
      </c>
      <c r="K166" s="419"/>
      <c r="L166" s="420"/>
      <c r="M166" s="155" t="str">
        <f t="shared" si="12"/>
        <v/>
      </c>
      <c r="N166" s="626" t="str">
        <f t="shared" si="13"/>
        <v/>
      </c>
      <c r="O166" s="626" t="str">
        <f t="shared" si="14"/>
        <v/>
      </c>
      <c r="P166" s="306"/>
    </row>
    <row r="167" spans="2:16" x14ac:dyDescent="0.2">
      <c r="B167" s="211" t="s">
        <v>769</v>
      </c>
      <c r="C167" s="212"/>
      <c r="D167" s="266" t="s">
        <v>535</v>
      </c>
      <c r="E167" s="13">
        <v>147</v>
      </c>
      <c r="F167" s="14" t="s">
        <v>294</v>
      </c>
      <c r="G167" s="14" t="s">
        <v>295</v>
      </c>
      <c r="H167" s="421" t="str">
        <f t="shared" si="10"/>
        <v/>
      </c>
      <c r="I167" s="420"/>
      <c r="J167" s="421" t="str">
        <f t="shared" si="11"/>
        <v/>
      </c>
      <c r="K167" s="419"/>
      <c r="L167" s="420"/>
      <c r="M167" s="155" t="str">
        <f t="shared" si="12"/>
        <v/>
      </c>
      <c r="N167" s="626" t="str">
        <f t="shared" si="13"/>
        <v/>
      </c>
      <c r="O167" s="626" t="str">
        <f t="shared" si="14"/>
        <v/>
      </c>
      <c r="P167" s="306"/>
    </row>
    <row r="168" spans="2:16" x14ac:dyDescent="0.2">
      <c r="B168" s="211" t="s">
        <v>770</v>
      </c>
      <c r="C168" s="212"/>
      <c r="D168" s="266" t="s">
        <v>535</v>
      </c>
      <c r="E168" s="16">
        <v>148</v>
      </c>
      <c r="F168" s="14" t="s">
        <v>296</v>
      </c>
      <c r="G168" s="14" t="s">
        <v>297</v>
      </c>
      <c r="H168" s="421" t="str">
        <f t="shared" si="10"/>
        <v/>
      </c>
      <c r="I168" s="420"/>
      <c r="J168" s="421" t="str">
        <f t="shared" si="11"/>
        <v/>
      </c>
      <c r="K168" s="419"/>
      <c r="L168" s="420"/>
      <c r="M168" s="155" t="str">
        <f t="shared" si="12"/>
        <v/>
      </c>
      <c r="N168" s="626" t="str">
        <f t="shared" si="13"/>
        <v/>
      </c>
      <c r="O168" s="626" t="str">
        <f t="shared" si="14"/>
        <v/>
      </c>
      <c r="P168" s="306"/>
    </row>
    <row r="169" spans="2:16" x14ac:dyDescent="0.2">
      <c r="B169" s="211" t="s">
        <v>771</v>
      </c>
      <c r="C169" s="212"/>
      <c r="D169" s="266" t="s">
        <v>535</v>
      </c>
      <c r="E169" s="13">
        <v>149</v>
      </c>
      <c r="F169" s="14" t="s">
        <v>298</v>
      </c>
      <c r="G169" s="14" t="s">
        <v>299</v>
      </c>
      <c r="H169" s="421" t="str">
        <f t="shared" si="10"/>
        <v/>
      </c>
      <c r="I169" s="420"/>
      <c r="J169" s="421" t="str">
        <f t="shared" si="11"/>
        <v/>
      </c>
      <c r="K169" s="419"/>
      <c r="L169" s="420"/>
      <c r="M169" s="155" t="str">
        <f t="shared" si="12"/>
        <v/>
      </c>
      <c r="N169" s="626" t="str">
        <f t="shared" si="13"/>
        <v/>
      </c>
      <c r="O169" s="626" t="str">
        <f t="shared" si="14"/>
        <v/>
      </c>
      <c r="P169" s="306"/>
    </row>
    <row r="170" spans="2:16" x14ac:dyDescent="0.2">
      <c r="B170" s="211" t="s">
        <v>772</v>
      </c>
      <c r="C170" s="212"/>
      <c r="D170" s="266" t="s">
        <v>535</v>
      </c>
      <c r="E170" s="13">
        <v>150</v>
      </c>
      <c r="F170" s="14" t="s">
        <v>300</v>
      </c>
      <c r="G170" s="14" t="s">
        <v>301</v>
      </c>
      <c r="H170" s="421" t="str">
        <f t="shared" si="10"/>
        <v/>
      </c>
      <c r="I170" s="420"/>
      <c r="J170" s="421" t="str">
        <f t="shared" si="11"/>
        <v/>
      </c>
      <c r="K170" s="419"/>
      <c r="L170" s="420"/>
      <c r="M170" s="155" t="str">
        <f t="shared" si="12"/>
        <v/>
      </c>
      <c r="N170" s="626" t="str">
        <f t="shared" si="13"/>
        <v/>
      </c>
      <c r="O170" s="626" t="str">
        <f t="shared" si="14"/>
        <v/>
      </c>
      <c r="P170" s="306"/>
    </row>
    <row r="171" spans="2:16" x14ac:dyDescent="0.2">
      <c r="B171" s="211" t="s">
        <v>773</v>
      </c>
      <c r="C171" s="212"/>
      <c r="D171" s="266" t="s">
        <v>535</v>
      </c>
      <c r="E171" s="16">
        <v>151</v>
      </c>
      <c r="F171" s="14" t="s">
        <v>302</v>
      </c>
      <c r="G171" s="14" t="s">
        <v>303</v>
      </c>
      <c r="H171" s="421" t="str">
        <f t="shared" si="10"/>
        <v/>
      </c>
      <c r="I171" s="420"/>
      <c r="J171" s="421" t="str">
        <f t="shared" si="11"/>
        <v/>
      </c>
      <c r="K171" s="419"/>
      <c r="L171" s="420"/>
      <c r="M171" s="155" t="str">
        <f t="shared" si="12"/>
        <v/>
      </c>
      <c r="N171" s="626" t="str">
        <f t="shared" si="13"/>
        <v/>
      </c>
      <c r="O171" s="626" t="str">
        <f t="shared" si="14"/>
        <v/>
      </c>
      <c r="P171" s="306"/>
    </row>
    <row r="172" spans="2:16" x14ac:dyDescent="0.2">
      <c r="B172" s="211" t="s">
        <v>774</v>
      </c>
      <c r="C172" s="212"/>
      <c r="D172" s="266" t="s">
        <v>535</v>
      </c>
      <c r="E172" s="13">
        <v>152</v>
      </c>
      <c r="F172" s="14" t="s">
        <v>304</v>
      </c>
      <c r="G172" s="14" t="s">
        <v>305</v>
      </c>
      <c r="H172" s="421" t="str">
        <f t="shared" si="10"/>
        <v/>
      </c>
      <c r="I172" s="420"/>
      <c r="J172" s="421" t="str">
        <f t="shared" si="11"/>
        <v/>
      </c>
      <c r="K172" s="419"/>
      <c r="L172" s="420"/>
      <c r="M172" s="155" t="str">
        <f t="shared" si="12"/>
        <v/>
      </c>
      <c r="N172" s="626" t="str">
        <f t="shared" si="13"/>
        <v/>
      </c>
      <c r="O172" s="626" t="str">
        <f t="shared" si="14"/>
        <v/>
      </c>
      <c r="P172" s="306"/>
    </row>
    <row r="173" spans="2:16" x14ac:dyDescent="0.2">
      <c r="B173" s="211" t="s">
        <v>775</v>
      </c>
      <c r="C173" s="212"/>
      <c r="D173" s="266" t="s">
        <v>535</v>
      </c>
      <c r="E173" s="13">
        <v>153</v>
      </c>
      <c r="F173" s="14" t="s">
        <v>306</v>
      </c>
      <c r="G173" s="14" t="s">
        <v>307</v>
      </c>
      <c r="H173" s="421">
        <f t="shared" si="10"/>
        <v>-5595</v>
      </c>
      <c r="I173" s="420">
        <v>-79</v>
      </c>
      <c r="J173" s="421">
        <f t="shared" si="11"/>
        <v>-5516</v>
      </c>
      <c r="K173" s="419">
        <v>-4377</v>
      </c>
      <c r="L173" s="420">
        <v>-1139</v>
      </c>
      <c r="M173" s="155" t="str">
        <f t="shared" si="12"/>
        <v/>
      </c>
      <c r="N173" s="626" t="str">
        <f t="shared" si="13"/>
        <v/>
      </c>
      <c r="O173" s="626" t="str">
        <f t="shared" si="14"/>
        <v/>
      </c>
      <c r="P173" s="306"/>
    </row>
    <row r="174" spans="2:16" x14ac:dyDescent="0.2">
      <c r="B174" s="211" t="s">
        <v>776</v>
      </c>
      <c r="C174" s="212"/>
      <c r="D174" s="266" t="s">
        <v>535</v>
      </c>
      <c r="E174" s="16">
        <v>154</v>
      </c>
      <c r="F174" s="14" t="s">
        <v>308</v>
      </c>
      <c r="G174" s="14" t="s">
        <v>309</v>
      </c>
      <c r="H174" s="421" t="str">
        <f t="shared" si="10"/>
        <v/>
      </c>
      <c r="I174" s="420"/>
      <c r="J174" s="421" t="str">
        <f t="shared" si="11"/>
        <v/>
      </c>
      <c r="K174" s="419"/>
      <c r="L174" s="420"/>
      <c r="M174" s="155" t="str">
        <f t="shared" si="12"/>
        <v/>
      </c>
      <c r="N174" s="626" t="str">
        <f t="shared" si="13"/>
        <v/>
      </c>
      <c r="O174" s="626" t="str">
        <f t="shared" si="14"/>
        <v/>
      </c>
      <c r="P174" s="306"/>
    </row>
    <row r="175" spans="2:16" x14ac:dyDescent="0.2">
      <c r="B175" s="211" t="s">
        <v>777</v>
      </c>
      <c r="C175" s="212"/>
      <c r="D175" s="266" t="s">
        <v>535</v>
      </c>
      <c r="E175" s="13">
        <v>155</v>
      </c>
      <c r="F175" s="14" t="s">
        <v>310</v>
      </c>
      <c r="G175" s="14" t="s">
        <v>311</v>
      </c>
      <c r="H175" s="421" t="str">
        <f t="shared" si="10"/>
        <v/>
      </c>
      <c r="I175" s="420"/>
      <c r="J175" s="421" t="str">
        <f t="shared" si="11"/>
        <v/>
      </c>
      <c r="K175" s="419"/>
      <c r="L175" s="420"/>
      <c r="M175" s="155" t="str">
        <f t="shared" si="12"/>
        <v/>
      </c>
      <c r="N175" s="626" t="str">
        <f t="shared" si="13"/>
        <v/>
      </c>
      <c r="O175" s="626" t="str">
        <f t="shared" si="14"/>
        <v/>
      </c>
      <c r="P175" s="306"/>
    </row>
    <row r="176" spans="2:16" x14ac:dyDescent="0.2">
      <c r="B176" s="211" t="s">
        <v>778</v>
      </c>
      <c r="C176" s="212"/>
      <c r="D176" s="266" t="s">
        <v>535</v>
      </c>
      <c r="E176" s="13">
        <v>156</v>
      </c>
      <c r="F176" s="14" t="s">
        <v>312</v>
      </c>
      <c r="G176" s="14" t="s">
        <v>313</v>
      </c>
      <c r="H176" s="421" t="str">
        <f t="shared" si="10"/>
        <v/>
      </c>
      <c r="I176" s="420"/>
      <c r="J176" s="421" t="str">
        <f t="shared" si="11"/>
        <v/>
      </c>
      <c r="K176" s="419"/>
      <c r="L176" s="420"/>
      <c r="M176" s="155" t="str">
        <f t="shared" si="12"/>
        <v/>
      </c>
      <c r="N176" s="626" t="str">
        <f t="shared" si="13"/>
        <v/>
      </c>
      <c r="O176" s="626" t="str">
        <f t="shared" si="14"/>
        <v/>
      </c>
      <c r="P176" s="306"/>
    </row>
    <row r="177" spans="2:16" x14ac:dyDescent="0.2">
      <c r="B177" s="211" t="s">
        <v>779</v>
      </c>
      <c r="C177" s="212"/>
      <c r="D177" s="266" t="s">
        <v>535</v>
      </c>
      <c r="E177" s="16">
        <v>157</v>
      </c>
      <c r="F177" s="14" t="s">
        <v>314</v>
      </c>
      <c r="G177" s="14" t="s">
        <v>315</v>
      </c>
      <c r="H177" s="421" t="str">
        <f t="shared" si="10"/>
        <v/>
      </c>
      <c r="I177" s="420"/>
      <c r="J177" s="421" t="str">
        <f t="shared" si="11"/>
        <v/>
      </c>
      <c r="K177" s="419"/>
      <c r="L177" s="420"/>
      <c r="M177" s="155" t="str">
        <f t="shared" si="12"/>
        <v/>
      </c>
      <c r="N177" s="626" t="str">
        <f t="shared" si="13"/>
        <v/>
      </c>
      <c r="O177" s="626" t="str">
        <f t="shared" si="14"/>
        <v/>
      </c>
      <c r="P177" s="306"/>
    </row>
    <row r="178" spans="2:16" x14ac:dyDescent="0.2">
      <c r="B178" s="211" t="s">
        <v>780</v>
      </c>
      <c r="C178" s="212"/>
      <c r="D178" s="266" t="s">
        <v>535</v>
      </c>
      <c r="E178" s="13">
        <v>158</v>
      </c>
      <c r="F178" s="14" t="s">
        <v>316</v>
      </c>
      <c r="G178" s="14" t="s">
        <v>317</v>
      </c>
      <c r="H178" s="421">
        <f t="shared" si="10"/>
        <v>-14</v>
      </c>
      <c r="I178" s="420"/>
      <c r="J178" s="421">
        <f t="shared" si="11"/>
        <v>-14</v>
      </c>
      <c r="K178" s="419">
        <v>-14</v>
      </c>
      <c r="L178" s="420"/>
      <c r="M178" s="155" t="str">
        <f t="shared" si="12"/>
        <v/>
      </c>
      <c r="N178" s="626" t="str">
        <f t="shared" si="13"/>
        <v/>
      </c>
      <c r="O178" s="626" t="str">
        <f t="shared" si="14"/>
        <v/>
      </c>
      <c r="P178" s="306"/>
    </row>
    <row r="179" spans="2:16" x14ac:dyDescent="0.2">
      <c r="B179" s="211" t="s">
        <v>781</v>
      </c>
      <c r="C179" s="212"/>
      <c r="D179" s="266" t="s">
        <v>535</v>
      </c>
      <c r="E179" s="13">
        <v>159</v>
      </c>
      <c r="F179" s="14" t="s">
        <v>318</v>
      </c>
      <c r="G179" s="14" t="s">
        <v>319</v>
      </c>
      <c r="H179" s="421" t="str">
        <f t="shared" si="10"/>
        <v/>
      </c>
      <c r="I179" s="420"/>
      <c r="J179" s="421" t="str">
        <f t="shared" si="11"/>
        <v/>
      </c>
      <c r="K179" s="419"/>
      <c r="L179" s="420"/>
      <c r="M179" s="155" t="str">
        <f t="shared" si="12"/>
        <v/>
      </c>
      <c r="N179" s="626" t="str">
        <f t="shared" si="13"/>
        <v/>
      </c>
      <c r="O179" s="626" t="str">
        <f t="shared" si="14"/>
        <v/>
      </c>
      <c r="P179" s="306"/>
    </row>
    <row r="180" spans="2:16" x14ac:dyDescent="0.2">
      <c r="B180" s="211" t="s">
        <v>782</v>
      </c>
      <c r="C180" s="212"/>
      <c r="D180" s="266" t="s">
        <v>535</v>
      </c>
      <c r="E180" s="16">
        <v>160</v>
      </c>
      <c r="F180" s="14" t="s">
        <v>320</v>
      </c>
      <c r="G180" s="14" t="s">
        <v>321</v>
      </c>
      <c r="H180" s="421" t="str">
        <f t="shared" si="10"/>
        <v/>
      </c>
      <c r="I180" s="420"/>
      <c r="J180" s="421" t="str">
        <f t="shared" si="11"/>
        <v/>
      </c>
      <c r="K180" s="419"/>
      <c r="L180" s="420"/>
      <c r="M180" s="155" t="str">
        <f t="shared" si="12"/>
        <v/>
      </c>
      <c r="N180" s="626" t="str">
        <f t="shared" si="13"/>
        <v/>
      </c>
      <c r="O180" s="626" t="str">
        <f t="shared" si="14"/>
        <v/>
      </c>
      <c r="P180" s="306"/>
    </row>
    <row r="181" spans="2:16" x14ac:dyDescent="0.2">
      <c r="B181" s="211" t="s">
        <v>783</v>
      </c>
      <c r="C181" s="212"/>
      <c r="D181" s="266" t="s">
        <v>535</v>
      </c>
      <c r="E181" s="13">
        <v>161</v>
      </c>
      <c r="F181" s="14" t="s">
        <v>322</v>
      </c>
      <c r="G181" s="14" t="s">
        <v>323</v>
      </c>
      <c r="H181" s="421">
        <f t="shared" si="10"/>
        <v>-78</v>
      </c>
      <c r="I181" s="420">
        <v>-75</v>
      </c>
      <c r="J181" s="421">
        <f t="shared" si="11"/>
        <v>-3</v>
      </c>
      <c r="K181" s="419">
        <v>-3</v>
      </c>
      <c r="L181" s="420"/>
      <c r="M181" s="155" t="str">
        <f t="shared" si="12"/>
        <v/>
      </c>
      <c r="N181" s="626" t="str">
        <f t="shared" si="13"/>
        <v/>
      </c>
      <c r="O181" s="626" t="str">
        <f t="shared" si="14"/>
        <v/>
      </c>
      <c r="P181" s="306"/>
    </row>
    <row r="182" spans="2:16" x14ac:dyDescent="0.2">
      <c r="B182" s="211" t="s">
        <v>784</v>
      </c>
      <c r="C182" s="212"/>
      <c r="D182" s="266" t="s">
        <v>535</v>
      </c>
      <c r="E182" s="13">
        <v>162</v>
      </c>
      <c r="F182" s="14" t="s">
        <v>324</v>
      </c>
      <c r="G182" s="14" t="s">
        <v>325</v>
      </c>
      <c r="H182" s="421">
        <f t="shared" si="10"/>
        <v>-25</v>
      </c>
      <c r="I182" s="420"/>
      <c r="J182" s="421">
        <f t="shared" si="11"/>
        <v>-25</v>
      </c>
      <c r="K182" s="419">
        <v>-25</v>
      </c>
      <c r="L182" s="420"/>
      <c r="M182" s="155" t="str">
        <f t="shared" si="12"/>
        <v/>
      </c>
      <c r="N182" s="626" t="str">
        <f t="shared" si="13"/>
        <v/>
      </c>
      <c r="O182" s="626" t="str">
        <f t="shared" si="14"/>
        <v/>
      </c>
      <c r="P182" s="306"/>
    </row>
    <row r="183" spans="2:16" x14ac:dyDescent="0.2">
      <c r="B183" s="211" t="s">
        <v>785</v>
      </c>
      <c r="C183" s="212"/>
      <c r="D183" s="266" t="s">
        <v>535</v>
      </c>
      <c r="E183" s="16">
        <v>163</v>
      </c>
      <c r="F183" s="14" t="s">
        <v>326</v>
      </c>
      <c r="G183" s="14" t="s">
        <v>327</v>
      </c>
      <c r="H183" s="421" t="str">
        <f t="shared" si="10"/>
        <v/>
      </c>
      <c r="I183" s="420"/>
      <c r="J183" s="421" t="str">
        <f t="shared" si="11"/>
        <v/>
      </c>
      <c r="K183" s="419"/>
      <c r="L183" s="420"/>
      <c r="M183" s="155" t="str">
        <f t="shared" si="12"/>
        <v/>
      </c>
      <c r="N183" s="626" t="str">
        <f t="shared" si="13"/>
        <v/>
      </c>
      <c r="O183" s="626" t="str">
        <f t="shared" si="14"/>
        <v/>
      </c>
      <c r="P183" s="306"/>
    </row>
    <row r="184" spans="2:16" x14ac:dyDescent="0.2">
      <c r="B184" s="211" t="s">
        <v>786</v>
      </c>
      <c r="C184" s="212"/>
      <c r="D184" s="266" t="s">
        <v>535</v>
      </c>
      <c r="E184" s="13">
        <v>164</v>
      </c>
      <c r="F184" s="14" t="s">
        <v>328</v>
      </c>
      <c r="G184" s="14" t="s">
        <v>329</v>
      </c>
      <c r="H184" s="421" t="str">
        <f t="shared" si="10"/>
        <v/>
      </c>
      <c r="I184" s="420"/>
      <c r="J184" s="421" t="str">
        <f t="shared" si="11"/>
        <v/>
      </c>
      <c r="K184" s="419"/>
      <c r="L184" s="420"/>
      <c r="M184" s="155" t="str">
        <f t="shared" si="12"/>
        <v/>
      </c>
      <c r="N184" s="626" t="str">
        <f t="shared" si="13"/>
        <v/>
      </c>
      <c r="O184" s="626" t="str">
        <f t="shared" si="14"/>
        <v/>
      </c>
      <c r="P184" s="306"/>
    </row>
    <row r="185" spans="2:16" x14ac:dyDescent="0.2">
      <c r="B185" s="211" t="s">
        <v>787</v>
      </c>
      <c r="C185" s="212"/>
      <c r="D185" s="266" t="s">
        <v>535</v>
      </c>
      <c r="E185" s="13">
        <v>165</v>
      </c>
      <c r="F185" s="14" t="s">
        <v>330</v>
      </c>
      <c r="G185" s="14" t="s">
        <v>331</v>
      </c>
      <c r="H185" s="421" t="str">
        <f t="shared" si="10"/>
        <v/>
      </c>
      <c r="I185" s="420"/>
      <c r="J185" s="421" t="str">
        <f t="shared" si="11"/>
        <v/>
      </c>
      <c r="K185" s="419"/>
      <c r="L185" s="420"/>
      <c r="M185" s="155" t="str">
        <f t="shared" si="12"/>
        <v/>
      </c>
      <c r="N185" s="626" t="str">
        <f t="shared" si="13"/>
        <v/>
      </c>
      <c r="O185" s="626" t="str">
        <f t="shared" si="14"/>
        <v/>
      </c>
      <c r="P185" s="306"/>
    </row>
    <row r="186" spans="2:16" x14ac:dyDescent="0.2">
      <c r="B186" s="211" t="s">
        <v>788</v>
      </c>
      <c r="C186" s="212"/>
      <c r="D186" s="266" t="s">
        <v>535</v>
      </c>
      <c r="E186" s="16">
        <v>166</v>
      </c>
      <c r="F186" s="14" t="s">
        <v>332</v>
      </c>
      <c r="G186" s="14" t="s">
        <v>333</v>
      </c>
      <c r="H186" s="421" t="str">
        <f t="shared" si="10"/>
        <v/>
      </c>
      <c r="I186" s="420"/>
      <c r="J186" s="421" t="str">
        <f t="shared" si="11"/>
        <v/>
      </c>
      <c r="K186" s="419"/>
      <c r="L186" s="420"/>
      <c r="M186" s="155" t="str">
        <f t="shared" si="12"/>
        <v/>
      </c>
      <c r="N186" s="626" t="str">
        <f t="shared" si="13"/>
        <v/>
      </c>
      <c r="O186" s="626" t="str">
        <f t="shared" si="14"/>
        <v/>
      </c>
      <c r="P186" s="306"/>
    </row>
    <row r="187" spans="2:16" x14ac:dyDescent="0.2">
      <c r="B187" s="211" t="s">
        <v>789</v>
      </c>
      <c r="C187" s="212"/>
      <c r="D187" s="266" t="s">
        <v>535</v>
      </c>
      <c r="E187" s="13">
        <v>167</v>
      </c>
      <c r="F187" s="14" t="s">
        <v>334</v>
      </c>
      <c r="G187" s="14" t="s">
        <v>335</v>
      </c>
      <c r="H187" s="421" t="str">
        <f t="shared" si="10"/>
        <v/>
      </c>
      <c r="I187" s="420"/>
      <c r="J187" s="421" t="str">
        <f t="shared" si="11"/>
        <v/>
      </c>
      <c r="K187" s="419"/>
      <c r="L187" s="420"/>
      <c r="M187" s="155" t="str">
        <f t="shared" si="12"/>
        <v/>
      </c>
      <c r="N187" s="626" t="str">
        <f t="shared" si="13"/>
        <v/>
      </c>
      <c r="O187" s="626" t="str">
        <f t="shared" si="14"/>
        <v/>
      </c>
      <c r="P187" s="306"/>
    </row>
    <row r="188" spans="2:16" x14ac:dyDescent="0.2">
      <c r="B188" s="211" t="s">
        <v>790</v>
      </c>
      <c r="C188" s="212"/>
      <c r="D188" s="266" t="s">
        <v>535</v>
      </c>
      <c r="E188" s="13">
        <v>168</v>
      </c>
      <c r="F188" s="14" t="s">
        <v>336</v>
      </c>
      <c r="G188" s="14" t="s">
        <v>337</v>
      </c>
      <c r="H188" s="421">
        <f t="shared" si="10"/>
        <v>-34</v>
      </c>
      <c r="I188" s="420">
        <v>-10</v>
      </c>
      <c r="J188" s="421">
        <f t="shared" si="11"/>
        <v>-24</v>
      </c>
      <c r="K188" s="419">
        <v>-24</v>
      </c>
      <c r="L188" s="420"/>
      <c r="M188" s="155" t="str">
        <f t="shared" si="12"/>
        <v/>
      </c>
      <c r="N188" s="626" t="str">
        <f t="shared" si="13"/>
        <v/>
      </c>
      <c r="O188" s="626" t="str">
        <f t="shared" si="14"/>
        <v/>
      </c>
      <c r="P188" s="306"/>
    </row>
    <row r="189" spans="2:16" x14ac:dyDescent="0.2">
      <c r="B189" s="211" t="s">
        <v>791</v>
      </c>
      <c r="C189" s="212"/>
      <c r="D189" s="266" t="s">
        <v>535</v>
      </c>
      <c r="E189" s="16">
        <v>169</v>
      </c>
      <c r="F189" s="14" t="s">
        <v>338</v>
      </c>
      <c r="G189" s="14" t="s">
        <v>339</v>
      </c>
      <c r="H189" s="421">
        <f t="shared" si="10"/>
        <v>-29</v>
      </c>
      <c r="I189" s="420"/>
      <c r="J189" s="421">
        <f t="shared" si="11"/>
        <v>-29</v>
      </c>
      <c r="K189" s="419">
        <v>-29</v>
      </c>
      <c r="L189" s="420"/>
      <c r="M189" s="155" t="str">
        <f t="shared" si="12"/>
        <v/>
      </c>
      <c r="N189" s="626" t="str">
        <f t="shared" si="13"/>
        <v/>
      </c>
      <c r="O189" s="626" t="str">
        <f t="shared" si="14"/>
        <v/>
      </c>
      <c r="P189" s="306"/>
    </row>
    <row r="190" spans="2:16" x14ac:dyDescent="0.2">
      <c r="B190" s="211" t="s">
        <v>792</v>
      </c>
      <c r="C190" s="212"/>
      <c r="D190" s="266" t="s">
        <v>535</v>
      </c>
      <c r="E190" s="13">
        <v>170</v>
      </c>
      <c r="F190" s="14" t="s">
        <v>340</v>
      </c>
      <c r="G190" s="14" t="s">
        <v>341</v>
      </c>
      <c r="H190" s="421" t="str">
        <f t="shared" si="10"/>
        <v/>
      </c>
      <c r="I190" s="420"/>
      <c r="J190" s="421" t="str">
        <f t="shared" si="11"/>
        <v/>
      </c>
      <c r="K190" s="419"/>
      <c r="L190" s="420"/>
      <c r="M190" s="155" t="str">
        <f t="shared" si="12"/>
        <v/>
      </c>
      <c r="N190" s="626" t="str">
        <f t="shared" si="13"/>
        <v/>
      </c>
      <c r="O190" s="626" t="str">
        <f t="shared" si="14"/>
        <v/>
      </c>
      <c r="P190" s="306"/>
    </row>
    <row r="191" spans="2:16" x14ac:dyDescent="0.2">
      <c r="B191" s="211" t="s">
        <v>793</v>
      </c>
      <c r="C191" s="212"/>
      <c r="D191" s="266" t="s">
        <v>535</v>
      </c>
      <c r="E191" s="13">
        <v>171</v>
      </c>
      <c r="F191" s="14" t="s">
        <v>342</v>
      </c>
      <c r="G191" s="14" t="s">
        <v>343</v>
      </c>
      <c r="H191" s="421">
        <f t="shared" si="10"/>
        <v>-49</v>
      </c>
      <c r="I191" s="420"/>
      <c r="J191" s="421">
        <f t="shared" si="11"/>
        <v>-49</v>
      </c>
      <c r="K191" s="419">
        <v>-28</v>
      </c>
      <c r="L191" s="420">
        <v>-21</v>
      </c>
      <c r="M191" s="155" t="str">
        <f t="shared" si="12"/>
        <v/>
      </c>
      <c r="N191" s="626" t="str">
        <f t="shared" si="13"/>
        <v/>
      </c>
      <c r="O191" s="626" t="str">
        <f t="shared" si="14"/>
        <v/>
      </c>
      <c r="P191" s="306"/>
    </row>
    <row r="192" spans="2:16" x14ac:dyDescent="0.2">
      <c r="B192" s="211" t="s">
        <v>794</v>
      </c>
      <c r="C192" s="212"/>
      <c r="D192" s="266" t="s">
        <v>535</v>
      </c>
      <c r="E192" s="16">
        <v>172</v>
      </c>
      <c r="F192" s="14" t="s">
        <v>344</v>
      </c>
      <c r="G192" s="14" t="s">
        <v>345</v>
      </c>
      <c r="H192" s="421">
        <f t="shared" si="10"/>
        <v>-194</v>
      </c>
      <c r="I192" s="420">
        <v>-91</v>
      </c>
      <c r="J192" s="421">
        <f t="shared" si="11"/>
        <v>-103</v>
      </c>
      <c r="K192" s="419">
        <v>-90</v>
      </c>
      <c r="L192" s="420">
        <v>-13</v>
      </c>
      <c r="M192" s="155" t="str">
        <f t="shared" si="12"/>
        <v/>
      </c>
      <c r="N192" s="626" t="str">
        <f t="shared" si="13"/>
        <v/>
      </c>
      <c r="O192" s="626" t="str">
        <f t="shared" si="14"/>
        <v/>
      </c>
      <c r="P192" s="306"/>
    </row>
    <row r="193" spans="2:16" x14ac:dyDescent="0.2">
      <c r="B193" s="211" t="s">
        <v>795</v>
      </c>
      <c r="C193" s="212"/>
      <c r="D193" s="266" t="s">
        <v>535</v>
      </c>
      <c r="E193" s="13">
        <v>173</v>
      </c>
      <c r="F193" s="14" t="s">
        <v>346</v>
      </c>
      <c r="G193" s="14" t="s">
        <v>347</v>
      </c>
      <c r="H193" s="421" t="str">
        <f t="shared" si="10"/>
        <v/>
      </c>
      <c r="I193" s="420"/>
      <c r="J193" s="421" t="str">
        <f t="shared" si="11"/>
        <v/>
      </c>
      <c r="K193" s="419"/>
      <c r="L193" s="420"/>
      <c r="M193" s="155" t="str">
        <f t="shared" si="12"/>
        <v/>
      </c>
      <c r="N193" s="626" t="str">
        <f t="shared" si="13"/>
        <v/>
      </c>
      <c r="O193" s="626" t="str">
        <f t="shared" si="14"/>
        <v/>
      </c>
      <c r="P193" s="306"/>
    </row>
    <row r="194" spans="2:16" x14ac:dyDescent="0.2">
      <c r="B194" s="211" t="s">
        <v>796</v>
      </c>
      <c r="C194" s="212"/>
      <c r="D194" s="266" t="s">
        <v>535</v>
      </c>
      <c r="E194" s="13">
        <v>174</v>
      </c>
      <c r="F194" s="14" t="s">
        <v>348</v>
      </c>
      <c r="G194" s="14" t="s">
        <v>349</v>
      </c>
      <c r="H194" s="421">
        <f t="shared" si="10"/>
        <v>-20</v>
      </c>
      <c r="I194" s="420"/>
      <c r="J194" s="421">
        <f t="shared" si="11"/>
        <v>-20</v>
      </c>
      <c r="K194" s="419">
        <v>-5</v>
      </c>
      <c r="L194" s="420">
        <v>-15</v>
      </c>
      <c r="M194" s="155" t="str">
        <f t="shared" si="12"/>
        <v/>
      </c>
      <c r="N194" s="626" t="str">
        <f t="shared" si="13"/>
        <v/>
      </c>
      <c r="O194" s="626" t="str">
        <f t="shared" si="14"/>
        <v/>
      </c>
      <c r="P194" s="306"/>
    </row>
    <row r="195" spans="2:16" x14ac:dyDescent="0.2">
      <c r="B195" s="211" t="s">
        <v>797</v>
      </c>
      <c r="C195" s="212"/>
      <c r="D195" s="266" t="s">
        <v>535</v>
      </c>
      <c r="E195" s="16">
        <v>175</v>
      </c>
      <c r="F195" s="14" t="s">
        <v>350</v>
      </c>
      <c r="G195" s="14" t="s">
        <v>351</v>
      </c>
      <c r="H195" s="421" t="str">
        <f t="shared" si="10"/>
        <v/>
      </c>
      <c r="I195" s="420"/>
      <c r="J195" s="421" t="str">
        <f t="shared" si="11"/>
        <v/>
      </c>
      <c r="K195" s="419"/>
      <c r="L195" s="420"/>
      <c r="M195" s="155" t="str">
        <f t="shared" si="12"/>
        <v/>
      </c>
      <c r="N195" s="626" t="str">
        <f t="shared" si="13"/>
        <v/>
      </c>
      <c r="O195" s="626" t="str">
        <f t="shared" si="14"/>
        <v/>
      </c>
      <c r="P195" s="306"/>
    </row>
    <row r="196" spans="2:16" x14ac:dyDescent="0.2">
      <c r="B196" s="211" t="s">
        <v>798</v>
      </c>
      <c r="C196" s="212"/>
      <c r="D196" s="266" t="s">
        <v>535</v>
      </c>
      <c r="E196" s="13">
        <v>176</v>
      </c>
      <c r="F196" s="14" t="s">
        <v>352</v>
      </c>
      <c r="G196" s="14" t="s">
        <v>353</v>
      </c>
      <c r="H196" s="421">
        <f t="shared" si="10"/>
        <v>-21</v>
      </c>
      <c r="I196" s="420"/>
      <c r="J196" s="421">
        <f t="shared" si="11"/>
        <v>-21</v>
      </c>
      <c r="K196" s="419"/>
      <c r="L196" s="420">
        <v>-21</v>
      </c>
      <c r="M196" s="155" t="str">
        <f t="shared" si="12"/>
        <v/>
      </c>
      <c r="N196" s="626" t="str">
        <f t="shared" si="13"/>
        <v/>
      </c>
      <c r="O196" s="626" t="str">
        <f t="shared" si="14"/>
        <v/>
      </c>
      <c r="P196" s="306"/>
    </row>
    <row r="197" spans="2:16" x14ac:dyDescent="0.2">
      <c r="B197" s="211" t="s">
        <v>799</v>
      </c>
      <c r="C197" s="212"/>
      <c r="D197" s="266" t="s">
        <v>535</v>
      </c>
      <c r="E197" s="13">
        <v>177</v>
      </c>
      <c r="F197" s="14" t="s">
        <v>354</v>
      </c>
      <c r="G197" s="14" t="s">
        <v>355</v>
      </c>
      <c r="H197" s="421">
        <f t="shared" si="10"/>
        <v>-33</v>
      </c>
      <c r="I197" s="420"/>
      <c r="J197" s="421">
        <f t="shared" si="11"/>
        <v>-33</v>
      </c>
      <c r="K197" s="419">
        <v>-33</v>
      </c>
      <c r="L197" s="420"/>
      <c r="M197" s="155" t="str">
        <f t="shared" si="12"/>
        <v/>
      </c>
      <c r="N197" s="626" t="str">
        <f t="shared" si="13"/>
        <v/>
      </c>
      <c r="O197" s="626" t="str">
        <f t="shared" si="14"/>
        <v/>
      </c>
      <c r="P197" s="306"/>
    </row>
    <row r="198" spans="2:16" x14ac:dyDescent="0.2">
      <c r="B198" s="211" t="s">
        <v>800</v>
      </c>
      <c r="C198" s="212"/>
      <c r="D198" s="266" t="s">
        <v>535</v>
      </c>
      <c r="E198" s="16">
        <v>178</v>
      </c>
      <c r="F198" s="14" t="s">
        <v>356</v>
      </c>
      <c r="G198" s="14" t="s">
        <v>357</v>
      </c>
      <c r="H198" s="421" t="str">
        <f t="shared" si="10"/>
        <v/>
      </c>
      <c r="I198" s="420"/>
      <c r="J198" s="421" t="str">
        <f t="shared" si="11"/>
        <v/>
      </c>
      <c r="K198" s="419"/>
      <c r="L198" s="420"/>
      <c r="M198" s="155" t="str">
        <f t="shared" si="12"/>
        <v/>
      </c>
      <c r="N198" s="626" t="str">
        <f t="shared" si="13"/>
        <v/>
      </c>
      <c r="O198" s="626" t="str">
        <f t="shared" si="14"/>
        <v/>
      </c>
      <c r="P198" s="306"/>
    </row>
    <row r="199" spans="2:16" x14ac:dyDescent="0.2">
      <c r="B199" s="211" t="s">
        <v>806</v>
      </c>
      <c r="C199" s="212"/>
      <c r="D199" s="266" t="s">
        <v>535</v>
      </c>
      <c r="E199" s="13">
        <v>179</v>
      </c>
      <c r="F199" s="14" t="s">
        <v>368</v>
      </c>
      <c r="G199" s="14" t="s">
        <v>369</v>
      </c>
      <c r="H199" s="421" t="str">
        <f t="shared" si="10"/>
        <v/>
      </c>
      <c r="I199" s="420"/>
      <c r="J199" s="421" t="str">
        <f t="shared" si="11"/>
        <v/>
      </c>
      <c r="K199" s="419"/>
      <c r="L199" s="420"/>
      <c r="M199" s="155" t="str">
        <f t="shared" si="12"/>
        <v/>
      </c>
      <c r="N199" s="626" t="str">
        <f t="shared" si="13"/>
        <v/>
      </c>
      <c r="O199" s="626" t="str">
        <f t="shared" si="14"/>
        <v/>
      </c>
      <c r="P199" s="306"/>
    </row>
    <row r="200" spans="2:16" x14ac:dyDescent="0.2">
      <c r="B200" s="211" t="s">
        <v>807</v>
      </c>
      <c r="C200" s="212"/>
      <c r="D200" s="266" t="s">
        <v>535</v>
      </c>
      <c r="E200" s="13">
        <v>180</v>
      </c>
      <c r="F200" s="14" t="s">
        <v>370</v>
      </c>
      <c r="G200" s="14" t="s">
        <v>371</v>
      </c>
      <c r="H200" s="421" t="str">
        <f t="shared" si="10"/>
        <v/>
      </c>
      <c r="I200" s="420"/>
      <c r="J200" s="421" t="str">
        <f t="shared" si="11"/>
        <v/>
      </c>
      <c r="K200" s="419"/>
      <c r="L200" s="420"/>
      <c r="M200" s="155" t="str">
        <f t="shared" si="12"/>
        <v/>
      </c>
      <c r="N200" s="626" t="str">
        <f t="shared" si="13"/>
        <v/>
      </c>
      <c r="O200" s="626" t="str">
        <f t="shared" si="14"/>
        <v/>
      </c>
      <c r="P200" s="306"/>
    </row>
    <row r="201" spans="2:16" x14ac:dyDescent="0.2">
      <c r="B201" s="211" t="s">
        <v>808</v>
      </c>
      <c r="C201" s="212"/>
      <c r="D201" s="266" t="s">
        <v>535</v>
      </c>
      <c r="E201" s="16">
        <v>181</v>
      </c>
      <c r="F201" s="14" t="s">
        <v>372</v>
      </c>
      <c r="G201" s="14" t="s">
        <v>373</v>
      </c>
      <c r="H201" s="421" t="str">
        <f t="shared" si="10"/>
        <v/>
      </c>
      <c r="I201" s="420"/>
      <c r="J201" s="421" t="str">
        <f t="shared" si="11"/>
        <v/>
      </c>
      <c r="K201" s="419"/>
      <c r="L201" s="420"/>
      <c r="M201" s="155" t="str">
        <f t="shared" si="12"/>
        <v/>
      </c>
      <c r="N201" s="626" t="str">
        <f t="shared" si="13"/>
        <v/>
      </c>
      <c r="O201" s="626" t="str">
        <f t="shared" si="14"/>
        <v/>
      </c>
      <c r="P201" s="306"/>
    </row>
    <row r="202" spans="2:16" x14ac:dyDescent="0.2">
      <c r="B202" s="211" t="s">
        <v>809</v>
      </c>
      <c r="C202" s="212"/>
      <c r="D202" s="266" t="s">
        <v>535</v>
      </c>
      <c r="E202" s="13">
        <v>182</v>
      </c>
      <c r="F202" s="14" t="s">
        <v>374</v>
      </c>
      <c r="G202" s="14" t="s">
        <v>375</v>
      </c>
      <c r="H202" s="421">
        <f t="shared" si="10"/>
        <v>-5</v>
      </c>
      <c r="I202" s="420"/>
      <c r="J202" s="421">
        <f t="shared" si="11"/>
        <v>-5</v>
      </c>
      <c r="K202" s="419">
        <v>-5</v>
      </c>
      <c r="L202" s="420"/>
      <c r="M202" s="155" t="str">
        <f t="shared" si="12"/>
        <v/>
      </c>
      <c r="N202" s="626" t="str">
        <f t="shared" si="13"/>
        <v/>
      </c>
      <c r="O202" s="626" t="str">
        <f t="shared" si="14"/>
        <v/>
      </c>
      <c r="P202" s="306"/>
    </row>
    <row r="203" spans="2:16" x14ac:dyDescent="0.2">
      <c r="B203" s="211" t="s">
        <v>810</v>
      </c>
      <c r="C203" s="212"/>
      <c r="D203" s="266" t="s">
        <v>535</v>
      </c>
      <c r="E203" s="13">
        <v>183</v>
      </c>
      <c r="F203" s="14" t="s">
        <v>376</v>
      </c>
      <c r="G203" s="14" t="s">
        <v>377</v>
      </c>
      <c r="H203" s="421" t="str">
        <f t="shared" si="10"/>
        <v/>
      </c>
      <c r="I203" s="420"/>
      <c r="J203" s="421" t="str">
        <f t="shared" si="11"/>
        <v/>
      </c>
      <c r="K203" s="419"/>
      <c r="L203" s="420"/>
      <c r="M203" s="155" t="str">
        <f t="shared" si="12"/>
        <v/>
      </c>
      <c r="N203" s="626" t="str">
        <f t="shared" si="13"/>
        <v/>
      </c>
      <c r="O203" s="626" t="str">
        <f t="shared" si="14"/>
        <v/>
      </c>
      <c r="P203" s="306"/>
    </row>
    <row r="204" spans="2:16" x14ac:dyDescent="0.2">
      <c r="B204" s="211" t="s">
        <v>811</v>
      </c>
      <c r="C204" s="212"/>
      <c r="D204" s="266" t="s">
        <v>535</v>
      </c>
      <c r="E204" s="16">
        <v>184</v>
      </c>
      <c r="F204" s="14" t="s">
        <v>378</v>
      </c>
      <c r="G204" s="15" t="s">
        <v>379</v>
      </c>
      <c r="H204" s="421">
        <f t="shared" si="10"/>
        <v>-11</v>
      </c>
      <c r="I204" s="420"/>
      <c r="J204" s="421">
        <f t="shared" si="11"/>
        <v>-11</v>
      </c>
      <c r="K204" s="419">
        <v>-11</v>
      </c>
      <c r="L204" s="420"/>
      <c r="M204" s="155" t="str">
        <f t="shared" si="12"/>
        <v/>
      </c>
      <c r="N204" s="626" t="str">
        <f t="shared" si="13"/>
        <v/>
      </c>
      <c r="O204" s="626" t="str">
        <f t="shared" si="14"/>
        <v/>
      </c>
      <c r="P204" s="306"/>
    </row>
    <row r="205" spans="2:16" x14ac:dyDescent="0.2">
      <c r="B205" s="211" t="s">
        <v>812</v>
      </c>
      <c r="C205" s="212"/>
      <c r="D205" s="266" t="s">
        <v>535</v>
      </c>
      <c r="E205" s="13">
        <v>185</v>
      </c>
      <c r="F205" s="14" t="s">
        <v>380</v>
      </c>
      <c r="G205" s="14" t="s">
        <v>381</v>
      </c>
      <c r="H205" s="421" t="str">
        <f t="shared" si="10"/>
        <v/>
      </c>
      <c r="I205" s="420"/>
      <c r="J205" s="421" t="str">
        <f t="shared" si="11"/>
        <v/>
      </c>
      <c r="K205" s="419"/>
      <c r="L205" s="420"/>
      <c r="M205" s="155" t="str">
        <f t="shared" si="12"/>
        <v/>
      </c>
      <c r="N205" s="626" t="str">
        <f t="shared" si="13"/>
        <v/>
      </c>
      <c r="O205" s="626" t="str">
        <f t="shared" si="14"/>
        <v/>
      </c>
      <c r="P205" s="306"/>
    </row>
    <row r="206" spans="2:16" x14ac:dyDescent="0.2">
      <c r="B206" s="211" t="s">
        <v>813</v>
      </c>
      <c r="C206" s="212"/>
      <c r="D206" s="266" t="s">
        <v>535</v>
      </c>
      <c r="E206" s="13">
        <v>186</v>
      </c>
      <c r="F206" s="14" t="s">
        <v>382</v>
      </c>
      <c r="G206" s="14" t="s">
        <v>383</v>
      </c>
      <c r="H206" s="421" t="str">
        <f t="shared" si="10"/>
        <v/>
      </c>
      <c r="I206" s="420"/>
      <c r="J206" s="421" t="str">
        <f t="shared" si="11"/>
        <v/>
      </c>
      <c r="K206" s="419"/>
      <c r="L206" s="420"/>
      <c r="M206" s="155" t="str">
        <f t="shared" si="12"/>
        <v/>
      </c>
      <c r="N206" s="626" t="str">
        <f t="shared" si="13"/>
        <v/>
      </c>
      <c r="O206" s="626" t="str">
        <f t="shared" si="14"/>
        <v/>
      </c>
      <c r="P206" s="306"/>
    </row>
    <row r="207" spans="2:16" x14ac:dyDescent="0.2">
      <c r="B207" s="211" t="s">
        <v>814</v>
      </c>
      <c r="C207" s="212"/>
      <c r="D207" s="266" t="s">
        <v>535</v>
      </c>
      <c r="E207" s="16">
        <v>187</v>
      </c>
      <c r="F207" s="14" t="s">
        <v>384</v>
      </c>
      <c r="G207" s="14" t="s">
        <v>385</v>
      </c>
      <c r="H207" s="421">
        <f t="shared" si="10"/>
        <v>-74</v>
      </c>
      <c r="I207" s="420">
        <v>-74</v>
      </c>
      <c r="J207" s="421" t="str">
        <f t="shared" si="11"/>
        <v/>
      </c>
      <c r="K207" s="419"/>
      <c r="L207" s="420"/>
      <c r="M207" s="155" t="str">
        <f t="shared" si="12"/>
        <v/>
      </c>
      <c r="N207" s="626" t="str">
        <f t="shared" si="13"/>
        <v/>
      </c>
      <c r="O207" s="626" t="str">
        <f t="shared" si="14"/>
        <v/>
      </c>
      <c r="P207" s="306"/>
    </row>
    <row r="208" spans="2:16" x14ac:dyDescent="0.2">
      <c r="B208" s="211" t="s">
        <v>815</v>
      </c>
      <c r="C208" s="212"/>
      <c r="D208" s="266" t="s">
        <v>535</v>
      </c>
      <c r="E208" s="13">
        <v>188</v>
      </c>
      <c r="F208" s="33" t="s">
        <v>512</v>
      </c>
      <c r="G208" s="33" t="s">
        <v>513</v>
      </c>
      <c r="H208" s="421" t="str">
        <f t="shared" si="10"/>
        <v/>
      </c>
      <c r="I208" s="420"/>
      <c r="J208" s="421" t="str">
        <f t="shared" si="11"/>
        <v/>
      </c>
      <c r="K208" s="419"/>
      <c r="L208" s="420"/>
      <c r="M208" s="155" t="str">
        <f t="shared" si="12"/>
        <v/>
      </c>
      <c r="N208" s="626" t="str">
        <f t="shared" si="13"/>
        <v/>
      </c>
      <c r="O208" s="626" t="str">
        <f t="shared" si="14"/>
        <v/>
      </c>
      <c r="P208" s="306"/>
    </row>
    <row r="209" spans="2:16" x14ac:dyDescent="0.2">
      <c r="B209" s="211" t="s">
        <v>816</v>
      </c>
      <c r="C209" s="212"/>
      <c r="D209" s="266" t="s">
        <v>535</v>
      </c>
      <c r="E209" s="13">
        <v>189</v>
      </c>
      <c r="F209" s="14" t="s">
        <v>386</v>
      </c>
      <c r="G209" s="14" t="s">
        <v>387</v>
      </c>
      <c r="H209" s="421" t="str">
        <f t="shared" si="10"/>
        <v/>
      </c>
      <c r="I209" s="420"/>
      <c r="J209" s="421" t="str">
        <f t="shared" si="11"/>
        <v/>
      </c>
      <c r="K209" s="419"/>
      <c r="L209" s="420"/>
      <c r="M209" s="155" t="str">
        <f t="shared" si="12"/>
        <v/>
      </c>
      <c r="N209" s="626" t="str">
        <f t="shared" si="13"/>
        <v/>
      </c>
      <c r="O209" s="626" t="str">
        <f t="shared" si="14"/>
        <v/>
      </c>
      <c r="P209" s="306"/>
    </row>
    <row r="210" spans="2:16" x14ac:dyDescent="0.2">
      <c r="B210" s="211" t="s">
        <v>817</v>
      </c>
      <c r="C210" s="212"/>
      <c r="D210" s="266" t="s">
        <v>535</v>
      </c>
      <c r="E210" s="16">
        <v>190</v>
      </c>
      <c r="F210" s="14" t="s">
        <v>388</v>
      </c>
      <c r="G210" s="14" t="s">
        <v>389</v>
      </c>
      <c r="H210" s="421" t="str">
        <f t="shared" si="10"/>
        <v/>
      </c>
      <c r="I210" s="420"/>
      <c r="J210" s="421" t="str">
        <f t="shared" si="11"/>
        <v/>
      </c>
      <c r="K210" s="419"/>
      <c r="L210" s="420"/>
      <c r="M210" s="155" t="str">
        <f t="shared" si="12"/>
        <v/>
      </c>
      <c r="N210" s="626" t="str">
        <f t="shared" si="13"/>
        <v/>
      </c>
      <c r="O210" s="626" t="str">
        <f t="shared" si="14"/>
        <v/>
      </c>
      <c r="P210" s="306"/>
    </row>
    <row r="211" spans="2:16" x14ac:dyDescent="0.2">
      <c r="B211" s="211" t="s">
        <v>818</v>
      </c>
      <c r="C211" s="212"/>
      <c r="D211" s="266" t="s">
        <v>535</v>
      </c>
      <c r="E211" s="13">
        <v>191</v>
      </c>
      <c r="F211" s="14" t="s">
        <v>390</v>
      </c>
      <c r="G211" s="14" t="s">
        <v>391</v>
      </c>
      <c r="H211" s="421" t="str">
        <f t="shared" si="10"/>
        <v/>
      </c>
      <c r="I211" s="420"/>
      <c r="J211" s="421" t="str">
        <f t="shared" si="11"/>
        <v/>
      </c>
      <c r="K211" s="419"/>
      <c r="L211" s="420"/>
      <c r="M211" s="155" t="str">
        <f t="shared" si="12"/>
        <v/>
      </c>
      <c r="N211" s="626" t="str">
        <f t="shared" si="13"/>
        <v/>
      </c>
      <c r="O211" s="626" t="str">
        <f t="shared" si="14"/>
        <v/>
      </c>
      <c r="P211" s="306"/>
    </row>
    <row r="212" spans="2:16" x14ac:dyDescent="0.2">
      <c r="B212" s="211" t="s">
        <v>819</v>
      </c>
      <c r="C212" s="212"/>
      <c r="D212" s="266" t="s">
        <v>535</v>
      </c>
      <c r="E212" s="13">
        <v>192</v>
      </c>
      <c r="F212" s="14" t="s">
        <v>392</v>
      </c>
      <c r="G212" s="14" t="s">
        <v>393</v>
      </c>
      <c r="H212" s="421" t="str">
        <f t="shared" si="10"/>
        <v/>
      </c>
      <c r="I212" s="420"/>
      <c r="J212" s="421" t="str">
        <f t="shared" si="11"/>
        <v/>
      </c>
      <c r="K212" s="419"/>
      <c r="L212" s="420"/>
      <c r="M212" s="155" t="str">
        <f t="shared" si="12"/>
        <v/>
      </c>
      <c r="N212" s="626" t="str">
        <f t="shared" si="13"/>
        <v/>
      </c>
      <c r="O212" s="626" t="str">
        <f t="shared" si="14"/>
        <v/>
      </c>
      <c r="P212" s="306"/>
    </row>
    <row r="213" spans="2:16" x14ac:dyDescent="0.2">
      <c r="B213" s="211" t="s">
        <v>820</v>
      </c>
      <c r="C213" s="212"/>
      <c r="D213" s="266" t="s">
        <v>535</v>
      </c>
      <c r="E213" s="16">
        <v>193</v>
      </c>
      <c r="F213" s="14" t="s">
        <v>394</v>
      </c>
      <c r="G213" s="14" t="s">
        <v>395</v>
      </c>
      <c r="H213" s="421">
        <f t="shared" ref="H213:H259" si="15">IF(AND(I213="",J213=""),"",IF(OR(I213="c",J213="c"),"c",SUM(I213,J213)))</f>
        <v>-642</v>
      </c>
      <c r="I213" s="420">
        <v>-475</v>
      </c>
      <c r="J213" s="421">
        <f t="shared" si="11"/>
        <v>-167</v>
      </c>
      <c r="K213" s="419">
        <v>-167</v>
      </c>
      <c r="L213" s="420"/>
      <c r="M213" s="155" t="str">
        <f t="shared" si="12"/>
        <v/>
      </c>
      <c r="N213" s="626" t="str">
        <f t="shared" si="13"/>
        <v/>
      </c>
      <c r="O213" s="626" t="str">
        <f t="shared" si="14"/>
        <v/>
      </c>
      <c r="P213" s="306"/>
    </row>
    <row r="214" spans="2:16" x14ac:dyDescent="0.2">
      <c r="B214" s="211" t="s">
        <v>821</v>
      </c>
      <c r="C214" s="212"/>
      <c r="D214" s="266" t="s">
        <v>535</v>
      </c>
      <c r="E214" s="13">
        <v>194</v>
      </c>
      <c r="F214" s="14" t="s">
        <v>546</v>
      </c>
      <c r="G214" s="160" t="s">
        <v>547</v>
      </c>
      <c r="H214" s="421" t="str">
        <f t="shared" si="15"/>
        <v/>
      </c>
      <c r="I214" s="420"/>
      <c r="J214" s="421" t="str">
        <f t="shared" ref="J214:J264" si="16">IF(AND(K214="",L214=""),"",IF(OR(K214="c",L214="c"),"c",SUM(K214,L214)))</f>
        <v/>
      </c>
      <c r="K214" s="419"/>
      <c r="L214" s="420"/>
      <c r="M214" s="155" t="str">
        <f t="shared" ref="M214:M264" si="17">IF(AND(SUM(COUNTIF(K214:L214,"c"),(COUNTIF(J214,"c")))=1,AND(K214&lt;&gt;"",L214&lt;&gt;"",J214&lt;&gt;"")),"Residual Disclosure",IF(AND(SUM(COUNTIF(I214:J214,"c"),(COUNTIF(H214,"c")))=1,AND(I214&lt;&gt;"",J214&lt;&gt;"",H214&lt;&gt;"")),"Residual Disclosure",""))</f>
        <v/>
      </c>
      <c r="N214" s="626" t="str">
        <f t="shared" ref="N214:N264" si="18">IF(M214&lt;&gt;"","",IF(OR(AND(H214="c",OR(J214="c",I214="c")),AND(H214&lt;&gt;"",I214="c",J214="c"),AND(H214&lt;&gt;"",J214="",I214="")),"",IF(OR(I214="c",J214="c"),"c",IF(ABS(SUM(I214,J214)-SUM(H214))&gt;0.9,SUM(I214,J214),""))))</f>
        <v/>
      </c>
      <c r="O214" s="626" t="str">
        <f t="shared" ref="O214:O264" si="19">IF(M214&lt;&gt;"","",IF(OR(AND(J214="c",OR(L214="c",K214="c")),AND(J214&lt;&gt;"",K214="c",L214="c"),AND(J214&lt;&gt;"",L214="",K214="")),"",IF(COUNTIF(K214:L214,"c")&gt;1,"",IF(ABS(SUM(K214,L214)-SUM(J214))&gt;0.9,SUM(K214,L214),""))))</f>
        <v/>
      </c>
      <c r="P214" s="306"/>
    </row>
    <row r="215" spans="2:16" x14ac:dyDescent="0.2">
      <c r="B215" s="211" t="s">
        <v>822</v>
      </c>
      <c r="C215" s="212"/>
      <c r="D215" s="266" t="s">
        <v>535</v>
      </c>
      <c r="E215" s="13">
        <v>195</v>
      </c>
      <c r="F215" s="14" t="s">
        <v>396</v>
      </c>
      <c r="G215" s="14" t="s">
        <v>397</v>
      </c>
      <c r="H215" s="421">
        <f t="shared" si="15"/>
        <v>-5796</v>
      </c>
      <c r="I215" s="420">
        <v>-1</v>
      </c>
      <c r="J215" s="421">
        <f t="shared" si="16"/>
        <v>-5795</v>
      </c>
      <c r="K215" s="419">
        <v>-5795</v>
      </c>
      <c r="L215" s="420"/>
      <c r="M215" s="155" t="str">
        <f t="shared" si="17"/>
        <v/>
      </c>
      <c r="N215" s="626" t="str">
        <f t="shared" si="18"/>
        <v/>
      </c>
      <c r="O215" s="626" t="str">
        <f t="shared" si="19"/>
        <v/>
      </c>
      <c r="P215" s="306"/>
    </row>
    <row r="216" spans="2:16" x14ac:dyDescent="0.2">
      <c r="B216" s="211" t="s">
        <v>823</v>
      </c>
      <c r="C216" s="212"/>
      <c r="D216" s="266" t="s">
        <v>535</v>
      </c>
      <c r="E216" s="16">
        <v>196</v>
      </c>
      <c r="F216" s="14" t="s">
        <v>398</v>
      </c>
      <c r="G216" s="14" t="s">
        <v>399</v>
      </c>
      <c r="H216" s="421" t="str">
        <f t="shared" si="15"/>
        <v/>
      </c>
      <c r="I216" s="420"/>
      <c r="J216" s="421" t="str">
        <f t="shared" si="16"/>
        <v/>
      </c>
      <c r="K216" s="419"/>
      <c r="L216" s="420"/>
      <c r="M216" s="155" t="str">
        <f t="shared" si="17"/>
        <v/>
      </c>
      <c r="N216" s="626" t="str">
        <f t="shared" si="18"/>
        <v/>
      </c>
      <c r="O216" s="626" t="str">
        <f t="shared" si="19"/>
        <v/>
      </c>
      <c r="P216" s="306"/>
    </row>
    <row r="217" spans="2:16" x14ac:dyDescent="0.2">
      <c r="B217" s="211" t="s">
        <v>801</v>
      </c>
      <c r="C217" s="212"/>
      <c r="D217" s="266" t="s">
        <v>535</v>
      </c>
      <c r="E217" s="13">
        <v>197</v>
      </c>
      <c r="F217" s="14" t="s">
        <v>358</v>
      </c>
      <c r="G217" s="14" t="s">
        <v>359</v>
      </c>
      <c r="H217" s="421" t="str">
        <f t="shared" si="15"/>
        <v/>
      </c>
      <c r="I217" s="420"/>
      <c r="J217" s="421" t="str">
        <f t="shared" si="16"/>
        <v/>
      </c>
      <c r="K217" s="419"/>
      <c r="L217" s="420"/>
      <c r="M217" s="155" t="str">
        <f t="shared" si="17"/>
        <v/>
      </c>
      <c r="N217" s="626" t="str">
        <f t="shared" si="18"/>
        <v/>
      </c>
      <c r="O217" s="626" t="str">
        <f t="shared" si="19"/>
        <v/>
      </c>
      <c r="P217" s="306"/>
    </row>
    <row r="218" spans="2:16" x14ac:dyDescent="0.2">
      <c r="B218" s="211" t="s">
        <v>802</v>
      </c>
      <c r="C218" s="212"/>
      <c r="D218" s="266" t="s">
        <v>535</v>
      </c>
      <c r="E218" s="13">
        <v>198</v>
      </c>
      <c r="F218" s="14" t="s">
        <v>360</v>
      </c>
      <c r="G218" s="14" t="s">
        <v>361</v>
      </c>
      <c r="H218" s="421" t="str">
        <f t="shared" si="15"/>
        <v/>
      </c>
      <c r="I218" s="420"/>
      <c r="J218" s="421" t="str">
        <f t="shared" si="16"/>
        <v/>
      </c>
      <c r="K218" s="419"/>
      <c r="L218" s="420"/>
      <c r="M218" s="155" t="str">
        <f t="shared" si="17"/>
        <v/>
      </c>
      <c r="N218" s="626" t="str">
        <f t="shared" si="18"/>
        <v/>
      </c>
      <c r="O218" s="626" t="str">
        <f t="shared" si="19"/>
        <v/>
      </c>
      <c r="P218" s="306"/>
    </row>
    <row r="219" spans="2:16" x14ac:dyDescent="0.2">
      <c r="B219" s="211" t="s">
        <v>803</v>
      </c>
      <c r="C219" s="212"/>
      <c r="D219" s="209" t="s">
        <v>535</v>
      </c>
      <c r="E219" s="16">
        <v>199</v>
      </c>
      <c r="F219" s="14" t="s">
        <v>362</v>
      </c>
      <c r="G219" s="14" t="s">
        <v>363</v>
      </c>
      <c r="H219" s="421" t="str">
        <f t="shared" si="15"/>
        <v/>
      </c>
      <c r="I219" s="420"/>
      <c r="J219" s="421" t="str">
        <f t="shared" si="16"/>
        <v/>
      </c>
      <c r="K219" s="419"/>
      <c r="L219" s="420"/>
      <c r="M219" s="155" t="str">
        <f t="shared" si="17"/>
        <v/>
      </c>
      <c r="N219" s="626" t="str">
        <f t="shared" si="18"/>
        <v/>
      </c>
      <c r="O219" s="626" t="str">
        <f t="shared" si="19"/>
        <v/>
      </c>
      <c r="P219" s="306"/>
    </row>
    <row r="220" spans="2:16" x14ac:dyDescent="0.2">
      <c r="B220" s="211" t="s">
        <v>804</v>
      </c>
      <c r="C220" s="212"/>
      <c r="D220" s="209" t="s">
        <v>535</v>
      </c>
      <c r="E220" s="13">
        <v>200</v>
      </c>
      <c r="F220" s="14" t="s">
        <v>364</v>
      </c>
      <c r="G220" s="14" t="s">
        <v>365</v>
      </c>
      <c r="H220" s="421" t="str">
        <f t="shared" si="15"/>
        <v/>
      </c>
      <c r="I220" s="420"/>
      <c r="J220" s="421" t="str">
        <f t="shared" si="16"/>
        <v/>
      </c>
      <c r="K220" s="419"/>
      <c r="L220" s="420"/>
      <c r="M220" s="155" t="str">
        <f t="shared" si="17"/>
        <v/>
      </c>
      <c r="N220" s="626" t="str">
        <f t="shared" si="18"/>
        <v/>
      </c>
      <c r="O220" s="626" t="str">
        <f t="shared" si="19"/>
        <v/>
      </c>
      <c r="P220" s="306"/>
    </row>
    <row r="221" spans="2:16" x14ac:dyDescent="0.2">
      <c r="B221" s="211" t="s">
        <v>805</v>
      </c>
      <c r="C221" s="212"/>
      <c r="D221" s="209" t="s">
        <v>535</v>
      </c>
      <c r="E221" s="13">
        <v>201</v>
      </c>
      <c r="F221" s="14" t="s">
        <v>366</v>
      </c>
      <c r="G221" s="14" t="s">
        <v>367</v>
      </c>
      <c r="H221" s="421" t="str">
        <f t="shared" si="15"/>
        <v/>
      </c>
      <c r="I221" s="420"/>
      <c r="J221" s="421" t="str">
        <f t="shared" si="16"/>
        <v/>
      </c>
      <c r="K221" s="419"/>
      <c r="L221" s="420"/>
      <c r="M221" s="155" t="str">
        <f t="shared" si="17"/>
        <v/>
      </c>
      <c r="N221" s="626" t="str">
        <f t="shared" si="18"/>
        <v/>
      </c>
      <c r="O221" s="626" t="str">
        <f t="shared" si="19"/>
        <v/>
      </c>
      <c r="P221" s="306"/>
    </row>
    <row r="222" spans="2:16" x14ac:dyDescent="0.2">
      <c r="B222" s="211" t="s">
        <v>824</v>
      </c>
      <c r="C222" s="212"/>
      <c r="D222" s="209" t="s">
        <v>535</v>
      </c>
      <c r="E222" s="16">
        <v>202</v>
      </c>
      <c r="F222" s="14" t="s">
        <v>400</v>
      </c>
      <c r="G222" s="14" t="s">
        <v>401</v>
      </c>
      <c r="H222" s="421" t="str">
        <f t="shared" si="15"/>
        <v/>
      </c>
      <c r="I222" s="420"/>
      <c r="J222" s="421" t="str">
        <f t="shared" si="16"/>
        <v/>
      </c>
      <c r="K222" s="419"/>
      <c r="L222" s="420"/>
      <c r="M222" s="155" t="str">
        <f t="shared" si="17"/>
        <v/>
      </c>
      <c r="N222" s="626" t="str">
        <f t="shared" si="18"/>
        <v/>
      </c>
      <c r="O222" s="626" t="str">
        <f t="shared" si="19"/>
        <v/>
      </c>
      <c r="P222" s="306"/>
    </row>
    <row r="223" spans="2:16" x14ac:dyDescent="0.2">
      <c r="B223" s="211" t="s">
        <v>825</v>
      </c>
      <c r="C223" s="212"/>
      <c r="D223" s="209" t="s">
        <v>535</v>
      </c>
      <c r="E223" s="13">
        <v>203</v>
      </c>
      <c r="F223" s="14" t="s">
        <v>402</v>
      </c>
      <c r="G223" s="14" t="s">
        <v>403</v>
      </c>
      <c r="H223" s="421" t="str">
        <f t="shared" si="15"/>
        <v/>
      </c>
      <c r="I223" s="420"/>
      <c r="J223" s="421" t="str">
        <f t="shared" si="16"/>
        <v/>
      </c>
      <c r="K223" s="419"/>
      <c r="L223" s="420"/>
      <c r="M223" s="155" t="str">
        <f t="shared" si="17"/>
        <v/>
      </c>
      <c r="N223" s="626" t="str">
        <f t="shared" si="18"/>
        <v/>
      </c>
      <c r="O223" s="626" t="str">
        <f t="shared" si="19"/>
        <v/>
      </c>
      <c r="P223" s="306"/>
    </row>
    <row r="224" spans="2:16" x14ac:dyDescent="0.2">
      <c r="B224" s="211" t="s">
        <v>826</v>
      </c>
      <c r="C224" s="212"/>
      <c r="D224" s="209" t="s">
        <v>535</v>
      </c>
      <c r="E224" s="13">
        <v>204</v>
      </c>
      <c r="F224" s="14" t="s">
        <v>404</v>
      </c>
      <c r="G224" s="14" t="s">
        <v>405</v>
      </c>
      <c r="H224" s="421" t="str">
        <f t="shared" si="15"/>
        <v/>
      </c>
      <c r="I224" s="420"/>
      <c r="J224" s="421" t="str">
        <f t="shared" si="16"/>
        <v/>
      </c>
      <c r="K224" s="419"/>
      <c r="L224" s="420"/>
      <c r="M224" s="155" t="str">
        <f t="shared" si="17"/>
        <v/>
      </c>
      <c r="N224" s="626" t="str">
        <f t="shared" si="18"/>
        <v/>
      </c>
      <c r="O224" s="626" t="str">
        <f t="shared" si="19"/>
        <v/>
      </c>
      <c r="P224" s="306"/>
    </row>
    <row r="225" spans="2:16" x14ac:dyDescent="0.2">
      <c r="B225" s="211" t="s">
        <v>827</v>
      </c>
      <c r="C225" s="212"/>
      <c r="D225" s="209" t="s">
        <v>535</v>
      </c>
      <c r="E225" s="16">
        <v>205</v>
      </c>
      <c r="F225" s="14" t="s">
        <v>406</v>
      </c>
      <c r="G225" s="14" t="s">
        <v>407</v>
      </c>
      <c r="H225" s="421">
        <f t="shared" si="15"/>
        <v>-699</v>
      </c>
      <c r="I225" s="420">
        <v>-308</v>
      </c>
      <c r="J225" s="421">
        <f t="shared" si="16"/>
        <v>-391</v>
      </c>
      <c r="K225" s="419">
        <v>-391</v>
      </c>
      <c r="L225" s="420"/>
      <c r="M225" s="155" t="str">
        <f t="shared" si="17"/>
        <v/>
      </c>
      <c r="N225" s="626" t="str">
        <f t="shared" si="18"/>
        <v/>
      </c>
      <c r="O225" s="626" t="str">
        <f t="shared" si="19"/>
        <v/>
      </c>
      <c r="P225" s="306"/>
    </row>
    <row r="226" spans="2:16" x14ac:dyDescent="0.2">
      <c r="B226" s="211" t="s">
        <v>828</v>
      </c>
      <c r="C226" s="212"/>
      <c r="D226" s="209" t="s">
        <v>535</v>
      </c>
      <c r="E226" s="13">
        <v>206</v>
      </c>
      <c r="F226" s="14" t="s">
        <v>408</v>
      </c>
      <c r="G226" s="14" t="s">
        <v>409</v>
      </c>
      <c r="H226" s="421">
        <f t="shared" si="15"/>
        <v>-1643</v>
      </c>
      <c r="I226" s="420">
        <v>-440</v>
      </c>
      <c r="J226" s="421">
        <f t="shared" si="16"/>
        <v>-1203</v>
      </c>
      <c r="K226" s="419"/>
      <c r="L226" s="420">
        <v>-1203</v>
      </c>
      <c r="M226" s="155" t="str">
        <f t="shared" si="17"/>
        <v/>
      </c>
      <c r="N226" s="626" t="str">
        <f t="shared" si="18"/>
        <v/>
      </c>
      <c r="O226" s="626" t="str">
        <f t="shared" si="19"/>
        <v/>
      </c>
      <c r="P226" s="306"/>
    </row>
    <row r="227" spans="2:16" x14ac:dyDescent="0.2">
      <c r="B227" s="211" t="s">
        <v>829</v>
      </c>
      <c r="C227" s="212"/>
      <c r="D227" s="209" t="s">
        <v>535</v>
      </c>
      <c r="E227" s="13">
        <v>207</v>
      </c>
      <c r="F227" s="14" t="s">
        <v>410</v>
      </c>
      <c r="G227" s="14" t="s">
        <v>411</v>
      </c>
      <c r="H227" s="421" t="str">
        <f t="shared" si="15"/>
        <v/>
      </c>
      <c r="I227" s="420"/>
      <c r="J227" s="421" t="str">
        <f t="shared" si="16"/>
        <v/>
      </c>
      <c r="K227" s="419"/>
      <c r="L227" s="420"/>
      <c r="M227" s="155" t="str">
        <f t="shared" si="17"/>
        <v/>
      </c>
      <c r="N227" s="626" t="str">
        <f t="shared" si="18"/>
        <v/>
      </c>
      <c r="O227" s="626" t="str">
        <f t="shared" si="19"/>
        <v/>
      </c>
      <c r="P227" s="306"/>
    </row>
    <row r="228" spans="2:16" x14ac:dyDescent="0.2">
      <c r="B228" s="211" t="s">
        <v>830</v>
      </c>
      <c r="C228" s="212"/>
      <c r="D228" s="209" t="s">
        <v>535</v>
      </c>
      <c r="E228" s="16">
        <v>208</v>
      </c>
      <c r="F228" s="14" t="s">
        <v>412</v>
      </c>
      <c r="G228" s="14" t="s">
        <v>413</v>
      </c>
      <c r="H228" s="421">
        <f t="shared" si="15"/>
        <v>-1</v>
      </c>
      <c r="I228" s="420">
        <v>-1</v>
      </c>
      <c r="J228" s="421" t="str">
        <f t="shared" si="16"/>
        <v/>
      </c>
      <c r="K228" s="419"/>
      <c r="L228" s="420"/>
      <c r="M228" s="155" t="str">
        <f t="shared" si="17"/>
        <v/>
      </c>
      <c r="N228" s="626" t="str">
        <f t="shared" si="18"/>
        <v/>
      </c>
      <c r="O228" s="626" t="str">
        <f t="shared" si="19"/>
        <v/>
      </c>
      <c r="P228" s="306"/>
    </row>
    <row r="229" spans="2:16" x14ac:dyDescent="0.2">
      <c r="B229" s="211" t="s">
        <v>831</v>
      </c>
      <c r="C229" s="212"/>
      <c r="D229" s="209" t="s">
        <v>535</v>
      </c>
      <c r="E229" s="13">
        <v>209</v>
      </c>
      <c r="F229" s="14" t="s">
        <v>414</v>
      </c>
      <c r="G229" s="14" t="s">
        <v>415</v>
      </c>
      <c r="H229" s="421" t="str">
        <f t="shared" si="15"/>
        <v/>
      </c>
      <c r="I229" s="420"/>
      <c r="J229" s="421" t="str">
        <f t="shared" si="16"/>
        <v/>
      </c>
      <c r="K229" s="419"/>
      <c r="L229" s="420"/>
      <c r="M229" s="155" t="str">
        <f t="shared" si="17"/>
        <v/>
      </c>
      <c r="N229" s="626" t="str">
        <f t="shared" si="18"/>
        <v/>
      </c>
      <c r="O229" s="626" t="str">
        <f t="shared" si="19"/>
        <v/>
      </c>
      <c r="P229" s="306"/>
    </row>
    <row r="230" spans="2:16" x14ac:dyDescent="0.2">
      <c r="B230" s="211" t="s">
        <v>832</v>
      </c>
      <c r="C230" s="212"/>
      <c r="D230" s="209" t="s">
        <v>535</v>
      </c>
      <c r="E230" s="13">
        <v>210</v>
      </c>
      <c r="F230" s="14" t="s">
        <v>416</v>
      </c>
      <c r="G230" s="14" t="s">
        <v>417</v>
      </c>
      <c r="H230" s="421" t="str">
        <f t="shared" si="15"/>
        <v/>
      </c>
      <c r="I230" s="420"/>
      <c r="J230" s="421" t="str">
        <f t="shared" si="16"/>
        <v/>
      </c>
      <c r="K230" s="419"/>
      <c r="L230" s="420"/>
      <c r="M230" s="155" t="str">
        <f t="shared" si="17"/>
        <v/>
      </c>
      <c r="N230" s="626" t="str">
        <f t="shared" si="18"/>
        <v/>
      </c>
      <c r="O230" s="626" t="str">
        <f t="shared" si="19"/>
        <v/>
      </c>
      <c r="P230" s="306"/>
    </row>
    <row r="231" spans="2:16" x14ac:dyDescent="0.2">
      <c r="B231" s="211" t="s">
        <v>833</v>
      </c>
      <c r="C231" s="212"/>
      <c r="D231" s="209" t="s">
        <v>535</v>
      </c>
      <c r="E231" s="16">
        <v>211</v>
      </c>
      <c r="F231" s="14" t="s">
        <v>418</v>
      </c>
      <c r="G231" s="14" t="s">
        <v>419</v>
      </c>
      <c r="H231" s="421">
        <f t="shared" si="15"/>
        <v>-59</v>
      </c>
      <c r="I231" s="420">
        <v>-59</v>
      </c>
      <c r="J231" s="421" t="str">
        <f t="shared" si="16"/>
        <v/>
      </c>
      <c r="K231" s="419"/>
      <c r="L231" s="420"/>
      <c r="M231" s="155" t="str">
        <f t="shared" si="17"/>
        <v/>
      </c>
      <c r="N231" s="626" t="str">
        <f t="shared" si="18"/>
        <v/>
      </c>
      <c r="O231" s="626" t="str">
        <f t="shared" si="19"/>
        <v/>
      </c>
      <c r="P231" s="306"/>
    </row>
    <row r="232" spans="2:16" x14ac:dyDescent="0.2">
      <c r="B232" s="211" t="s">
        <v>840</v>
      </c>
      <c r="C232" s="212"/>
      <c r="D232" s="209" t="s">
        <v>535</v>
      </c>
      <c r="E232" s="13">
        <v>212</v>
      </c>
      <c r="F232" s="14" t="s">
        <v>964</v>
      </c>
      <c r="G232" s="14" t="s">
        <v>420</v>
      </c>
      <c r="H232" s="421" t="str">
        <f t="shared" si="15"/>
        <v/>
      </c>
      <c r="I232" s="420"/>
      <c r="J232" s="421" t="str">
        <f t="shared" si="16"/>
        <v/>
      </c>
      <c r="K232" s="419"/>
      <c r="L232" s="420"/>
      <c r="M232" s="155" t="str">
        <f t="shared" si="17"/>
        <v/>
      </c>
      <c r="N232" s="626" t="str">
        <f t="shared" si="18"/>
        <v/>
      </c>
      <c r="O232" s="626" t="str">
        <f t="shared" si="19"/>
        <v/>
      </c>
      <c r="P232" s="306"/>
    </row>
    <row r="233" spans="2:16" x14ac:dyDescent="0.2">
      <c r="B233" s="211" t="s">
        <v>834</v>
      </c>
      <c r="C233" s="212"/>
      <c r="D233" s="209" t="s">
        <v>535</v>
      </c>
      <c r="E233" s="13">
        <v>213</v>
      </c>
      <c r="F233" s="14" t="s">
        <v>421</v>
      </c>
      <c r="G233" s="14" t="s">
        <v>422</v>
      </c>
      <c r="H233" s="421" t="str">
        <f t="shared" si="15"/>
        <v/>
      </c>
      <c r="I233" s="420"/>
      <c r="J233" s="421" t="str">
        <f t="shared" si="16"/>
        <v/>
      </c>
      <c r="K233" s="419"/>
      <c r="L233" s="420"/>
      <c r="M233" s="155" t="str">
        <f t="shared" si="17"/>
        <v/>
      </c>
      <c r="N233" s="626" t="str">
        <f t="shared" si="18"/>
        <v/>
      </c>
      <c r="O233" s="626" t="str">
        <f t="shared" si="19"/>
        <v/>
      </c>
      <c r="P233" s="306"/>
    </row>
    <row r="234" spans="2:16" x14ac:dyDescent="0.2">
      <c r="B234" s="211" t="s">
        <v>835</v>
      </c>
      <c r="C234" s="212"/>
      <c r="D234" s="209" t="s">
        <v>535</v>
      </c>
      <c r="E234" s="16">
        <v>214</v>
      </c>
      <c r="F234" s="14" t="s">
        <v>423</v>
      </c>
      <c r="G234" s="14" t="s">
        <v>424</v>
      </c>
      <c r="H234" s="421" t="str">
        <f t="shared" si="15"/>
        <v/>
      </c>
      <c r="I234" s="420"/>
      <c r="J234" s="421" t="str">
        <f t="shared" si="16"/>
        <v/>
      </c>
      <c r="K234" s="419"/>
      <c r="L234" s="420"/>
      <c r="M234" s="155" t="str">
        <f t="shared" si="17"/>
        <v/>
      </c>
      <c r="N234" s="626" t="str">
        <f t="shared" si="18"/>
        <v/>
      </c>
      <c r="O234" s="626" t="str">
        <f t="shared" si="19"/>
        <v/>
      </c>
      <c r="P234" s="306"/>
    </row>
    <row r="235" spans="2:16" x14ac:dyDescent="0.2">
      <c r="B235" s="211" t="s">
        <v>836</v>
      </c>
      <c r="C235" s="212"/>
      <c r="D235" s="209" t="s">
        <v>535</v>
      </c>
      <c r="E235" s="13">
        <v>215</v>
      </c>
      <c r="F235" s="14" t="s">
        <v>425</v>
      </c>
      <c r="G235" s="14" t="s">
        <v>426</v>
      </c>
      <c r="H235" s="421" t="str">
        <f t="shared" si="15"/>
        <v/>
      </c>
      <c r="I235" s="420"/>
      <c r="J235" s="421" t="str">
        <f t="shared" si="16"/>
        <v/>
      </c>
      <c r="K235" s="419"/>
      <c r="L235" s="420"/>
      <c r="M235" s="155" t="str">
        <f t="shared" si="17"/>
        <v/>
      </c>
      <c r="N235" s="626" t="str">
        <f t="shared" si="18"/>
        <v/>
      </c>
      <c r="O235" s="626" t="str">
        <f t="shared" si="19"/>
        <v/>
      </c>
      <c r="P235" s="306"/>
    </row>
    <row r="236" spans="2:16" x14ac:dyDescent="0.2">
      <c r="B236" s="211" t="s">
        <v>837</v>
      </c>
      <c r="C236" s="212"/>
      <c r="D236" s="209" t="s">
        <v>535</v>
      </c>
      <c r="E236" s="13">
        <v>216</v>
      </c>
      <c r="F236" s="14" t="s">
        <v>427</v>
      </c>
      <c r="G236" s="14" t="s">
        <v>428</v>
      </c>
      <c r="H236" s="421" t="str">
        <f t="shared" si="15"/>
        <v/>
      </c>
      <c r="I236" s="420"/>
      <c r="J236" s="421" t="str">
        <f t="shared" si="16"/>
        <v/>
      </c>
      <c r="K236" s="419"/>
      <c r="L236" s="420"/>
      <c r="M236" s="155" t="str">
        <f t="shared" si="17"/>
        <v/>
      </c>
      <c r="N236" s="626" t="str">
        <f t="shared" si="18"/>
        <v/>
      </c>
      <c r="O236" s="626" t="str">
        <f t="shared" si="19"/>
        <v/>
      </c>
      <c r="P236" s="306"/>
    </row>
    <row r="237" spans="2:16" x14ac:dyDescent="0.2">
      <c r="B237" s="211" t="s">
        <v>838</v>
      </c>
      <c r="C237" s="212"/>
      <c r="D237" s="209" t="s">
        <v>535</v>
      </c>
      <c r="E237" s="16">
        <v>217</v>
      </c>
      <c r="F237" s="14" t="s">
        <v>429</v>
      </c>
      <c r="G237" s="14" t="s">
        <v>430</v>
      </c>
      <c r="H237" s="421" t="str">
        <f t="shared" si="15"/>
        <v/>
      </c>
      <c r="I237" s="420"/>
      <c r="J237" s="421" t="str">
        <f t="shared" si="16"/>
        <v/>
      </c>
      <c r="K237" s="419"/>
      <c r="L237" s="420"/>
      <c r="M237" s="155" t="str">
        <f t="shared" si="17"/>
        <v/>
      </c>
      <c r="N237" s="626" t="str">
        <f t="shared" si="18"/>
        <v/>
      </c>
      <c r="O237" s="626" t="str">
        <f t="shared" si="19"/>
        <v/>
      </c>
      <c r="P237" s="306"/>
    </row>
    <row r="238" spans="2:16" x14ac:dyDescent="0.2">
      <c r="B238" s="211" t="s">
        <v>839</v>
      </c>
      <c r="C238" s="212"/>
      <c r="D238" s="209" t="s">
        <v>535</v>
      </c>
      <c r="E238" s="13">
        <v>218</v>
      </c>
      <c r="F238" s="14" t="s">
        <v>431</v>
      </c>
      <c r="G238" s="14" t="s">
        <v>432</v>
      </c>
      <c r="H238" s="421">
        <f t="shared" si="15"/>
        <v>-35</v>
      </c>
      <c r="I238" s="420"/>
      <c r="J238" s="421">
        <f t="shared" si="16"/>
        <v>-35</v>
      </c>
      <c r="K238" s="419">
        <v>-27</v>
      </c>
      <c r="L238" s="420">
        <v>-8</v>
      </c>
      <c r="M238" s="155" t="str">
        <f t="shared" si="17"/>
        <v/>
      </c>
      <c r="N238" s="626" t="str">
        <f t="shared" si="18"/>
        <v/>
      </c>
      <c r="O238" s="626" t="str">
        <f t="shared" si="19"/>
        <v/>
      </c>
      <c r="P238" s="306"/>
    </row>
    <row r="239" spans="2:16" x14ac:dyDescent="0.2">
      <c r="B239" s="211" t="s">
        <v>957</v>
      </c>
      <c r="C239" s="212"/>
      <c r="D239" s="209" t="s">
        <v>535</v>
      </c>
      <c r="E239" s="13">
        <v>219</v>
      </c>
      <c r="F239" s="14" t="s">
        <v>433</v>
      </c>
      <c r="G239" s="14" t="s">
        <v>434</v>
      </c>
      <c r="H239" s="421" t="str">
        <f t="shared" si="15"/>
        <v/>
      </c>
      <c r="I239" s="420"/>
      <c r="J239" s="421" t="str">
        <f t="shared" si="16"/>
        <v/>
      </c>
      <c r="K239" s="419"/>
      <c r="L239" s="420"/>
      <c r="M239" s="155" t="str">
        <f t="shared" si="17"/>
        <v/>
      </c>
      <c r="N239" s="626" t="str">
        <f t="shared" si="18"/>
        <v/>
      </c>
      <c r="O239" s="626" t="str">
        <f t="shared" si="19"/>
        <v/>
      </c>
      <c r="P239" s="306"/>
    </row>
    <row r="240" spans="2:16" x14ac:dyDescent="0.2">
      <c r="B240" s="211" t="s">
        <v>841</v>
      </c>
      <c r="C240" s="212"/>
      <c r="D240" s="209" t="s">
        <v>535</v>
      </c>
      <c r="E240" s="16">
        <v>220</v>
      </c>
      <c r="F240" s="14" t="s">
        <v>435</v>
      </c>
      <c r="G240" s="14" t="s">
        <v>436</v>
      </c>
      <c r="H240" s="421" t="str">
        <f t="shared" si="15"/>
        <v/>
      </c>
      <c r="I240" s="420"/>
      <c r="J240" s="421" t="str">
        <f t="shared" si="16"/>
        <v/>
      </c>
      <c r="K240" s="419"/>
      <c r="L240" s="420"/>
      <c r="M240" s="155" t="str">
        <f t="shared" si="17"/>
        <v/>
      </c>
      <c r="N240" s="626" t="str">
        <f t="shared" si="18"/>
        <v/>
      </c>
      <c r="O240" s="626" t="str">
        <f t="shared" si="19"/>
        <v/>
      </c>
      <c r="P240" s="306"/>
    </row>
    <row r="241" spans="2:16" x14ac:dyDescent="0.2">
      <c r="B241" s="211" t="s">
        <v>842</v>
      </c>
      <c r="C241" s="212"/>
      <c r="D241" s="209" t="s">
        <v>535</v>
      </c>
      <c r="E241" s="13">
        <v>221</v>
      </c>
      <c r="F241" s="14" t="s">
        <v>437</v>
      </c>
      <c r="G241" s="14" t="s">
        <v>438</v>
      </c>
      <c r="H241" s="421" t="str">
        <f t="shared" si="15"/>
        <v/>
      </c>
      <c r="I241" s="420"/>
      <c r="J241" s="421" t="str">
        <f t="shared" si="16"/>
        <v/>
      </c>
      <c r="K241" s="419"/>
      <c r="L241" s="420"/>
      <c r="M241" s="155" t="str">
        <f t="shared" si="17"/>
        <v/>
      </c>
      <c r="N241" s="626" t="str">
        <f t="shared" si="18"/>
        <v/>
      </c>
      <c r="O241" s="626" t="str">
        <f t="shared" si="19"/>
        <v/>
      </c>
      <c r="P241" s="306"/>
    </row>
    <row r="242" spans="2:16" x14ac:dyDescent="0.2">
      <c r="B242" s="211" t="s">
        <v>843</v>
      </c>
      <c r="C242" s="212"/>
      <c r="D242" s="209" t="s">
        <v>535</v>
      </c>
      <c r="E242" s="13">
        <v>222</v>
      </c>
      <c r="F242" s="14" t="s">
        <v>439</v>
      </c>
      <c r="G242" s="14" t="s">
        <v>440</v>
      </c>
      <c r="H242" s="421" t="str">
        <f t="shared" si="15"/>
        <v/>
      </c>
      <c r="I242" s="420"/>
      <c r="J242" s="421" t="str">
        <f t="shared" si="16"/>
        <v/>
      </c>
      <c r="K242" s="419"/>
      <c r="L242" s="420"/>
      <c r="M242" s="155" t="str">
        <f t="shared" si="17"/>
        <v/>
      </c>
      <c r="N242" s="626" t="str">
        <f t="shared" si="18"/>
        <v/>
      </c>
      <c r="O242" s="626" t="str">
        <f t="shared" si="19"/>
        <v/>
      </c>
      <c r="P242" s="306"/>
    </row>
    <row r="243" spans="2:16" x14ac:dyDescent="0.2">
      <c r="B243" s="211" t="s">
        <v>844</v>
      </c>
      <c r="C243" s="212"/>
      <c r="D243" s="209" t="s">
        <v>535</v>
      </c>
      <c r="E243" s="16">
        <v>223</v>
      </c>
      <c r="F243" s="14" t="s">
        <v>441</v>
      </c>
      <c r="G243" s="14" t="s">
        <v>442</v>
      </c>
      <c r="H243" s="421" t="str">
        <f t="shared" si="15"/>
        <v/>
      </c>
      <c r="I243" s="420"/>
      <c r="J243" s="421" t="str">
        <f t="shared" si="16"/>
        <v/>
      </c>
      <c r="K243" s="419"/>
      <c r="L243" s="420"/>
      <c r="M243" s="155" t="str">
        <f t="shared" si="17"/>
        <v/>
      </c>
      <c r="N243" s="626" t="str">
        <f t="shared" si="18"/>
        <v/>
      </c>
      <c r="O243" s="626" t="str">
        <f t="shared" si="19"/>
        <v/>
      </c>
      <c r="P243" s="306"/>
    </row>
    <row r="244" spans="2:16" x14ac:dyDescent="0.2">
      <c r="B244" s="211" t="s">
        <v>845</v>
      </c>
      <c r="C244" s="212"/>
      <c r="D244" s="209" t="s">
        <v>535</v>
      </c>
      <c r="E244" s="13">
        <v>224</v>
      </c>
      <c r="F244" s="14" t="s">
        <v>443</v>
      </c>
      <c r="G244" s="14" t="s">
        <v>444</v>
      </c>
      <c r="H244" s="421" t="str">
        <f t="shared" si="15"/>
        <v/>
      </c>
      <c r="I244" s="420"/>
      <c r="J244" s="421" t="str">
        <f t="shared" si="16"/>
        <v/>
      </c>
      <c r="K244" s="419"/>
      <c r="L244" s="420"/>
      <c r="M244" s="155" t="str">
        <f t="shared" si="17"/>
        <v/>
      </c>
      <c r="N244" s="626" t="str">
        <f t="shared" si="18"/>
        <v/>
      </c>
      <c r="O244" s="626" t="str">
        <f t="shared" si="19"/>
        <v/>
      </c>
      <c r="P244" s="306"/>
    </row>
    <row r="245" spans="2:16" x14ac:dyDescent="0.2">
      <c r="B245" s="211" t="s">
        <v>846</v>
      </c>
      <c r="C245" s="212"/>
      <c r="D245" s="209" t="s">
        <v>535</v>
      </c>
      <c r="E245" s="13">
        <v>225</v>
      </c>
      <c r="F245" s="14" t="s">
        <v>445</v>
      </c>
      <c r="G245" s="14" t="s">
        <v>446</v>
      </c>
      <c r="H245" s="421">
        <f t="shared" si="15"/>
        <v>-37502</v>
      </c>
      <c r="I245" s="420">
        <v>-125</v>
      </c>
      <c r="J245" s="421">
        <f t="shared" si="16"/>
        <v>-37377</v>
      </c>
      <c r="K245" s="419">
        <v>-32129</v>
      </c>
      <c r="L245" s="420">
        <v>-5248</v>
      </c>
      <c r="M245" s="155" t="str">
        <f t="shared" si="17"/>
        <v/>
      </c>
      <c r="N245" s="626" t="str">
        <f t="shared" si="18"/>
        <v/>
      </c>
      <c r="O245" s="626" t="str">
        <f t="shared" si="19"/>
        <v/>
      </c>
      <c r="P245" s="306"/>
    </row>
    <row r="246" spans="2:16" x14ac:dyDescent="0.2">
      <c r="B246" s="211" t="s">
        <v>847</v>
      </c>
      <c r="C246" s="212"/>
      <c r="D246" s="209" t="s">
        <v>535</v>
      </c>
      <c r="E246" s="16">
        <v>226</v>
      </c>
      <c r="F246" s="14" t="s">
        <v>447</v>
      </c>
      <c r="G246" s="14" t="s">
        <v>448</v>
      </c>
      <c r="H246" s="421">
        <f t="shared" si="15"/>
        <v>-66878</v>
      </c>
      <c r="I246" s="420">
        <v>-12967</v>
      </c>
      <c r="J246" s="421">
        <f t="shared" si="16"/>
        <v>-53911</v>
      </c>
      <c r="K246" s="419">
        <v>-5882</v>
      </c>
      <c r="L246" s="420">
        <v>-48029</v>
      </c>
      <c r="M246" s="155" t="str">
        <f t="shared" si="17"/>
        <v/>
      </c>
      <c r="N246" s="626" t="str">
        <f t="shared" si="18"/>
        <v/>
      </c>
      <c r="O246" s="626" t="str">
        <f t="shared" si="19"/>
        <v/>
      </c>
      <c r="P246" s="306"/>
    </row>
    <row r="247" spans="2:16" x14ac:dyDescent="0.2">
      <c r="B247" s="211" t="s">
        <v>958</v>
      </c>
      <c r="C247" s="212"/>
      <c r="D247" s="209" t="s">
        <v>535</v>
      </c>
      <c r="E247" s="13">
        <v>227</v>
      </c>
      <c r="F247" s="14" t="s">
        <v>449</v>
      </c>
      <c r="G247" s="14" t="s">
        <v>450</v>
      </c>
      <c r="H247" s="421" t="str">
        <f t="shared" si="15"/>
        <v/>
      </c>
      <c r="I247" s="420"/>
      <c r="J247" s="421" t="str">
        <f t="shared" si="16"/>
        <v/>
      </c>
      <c r="K247" s="419"/>
      <c r="L247" s="420"/>
      <c r="M247" s="155" t="str">
        <f t="shared" si="17"/>
        <v/>
      </c>
      <c r="N247" s="626" t="str">
        <f t="shared" si="18"/>
        <v/>
      </c>
      <c r="O247" s="626" t="str">
        <f t="shared" si="19"/>
        <v/>
      </c>
      <c r="P247" s="306"/>
    </row>
    <row r="248" spans="2:16" x14ac:dyDescent="0.2">
      <c r="B248" s="211" t="s">
        <v>848</v>
      </c>
      <c r="C248" s="212"/>
      <c r="D248" s="209" t="s">
        <v>535</v>
      </c>
      <c r="E248" s="13">
        <v>228</v>
      </c>
      <c r="F248" s="14" t="s">
        <v>451</v>
      </c>
      <c r="G248" s="14" t="s">
        <v>452</v>
      </c>
      <c r="H248" s="421">
        <f t="shared" si="15"/>
        <v>-166</v>
      </c>
      <c r="I248" s="420"/>
      <c r="J248" s="421">
        <f t="shared" si="16"/>
        <v>-166</v>
      </c>
      <c r="K248" s="419">
        <v>-166</v>
      </c>
      <c r="L248" s="420"/>
      <c r="M248" s="155" t="str">
        <f t="shared" si="17"/>
        <v/>
      </c>
      <c r="N248" s="626" t="str">
        <f t="shared" si="18"/>
        <v/>
      </c>
      <c r="O248" s="626" t="str">
        <f t="shared" si="19"/>
        <v/>
      </c>
      <c r="P248" s="306"/>
    </row>
    <row r="249" spans="2:16" x14ac:dyDescent="0.2">
      <c r="B249" s="211" t="s">
        <v>849</v>
      </c>
      <c r="C249" s="212"/>
      <c r="D249" s="209" t="s">
        <v>535</v>
      </c>
      <c r="E249" s="16">
        <v>229</v>
      </c>
      <c r="F249" s="14" t="s">
        <v>453</v>
      </c>
      <c r="G249" s="14" t="s">
        <v>454</v>
      </c>
      <c r="H249" s="421" t="str">
        <f t="shared" si="15"/>
        <v/>
      </c>
      <c r="I249" s="420"/>
      <c r="J249" s="421" t="str">
        <f t="shared" si="16"/>
        <v/>
      </c>
      <c r="K249" s="419"/>
      <c r="L249" s="420"/>
      <c r="M249" s="155" t="str">
        <f t="shared" si="17"/>
        <v/>
      </c>
      <c r="N249" s="626" t="str">
        <f t="shared" si="18"/>
        <v/>
      </c>
      <c r="O249" s="626" t="str">
        <f t="shared" si="19"/>
        <v/>
      </c>
      <c r="P249" s="306"/>
    </row>
    <row r="250" spans="2:16" x14ac:dyDescent="0.2">
      <c r="B250" s="211" t="s">
        <v>850</v>
      </c>
      <c r="C250" s="212"/>
      <c r="D250" s="209" t="s">
        <v>535</v>
      </c>
      <c r="E250" s="13">
        <v>230</v>
      </c>
      <c r="F250" s="14" t="s">
        <v>455</v>
      </c>
      <c r="G250" s="14" t="s">
        <v>456</v>
      </c>
      <c r="H250" s="421" t="str">
        <f t="shared" si="15"/>
        <v/>
      </c>
      <c r="I250" s="420"/>
      <c r="J250" s="421" t="str">
        <f t="shared" si="16"/>
        <v/>
      </c>
      <c r="K250" s="419"/>
      <c r="L250" s="420"/>
      <c r="M250" s="155" t="str">
        <f t="shared" si="17"/>
        <v/>
      </c>
      <c r="N250" s="626" t="str">
        <f t="shared" si="18"/>
        <v/>
      </c>
      <c r="O250" s="626" t="str">
        <f t="shared" si="19"/>
        <v/>
      </c>
      <c r="P250" s="306"/>
    </row>
    <row r="251" spans="2:16" x14ac:dyDescent="0.2">
      <c r="B251" s="211" t="s">
        <v>851</v>
      </c>
      <c r="C251" s="212"/>
      <c r="D251" s="209" t="s">
        <v>535</v>
      </c>
      <c r="E251" s="13">
        <v>231</v>
      </c>
      <c r="F251" s="14" t="s">
        <v>457</v>
      </c>
      <c r="G251" s="14" t="s">
        <v>458</v>
      </c>
      <c r="H251" s="421" t="str">
        <f t="shared" si="15"/>
        <v/>
      </c>
      <c r="I251" s="420"/>
      <c r="J251" s="421" t="str">
        <f t="shared" si="16"/>
        <v/>
      </c>
      <c r="K251" s="419"/>
      <c r="L251" s="420"/>
      <c r="M251" s="155" t="str">
        <f t="shared" si="17"/>
        <v/>
      </c>
      <c r="N251" s="626" t="str">
        <f t="shared" si="18"/>
        <v/>
      </c>
      <c r="O251" s="626" t="str">
        <f t="shared" si="19"/>
        <v/>
      </c>
      <c r="P251" s="306"/>
    </row>
    <row r="252" spans="2:16" x14ac:dyDescent="0.2">
      <c r="B252" s="211" t="s">
        <v>852</v>
      </c>
      <c r="C252" s="212"/>
      <c r="D252" s="209" t="s">
        <v>535</v>
      </c>
      <c r="E252" s="16">
        <v>232</v>
      </c>
      <c r="F252" s="14" t="s">
        <v>459</v>
      </c>
      <c r="G252" s="14" t="s">
        <v>460</v>
      </c>
      <c r="H252" s="421" t="str">
        <f t="shared" si="15"/>
        <v/>
      </c>
      <c r="I252" s="420"/>
      <c r="J252" s="421" t="str">
        <f t="shared" si="16"/>
        <v/>
      </c>
      <c r="K252" s="419"/>
      <c r="L252" s="420"/>
      <c r="M252" s="155" t="str">
        <f t="shared" si="17"/>
        <v/>
      </c>
      <c r="N252" s="626" t="str">
        <f t="shared" si="18"/>
        <v/>
      </c>
      <c r="O252" s="626" t="str">
        <f t="shared" si="19"/>
        <v/>
      </c>
      <c r="P252" s="306"/>
    </row>
    <row r="253" spans="2:16" x14ac:dyDescent="0.2">
      <c r="B253" s="211" t="s">
        <v>853</v>
      </c>
      <c r="C253" s="212"/>
      <c r="D253" s="209" t="s">
        <v>535</v>
      </c>
      <c r="E253" s="13">
        <v>233</v>
      </c>
      <c r="F253" s="14" t="s">
        <v>461</v>
      </c>
      <c r="G253" s="14" t="s">
        <v>462</v>
      </c>
      <c r="H253" s="421" t="str">
        <f t="shared" si="15"/>
        <v/>
      </c>
      <c r="I253" s="420"/>
      <c r="J253" s="421" t="str">
        <f t="shared" si="16"/>
        <v/>
      </c>
      <c r="K253" s="419"/>
      <c r="L253" s="420"/>
      <c r="M253" s="155" t="str">
        <f t="shared" si="17"/>
        <v/>
      </c>
      <c r="N253" s="626" t="str">
        <f t="shared" si="18"/>
        <v/>
      </c>
      <c r="O253" s="626" t="str">
        <f t="shared" si="19"/>
        <v/>
      </c>
      <c r="P253" s="306"/>
    </row>
    <row r="254" spans="2:16" x14ac:dyDescent="0.2">
      <c r="B254" s="211" t="s">
        <v>854</v>
      </c>
      <c r="C254" s="212"/>
      <c r="D254" s="209" t="s">
        <v>535</v>
      </c>
      <c r="E254" s="13">
        <v>234</v>
      </c>
      <c r="F254" s="14" t="s">
        <v>463</v>
      </c>
      <c r="G254" s="14" t="s">
        <v>464</v>
      </c>
      <c r="H254" s="421" t="str">
        <f t="shared" si="15"/>
        <v/>
      </c>
      <c r="I254" s="420"/>
      <c r="J254" s="421" t="str">
        <f t="shared" si="16"/>
        <v/>
      </c>
      <c r="K254" s="419"/>
      <c r="L254" s="420"/>
      <c r="M254" s="155" t="str">
        <f t="shared" si="17"/>
        <v/>
      </c>
      <c r="N254" s="626" t="str">
        <f t="shared" si="18"/>
        <v/>
      </c>
      <c r="O254" s="626" t="str">
        <f t="shared" si="19"/>
        <v/>
      </c>
      <c r="P254" s="306"/>
    </row>
    <row r="255" spans="2:16" x14ac:dyDescent="0.2">
      <c r="B255" s="211" t="s">
        <v>855</v>
      </c>
      <c r="C255" s="212"/>
      <c r="D255" s="209" t="s">
        <v>535</v>
      </c>
      <c r="E255" s="16">
        <v>235</v>
      </c>
      <c r="F255" s="14" t="s">
        <v>465</v>
      </c>
      <c r="G255" s="14" t="s">
        <v>466</v>
      </c>
      <c r="H255" s="421">
        <f t="shared" si="15"/>
        <v>-117</v>
      </c>
      <c r="I255" s="420"/>
      <c r="J255" s="421">
        <f t="shared" si="16"/>
        <v>-117</v>
      </c>
      <c r="K255" s="419">
        <v>-117</v>
      </c>
      <c r="L255" s="420"/>
      <c r="M255" s="155" t="str">
        <f t="shared" si="17"/>
        <v/>
      </c>
      <c r="N255" s="626" t="str">
        <f t="shared" si="18"/>
        <v/>
      </c>
      <c r="O255" s="626" t="str">
        <f t="shared" si="19"/>
        <v/>
      </c>
      <c r="P255" s="306"/>
    </row>
    <row r="256" spans="2:16" x14ac:dyDescent="0.2">
      <c r="B256" s="211" t="s">
        <v>856</v>
      </c>
      <c r="C256" s="212"/>
      <c r="D256" s="209" t="s">
        <v>535</v>
      </c>
      <c r="E256" s="13">
        <v>236</v>
      </c>
      <c r="F256" s="14" t="s">
        <v>467</v>
      </c>
      <c r="G256" s="14" t="s">
        <v>468</v>
      </c>
      <c r="H256" s="421" t="str">
        <f t="shared" si="15"/>
        <v/>
      </c>
      <c r="I256" s="420"/>
      <c r="J256" s="421" t="str">
        <f t="shared" si="16"/>
        <v/>
      </c>
      <c r="K256" s="419"/>
      <c r="L256" s="420"/>
      <c r="M256" s="155" t="str">
        <f t="shared" si="17"/>
        <v/>
      </c>
      <c r="N256" s="626" t="str">
        <f t="shared" si="18"/>
        <v/>
      </c>
      <c r="O256" s="626" t="str">
        <f t="shared" si="19"/>
        <v/>
      </c>
      <c r="P256" s="306"/>
    </row>
    <row r="257" spans="2:16" x14ac:dyDescent="0.2">
      <c r="B257" s="211" t="s">
        <v>857</v>
      </c>
      <c r="C257" s="212"/>
      <c r="D257" s="209" t="s">
        <v>535</v>
      </c>
      <c r="E257" s="13">
        <v>237</v>
      </c>
      <c r="F257" s="14" t="s">
        <v>469</v>
      </c>
      <c r="G257" s="14" t="s">
        <v>470</v>
      </c>
      <c r="H257" s="421" t="str">
        <f t="shared" si="15"/>
        <v/>
      </c>
      <c r="I257" s="420"/>
      <c r="J257" s="421" t="str">
        <f t="shared" si="16"/>
        <v/>
      </c>
      <c r="K257" s="419"/>
      <c r="L257" s="420"/>
      <c r="M257" s="155" t="str">
        <f t="shared" si="17"/>
        <v/>
      </c>
      <c r="N257" s="626" t="str">
        <f t="shared" si="18"/>
        <v/>
      </c>
      <c r="O257" s="626" t="str">
        <f t="shared" si="19"/>
        <v/>
      </c>
      <c r="P257" s="306"/>
    </row>
    <row r="258" spans="2:16" x14ac:dyDescent="0.2">
      <c r="B258" s="211" t="s">
        <v>858</v>
      </c>
      <c r="C258" s="212"/>
      <c r="D258" s="209" t="s">
        <v>535</v>
      </c>
      <c r="E258" s="16">
        <v>238</v>
      </c>
      <c r="F258" s="14" t="s">
        <v>471</v>
      </c>
      <c r="G258" s="14" t="s">
        <v>472</v>
      </c>
      <c r="H258" s="421" t="str">
        <f t="shared" si="15"/>
        <v/>
      </c>
      <c r="I258" s="420"/>
      <c r="J258" s="421" t="str">
        <f t="shared" si="16"/>
        <v/>
      </c>
      <c r="K258" s="419"/>
      <c r="L258" s="420"/>
      <c r="M258" s="155" t="str">
        <f t="shared" si="17"/>
        <v/>
      </c>
      <c r="N258" s="626" t="str">
        <f t="shared" si="18"/>
        <v/>
      </c>
      <c r="O258" s="626" t="str">
        <f t="shared" si="19"/>
        <v/>
      </c>
      <c r="P258" s="306"/>
    </row>
    <row r="259" spans="2:16" x14ac:dyDescent="0.2">
      <c r="B259" s="211" t="s">
        <v>859</v>
      </c>
      <c r="C259" s="212"/>
      <c r="D259" s="209" t="s">
        <v>535</v>
      </c>
      <c r="E259" s="13">
        <v>239</v>
      </c>
      <c r="F259" s="14" t="s">
        <v>473</v>
      </c>
      <c r="G259" s="14" t="s">
        <v>474</v>
      </c>
      <c r="H259" s="421" t="str">
        <f t="shared" si="15"/>
        <v/>
      </c>
      <c r="I259" s="420"/>
      <c r="J259" s="421" t="str">
        <f t="shared" si="16"/>
        <v/>
      </c>
      <c r="K259" s="419"/>
      <c r="L259" s="420"/>
      <c r="M259" s="155" t="str">
        <f t="shared" si="17"/>
        <v/>
      </c>
      <c r="N259" s="626" t="str">
        <f t="shared" si="18"/>
        <v/>
      </c>
      <c r="O259" s="626" t="str">
        <f t="shared" si="19"/>
        <v/>
      </c>
      <c r="P259" s="306"/>
    </row>
    <row r="260" spans="2:16" x14ac:dyDescent="0.2">
      <c r="B260" s="211" t="s">
        <v>860</v>
      </c>
      <c r="C260" s="212"/>
      <c r="D260" s="209" t="s">
        <v>535</v>
      </c>
      <c r="E260" s="13">
        <v>240</v>
      </c>
      <c r="F260" s="14" t="s">
        <v>475</v>
      </c>
      <c r="G260" s="14" t="s">
        <v>476</v>
      </c>
      <c r="H260" s="421" t="str">
        <f>IF(AND(I260="",J260=""),"",IF(OR(I260="c",J260="c"),"c",SUM(I260,J260)))</f>
        <v/>
      </c>
      <c r="I260" s="420"/>
      <c r="J260" s="421" t="str">
        <f t="shared" si="16"/>
        <v/>
      </c>
      <c r="K260" s="419"/>
      <c r="L260" s="420"/>
      <c r="M260" s="155" t="str">
        <f t="shared" si="17"/>
        <v/>
      </c>
      <c r="N260" s="626" t="str">
        <f t="shared" si="18"/>
        <v/>
      </c>
      <c r="O260" s="626" t="str">
        <f t="shared" si="19"/>
        <v/>
      </c>
      <c r="P260" s="306"/>
    </row>
    <row r="261" spans="2:16" x14ac:dyDescent="0.2">
      <c r="B261" s="211" t="s">
        <v>861</v>
      </c>
      <c r="C261" s="212"/>
      <c r="D261" s="209" t="s">
        <v>535</v>
      </c>
      <c r="E261" s="16">
        <v>241</v>
      </c>
      <c r="F261" s="14" t="s">
        <v>477</v>
      </c>
      <c r="G261" s="14" t="s">
        <v>478</v>
      </c>
      <c r="H261" s="421" t="str">
        <f t="shared" ref="H261:H264" si="20">IF(AND(I261="",J261=""),"",IF(OR(I261="c",J261="c"),"c",SUM(I261,J261)))</f>
        <v/>
      </c>
      <c r="I261" s="420"/>
      <c r="J261" s="421" t="str">
        <f t="shared" si="16"/>
        <v/>
      </c>
      <c r="K261" s="419"/>
      <c r="L261" s="420"/>
      <c r="M261" s="155" t="str">
        <f t="shared" si="17"/>
        <v/>
      </c>
      <c r="N261" s="626" t="str">
        <f t="shared" si="18"/>
        <v/>
      </c>
      <c r="O261" s="626" t="str">
        <f t="shared" si="19"/>
        <v/>
      </c>
      <c r="P261" s="306"/>
    </row>
    <row r="262" spans="2:16" x14ac:dyDescent="0.2">
      <c r="B262" s="211" t="s">
        <v>862</v>
      </c>
      <c r="C262" s="212"/>
      <c r="D262" s="209" t="s">
        <v>535</v>
      </c>
      <c r="E262" s="13">
        <v>242</v>
      </c>
      <c r="F262" s="14" t="s">
        <v>929</v>
      </c>
      <c r="G262" s="198" t="s">
        <v>887</v>
      </c>
      <c r="H262" s="421">
        <f t="shared" si="20"/>
        <v>-2</v>
      </c>
      <c r="I262" s="420">
        <v>-2</v>
      </c>
      <c r="J262" s="421" t="str">
        <f t="shared" si="16"/>
        <v/>
      </c>
      <c r="K262" s="419"/>
      <c r="L262" s="420"/>
      <c r="M262" s="637"/>
      <c r="N262" s="637"/>
      <c r="O262" s="637"/>
      <c r="P262" s="306"/>
    </row>
    <row r="263" spans="2:16" x14ac:dyDescent="0.2">
      <c r="B263" s="211" t="s">
        <v>863</v>
      </c>
      <c r="C263" s="208"/>
      <c r="D263" s="209" t="s">
        <v>535</v>
      </c>
      <c r="E263" s="13">
        <v>243</v>
      </c>
      <c r="F263" s="123" t="s">
        <v>479</v>
      </c>
      <c r="G263" s="123" t="s">
        <v>886</v>
      </c>
      <c r="H263" s="448" t="str">
        <f t="shared" si="20"/>
        <v/>
      </c>
      <c r="I263" s="426"/>
      <c r="J263" s="448" t="str">
        <f t="shared" si="16"/>
        <v/>
      </c>
      <c r="K263" s="465"/>
      <c r="L263" s="426"/>
      <c r="M263" s="485" t="str">
        <f t="shared" si="17"/>
        <v/>
      </c>
      <c r="N263" s="627" t="str">
        <f t="shared" si="18"/>
        <v/>
      </c>
      <c r="O263" s="627" t="str">
        <f t="shared" si="19"/>
        <v/>
      </c>
      <c r="P263" s="306"/>
    </row>
    <row r="264" spans="2:16" s="464" customFormat="1" ht="18" customHeight="1" x14ac:dyDescent="0.2">
      <c r="B264" s="211" t="s">
        <v>864</v>
      </c>
      <c r="C264" s="458"/>
      <c r="D264" s="459" t="s">
        <v>535</v>
      </c>
      <c r="E264" s="460">
        <v>244</v>
      </c>
      <c r="F264" s="72"/>
      <c r="G264" s="176" t="s">
        <v>480</v>
      </c>
      <c r="H264" s="466">
        <f t="shared" si="20"/>
        <v>-302888</v>
      </c>
      <c r="I264" s="467">
        <v>-20296</v>
      </c>
      <c r="J264" s="466">
        <f t="shared" si="16"/>
        <v>-282592</v>
      </c>
      <c r="K264" s="468">
        <v>-207841</v>
      </c>
      <c r="L264" s="467">
        <v>-74751</v>
      </c>
      <c r="M264" s="497" t="str">
        <f t="shared" si="17"/>
        <v/>
      </c>
      <c r="N264" s="628" t="str">
        <f t="shared" si="18"/>
        <v/>
      </c>
      <c r="O264" s="628" t="str">
        <f t="shared" si="19"/>
        <v/>
      </c>
      <c r="P264" s="463"/>
    </row>
    <row r="265" spans="2:16" x14ac:dyDescent="0.2">
      <c r="B265" s="211"/>
      <c r="C265" s="138"/>
      <c r="D265" s="209"/>
      <c r="E265" s="298"/>
      <c r="F265" s="297"/>
      <c r="G265" s="294" t="s">
        <v>874</v>
      </c>
      <c r="H265" s="417">
        <f>SUM(H21:H263)</f>
        <v>-302888</v>
      </c>
      <c r="I265" s="417">
        <f t="shared" ref="I265:L265" si="21">SUM(I21:I263)</f>
        <v>-20296</v>
      </c>
      <c r="J265" s="417">
        <f t="shared" si="21"/>
        <v>-282592</v>
      </c>
      <c r="K265" s="417">
        <f t="shared" si="21"/>
        <v>-207841</v>
      </c>
      <c r="L265" s="417">
        <f t="shared" si="21"/>
        <v>-74751</v>
      </c>
      <c r="M265" s="450"/>
      <c r="N265" s="411"/>
      <c r="O265" s="451"/>
      <c r="P265" s="306"/>
    </row>
    <row r="266" spans="2:16" ht="21.75" x14ac:dyDescent="0.2">
      <c r="B266" s="267"/>
      <c r="C266" s="268"/>
      <c r="E266" s="88"/>
      <c r="F266" s="73"/>
      <c r="G266" s="69" t="s">
        <v>876</v>
      </c>
      <c r="H266" s="417">
        <f>SUM(H264)-SUM(H265)</f>
        <v>0</v>
      </c>
      <c r="I266" s="417">
        <f t="shared" ref="I266:L266" si="22">SUM(I264)-SUM(I265)</f>
        <v>0</v>
      </c>
      <c r="J266" s="417">
        <f t="shared" si="22"/>
        <v>0</v>
      </c>
      <c r="K266" s="417">
        <f t="shared" si="22"/>
        <v>0</v>
      </c>
      <c r="L266" s="417">
        <f t="shared" si="22"/>
        <v>0</v>
      </c>
      <c r="M266" s="90"/>
      <c r="N266" s="90"/>
      <c r="O266" s="91"/>
      <c r="P266" s="306"/>
    </row>
    <row r="267" spans="2:16" x14ac:dyDescent="0.2">
      <c r="E267" s="306"/>
      <c r="F267" s="306"/>
      <c r="G267" s="306"/>
      <c r="H267" s="306"/>
      <c r="I267" s="306"/>
      <c r="J267" s="306"/>
      <c r="K267" s="306"/>
      <c r="L267" s="306"/>
      <c r="M267" s="306"/>
      <c r="N267" s="306"/>
      <c r="O267" s="306"/>
      <c r="P267" s="306"/>
    </row>
    <row r="268" spans="2:16" x14ac:dyDescent="0.2">
      <c r="E268" s="306"/>
      <c r="F268" s="306"/>
      <c r="G268" s="316" t="s">
        <v>555</v>
      </c>
      <c r="H268" s="316"/>
      <c r="I268" s="326"/>
      <c r="J268" s="326"/>
      <c r="K268" s="326"/>
      <c r="L268" s="326"/>
      <c r="M268" s="326"/>
      <c r="N268" s="306"/>
      <c r="O268" s="306"/>
      <c r="P268" s="306"/>
    </row>
    <row r="269" spans="2:16" x14ac:dyDescent="0.2">
      <c r="E269" s="306"/>
      <c r="F269" s="306"/>
      <c r="G269" s="671" t="s">
        <v>524</v>
      </c>
      <c r="H269" s="688"/>
      <c r="I269" s="671"/>
      <c r="J269" s="671"/>
      <c r="K269" s="671"/>
      <c r="L269" s="671"/>
      <c r="M269" s="671"/>
      <c r="N269" s="306"/>
      <c r="O269" s="306"/>
      <c r="P269" s="306"/>
    </row>
    <row r="270" spans="2:16" x14ac:dyDescent="0.2">
      <c r="E270" s="306"/>
      <c r="F270" s="306"/>
      <c r="G270" s="669" t="s">
        <v>556</v>
      </c>
      <c r="H270" s="692"/>
      <c r="I270" s="669"/>
      <c r="J270" s="669"/>
      <c r="K270" s="669"/>
      <c r="L270" s="669"/>
      <c r="M270" s="669"/>
      <c r="N270" s="306"/>
      <c r="O270" s="306"/>
      <c r="P270" s="306"/>
    </row>
    <row r="271" spans="2:16" x14ac:dyDescent="0.2">
      <c r="E271" s="306"/>
      <c r="F271" s="306"/>
      <c r="G271" s="669" t="s">
        <v>557</v>
      </c>
      <c r="H271" s="692"/>
      <c r="I271" s="669"/>
      <c r="J271" s="669"/>
      <c r="K271" s="669"/>
      <c r="L271" s="669"/>
      <c r="M271" s="669"/>
      <c r="N271" s="306"/>
      <c r="O271" s="306"/>
      <c r="P271" s="306"/>
    </row>
    <row r="272" spans="2:16" x14ac:dyDescent="0.2">
      <c r="E272" s="306"/>
      <c r="F272" s="306"/>
      <c r="G272" s="315"/>
      <c r="H272" s="315"/>
      <c r="I272" s="315"/>
      <c r="J272" s="315"/>
      <c r="K272" s="315"/>
      <c r="L272" s="315"/>
      <c r="M272" s="315"/>
      <c r="N272" s="306"/>
      <c r="O272" s="306"/>
      <c r="P272" s="306"/>
    </row>
  </sheetData>
  <sheetProtection password="8F7D" sheet="1" objects="1" scenarios="1" formatCells="0" formatColumns="0" formatRows="0"/>
  <mergeCells count="11">
    <mergeCell ref="H1:O1"/>
    <mergeCell ref="E4:F4"/>
    <mergeCell ref="E7:F7"/>
    <mergeCell ref="F14:F16"/>
    <mergeCell ref="G271:M271"/>
    <mergeCell ref="M14:M16"/>
    <mergeCell ref="N14:N16"/>
    <mergeCell ref="O14:O16"/>
    <mergeCell ref="G269:M269"/>
    <mergeCell ref="G270:M270"/>
    <mergeCell ref="H15:H16"/>
  </mergeCells>
  <conditionalFormatting sqref="M21:O264">
    <cfRule type="notContainsBlanks" dxfId="7" priority="10">
      <formula>LEN(TRIM(M21))&gt;0</formula>
    </cfRule>
  </conditionalFormatting>
  <conditionalFormatting sqref="H266:L266">
    <cfRule type="cellIs" dxfId="6" priority="8" operator="notBetween">
      <formula>-1</formula>
      <formula>1</formula>
    </cfRule>
  </conditionalFormatting>
  <conditionalFormatting sqref="M21:O264">
    <cfRule type="notContainsBlanks" dxfId="5" priority="6">
      <formula>LEN(TRIM(M21))&gt;0</formula>
    </cfRule>
  </conditionalFormatting>
  <conditionalFormatting sqref="H266:L266">
    <cfRule type="cellIs" dxfId="4" priority="5" operator="notBetween">
      <formula>-1</formula>
      <formula>1</formula>
    </cfRule>
  </conditionalFormatting>
  <conditionalFormatting sqref="H266:L266">
    <cfRule type="cellIs" dxfId="3" priority="4" operator="notBetween">
      <formula>-1</formula>
      <formula>1</formula>
    </cfRule>
  </conditionalFormatting>
  <conditionalFormatting sqref="M21:O264">
    <cfRule type="notContainsBlanks" dxfId="2" priority="3">
      <formula>LEN(TRIM(M21))&gt;0</formula>
    </cfRule>
  </conditionalFormatting>
  <conditionalFormatting sqref="H266:L266">
    <cfRule type="cellIs" dxfId="1" priority="2" operator="notBetween">
      <formula>-1</formula>
      <formula>1</formula>
    </cfRule>
  </conditionalFormatting>
  <conditionalFormatting sqref="M262:O262">
    <cfRule type="notContainsBlanks" dxfId="0" priority="1">
      <formula>LEN(TRIM(M262))&gt;0</formula>
    </cfRule>
  </conditionalFormatting>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B3"/>
  <sheetViews>
    <sheetView workbookViewId="0">
      <selection activeCell="A2" sqref="A2"/>
    </sheetView>
  </sheetViews>
  <sheetFormatPr defaultRowHeight="12.75" x14ac:dyDescent="0.2"/>
  <cols>
    <col min="1" max="1" width="26.5" style="272" customWidth="1"/>
    <col min="2" max="2" width="28.1640625" style="272" customWidth="1"/>
    <col min="3" max="256" width="9.33203125" style="272"/>
    <col min="257" max="257" width="26.5" style="272" customWidth="1"/>
    <col min="258" max="258" width="28.1640625" style="272" customWidth="1"/>
    <col min="259" max="512" width="9.33203125" style="272"/>
    <col min="513" max="513" width="26.5" style="272" customWidth="1"/>
    <col min="514" max="514" width="28.1640625" style="272" customWidth="1"/>
    <col min="515" max="768" width="9.33203125" style="272"/>
    <col min="769" max="769" width="26.5" style="272" customWidth="1"/>
    <col min="770" max="770" width="28.1640625" style="272" customWidth="1"/>
    <col min="771" max="1024" width="9.33203125" style="272"/>
    <col min="1025" max="1025" width="26.5" style="272" customWidth="1"/>
    <col min="1026" max="1026" width="28.1640625" style="272" customWidth="1"/>
    <col min="1027" max="1280" width="9.33203125" style="272"/>
    <col min="1281" max="1281" width="26.5" style="272" customWidth="1"/>
    <col min="1282" max="1282" width="28.1640625" style="272" customWidth="1"/>
    <col min="1283" max="1536" width="9.33203125" style="272"/>
    <col min="1537" max="1537" width="26.5" style="272" customWidth="1"/>
    <col min="1538" max="1538" width="28.1640625" style="272" customWidth="1"/>
    <col min="1539" max="1792" width="9.33203125" style="272"/>
    <col min="1793" max="1793" width="26.5" style="272" customWidth="1"/>
    <col min="1794" max="1794" width="28.1640625" style="272" customWidth="1"/>
    <col min="1795" max="2048" width="9.33203125" style="272"/>
    <col min="2049" max="2049" width="26.5" style="272" customWidth="1"/>
    <col min="2050" max="2050" width="28.1640625" style="272" customWidth="1"/>
    <col min="2051" max="2304" width="9.33203125" style="272"/>
    <col min="2305" max="2305" width="26.5" style="272" customWidth="1"/>
    <col min="2306" max="2306" width="28.1640625" style="272" customWidth="1"/>
    <col min="2307" max="2560" width="9.33203125" style="272"/>
    <col min="2561" max="2561" width="26.5" style="272" customWidth="1"/>
    <col min="2562" max="2562" width="28.1640625" style="272" customWidth="1"/>
    <col min="2563" max="2816" width="9.33203125" style="272"/>
    <col min="2817" max="2817" width="26.5" style="272" customWidth="1"/>
    <col min="2818" max="2818" width="28.1640625" style="272" customWidth="1"/>
    <col min="2819" max="3072" width="9.33203125" style="272"/>
    <col min="3073" max="3073" width="26.5" style="272" customWidth="1"/>
    <col min="3074" max="3074" width="28.1640625" style="272" customWidth="1"/>
    <col min="3075" max="3328" width="9.33203125" style="272"/>
    <col min="3329" max="3329" width="26.5" style="272" customWidth="1"/>
    <col min="3330" max="3330" width="28.1640625" style="272" customWidth="1"/>
    <col min="3331" max="3584" width="9.33203125" style="272"/>
    <col min="3585" max="3585" width="26.5" style="272" customWidth="1"/>
    <col min="3586" max="3586" width="28.1640625" style="272" customWidth="1"/>
    <col min="3587" max="3840" width="9.33203125" style="272"/>
    <col min="3841" max="3841" width="26.5" style="272" customWidth="1"/>
    <col min="3842" max="3842" width="28.1640625" style="272" customWidth="1"/>
    <col min="3843" max="4096" width="9.33203125" style="272"/>
    <col min="4097" max="4097" width="26.5" style="272" customWidth="1"/>
    <col min="4098" max="4098" width="28.1640625" style="272" customWidth="1"/>
    <col min="4099" max="4352" width="9.33203125" style="272"/>
    <col min="4353" max="4353" width="26.5" style="272" customWidth="1"/>
    <col min="4354" max="4354" width="28.1640625" style="272" customWidth="1"/>
    <col min="4355" max="4608" width="9.33203125" style="272"/>
    <col min="4609" max="4609" width="26.5" style="272" customWidth="1"/>
    <col min="4610" max="4610" width="28.1640625" style="272" customWidth="1"/>
    <col min="4611" max="4864" width="9.33203125" style="272"/>
    <col min="4865" max="4865" width="26.5" style="272" customWidth="1"/>
    <col min="4866" max="4866" width="28.1640625" style="272" customWidth="1"/>
    <col min="4867" max="5120" width="9.33203125" style="272"/>
    <col min="5121" max="5121" width="26.5" style="272" customWidth="1"/>
    <col min="5122" max="5122" width="28.1640625" style="272" customWidth="1"/>
    <col min="5123" max="5376" width="9.33203125" style="272"/>
    <col min="5377" max="5377" width="26.5" style="272" customWidth="1"/>
    <col min="5378" max="5378" width="28.1640625" style="272" customWidth="1"/>
    <col min="5379" max="5632" width="9.33203125" style="272"/>
    <col min="5633" max="5633" width="26.5" style="272" customWidth="1"/>
    <col min="5634" max="5634" width="28.1640625" style="272" customWidth="1"/>
    <col min="5635" max="5888" width="9.33203125" style="272"/>
    <col min="5889" max="5889" width="26.5" style="272" customWidth="1"/>
    <col min="5890" max="5890" width="28.1640625" style="272" customWidth="1"/>
    <col min="5891" max="6144" width="9.33203125" style="272"/>
    <col min="6145" max="6145" width="26.5" style="272" customWidth="1"/>
    <col min="6146" max="6146" width="28.1640625" style="272" customWidth="1"/>
    <col min="6147" max="6400" width="9.33203125" style="272"/>
    <col min="6401" max="6401" width="26.5" style="272" customWidth="1"/>
    <col min="6402" max="6402" width="28.1640625" style="272" customWidth="1"/>
    <col min="6403" max="6656" width="9.33203125" style="272"/>
    <col min="6657" max="6657" width="26.5" style="272" customWidth="1"/>
    <col min="6658" max="6658" width="28.1640625" style="272" customWidth="1"/>
    <col min="6659" max="6912" width="9.33203125" style="272"/>
    <col min="6913" max="6913" width="26.5" style="272" customWidth="1"/>
    <col min="6914" max="6914" width="28.1640625" style="272" customWidth="1"/>
    <col min="6915" max="7168" width="9.33203125" style="272"/>
    <col min="7169" max="7169" width="26.5" style="272" customWidth="1"/>
    <col min="7170" max="7170" width="28.1640625" style="272" customWidth="1"/>
    <col min="7171" max="7424" width="9.33203125" style="272"/>
    <col min="7425" max="7425" width="26.5" style="272" customWidth="1"/>
    <col min="7426" max="7426" width="28.1640625" style="272" customWidth="1"/>
    <col min="7427" max="7680" width="9.33203125" style="272"/>
    <col min="7681" max="7681" width="26.5" style="272" customWidth="1"/>
    <col min="7682" max="7682" width="28.1640625" style="272" customWidth="1"/>
    <col min="7683" max="7936" width="9.33203125" style="272"/>
    <col min="7937" max="7937" width="26.5" style="272" customWidth="1"/>
    <col min="7938" max="7938" width="28.1640625" style="272" customWidth="1"/>
    <col min="7939" max="8192" width="9.33203125" style="272"/>
    <col min="8193" max="8193" width="26.5" style="272" customWidth="1"/>
    <col min="8194" max="8194" width="28.1640625" style="272" customWidth="1"/>
    <col min="8195" max="8448" width="9.33203125" style="272"/>
    <col min="8449" max="8449" width="26.5" style="272" customWidth="1"/>
    <col min="8450" max="8450" width="28.1640625" style="272" customWidth="1"/>
    <col min="8451" max="8704" width="9.33203125" style="272"/>
    <col min="8705" max="8705" width="26.5" style="272" customWidth="1"/>
    <col min="8706" max="8706" width="28.1640625" style="272" customWidth="1"/>
    <col min="8707" max="8960" width="9.33203125" style="272"/>
    <col min="8961" max="8961" width="26.5" style="272" customWidth="1"/>
    <col min="8962" max="8962" width="28.1640625" style="272" customWidth="1"/>
    <col min="8963" max="9216" width="9.33203125" style="272"/>
    <col min="9217" max="9217" width="26.5" style="272" customWidth="1"/>
    <col min="9218" max="9218" width="28.1640625" style="272" customWidth="1"/>
    <col min="9219" max="9472" width="9.33203125" style="272"/>
    <col min="9473" max="9473" width="26.5" style="272" customWidth="1"/>
    <col min="9474" max="9474" width="28.1640625" style="272" customWidth="1"/>
    <col min="9475" max="9728" width="9.33203125" style="272"/>
    <col min="9729" max="9729" width="26.5" style="272" customWidth="1"/>
    <col min="9730" max="9730" width="28.1640625" style="272" customWidth="1"/>
    <col min="9731" max="9984" width="9.33203125" style="272"/>
    <col min="9985" max="9985" width="26.5" style="272" customWidth="1"/>
    <col min="9986" max="9986" width="28.1640625" style="272" customWidth="1"/>
    <col min="9987" max="10240" width="9.33203125" style="272"/>
    <col min="10241" max="10241" width="26.5" style="272" customWidth="1"/>
    <col min="10242" max="10242" width="28.1640625" style="272" customWidth="1"/>
    <col min="10243" max="10496" width="9.33203125" style="272"/>
    <col min="10497" max="10497" width="26.5" style="272" customWidth="1"/>
    <col min="10498" max="10498" width="28.1640625" style="272" customWidth="1"/>
    <col min="10499" max="10752" width="9.33203125" style="272"/>
    <col min="10753" max="10753" width="26.5" style="272" customWidth="1"/>
    <col min="10754" max="10754" width="28.1640625" style="272" customWidth="1"/>
    <col min="10755" max="11008" width="9.33203125" style="272"/>
    <col min="11009" max="11009" width="26.5" style="272" customWidth="1"/>
    <col min="11010" max="11010" width="28.1640625" style="272" customWidth="1"/>
    <col min="11011" max="11264" width="9.33203125" style="272"/>
    <col min="11265" max="11265" width="26.5" style="272" customWidth="1"/>
    <col min="11266" max="11266" width="28.1640625" style="272" customWidth="1"/>
    <col min="11267" max="11520" width="9.33203125" style="272"/>
    <col min="11521" max="11521" width="26.5" style="272" customWidth="1"/>
    <col min="11522" max="11522" width="28.1640625" style="272" customWidth="1"/>
    <col min="11523" max="11776" width="9.33203125" style="272"/>
    <col min="11777" max="11777" width="26.5" style="272" customWidth="1"/>
    <col min="11778" max="11778" width="28.1640625" style="272" customWidth="1"/>
    <col min="11779" max="12032" width="9.33203125" style="272"/>
    <col min="12033" max="12033" width="26.5" style="272" customWidth="1"/>
    <col min="12034" max="12034" width="28.1640625" style="272" customWidth="1"/>
    <col min="12035" max="12288" width="9.33203125" style="272"/>
    <col min="12289" max="12289" width="26.5" style="272" customWidth="1"/>
    <col min="12290" max="12290" width="28.1640625" style="272" customWidth="1"/>
    <col min="12291" max="12544" width="9.33203125" style="272"/>
    <col min="12545" max="12545" width="26.5" style="272" customWidth="1"/>
    <col min="12546" max="12546" width="28.1640625" style="272" customWidth="1"/>
    <col min="12547" max="12800" width="9.33203125" style="272"/>
    <col min="12801" max="12801" width="26.5" style="272" customWidth="1"/>
    <col min="12802" max="12802" width="28.1640625" style="272" customWidth="1"/>
    <col min="12803" max="13056" width="9.33203125" style="272"/>
    <col min="13057" max="13057" width="26.5" style="272" customWidth="1"/>
    <col min="13058" max="13058" width="28.1640625" style="272" customWidth="1"/>
    <col min="13059" max="13312" width="9.33203125" style="272"/>
    <col min="13313" max="13313" width="26.5" style="272" customWidth="1"/>
    <col min="13314" max="13314" width="28.1640625" style="272" customWidth="1"/>
    <col min="13315" max="13568" width="9.33203125" style="272"/>
    <col min="13569" max="13569" width="26.5" style="272" customWidth="1"/>
    <col min="13570" max="13570" width="28.1640625" style="272" customWidth="1"/>
    <col min="13571" max="13824" width="9.33203125" style="272"/>
    <col min="13825" max="13825" width="26.5" style="272" customWidth="1"/>
    <col min="13826" max="13826" width="28.1640625" style="272" customWidth="1"/>
    <col min="13827" max="14080" width="9.33203125" style="272"/>
    <col min="14081" max="14081" width="26.5" style="272" customWidth="1"/>
    <col min="14082" max="14082" width="28.1640625" style="272" customWidth="1"/>
    <col min="14083" max="14336" width="9.33203125" style="272"/>
    <col min="14337" max="14337" width="26.5" style="272" customWidth="1"/>
    <col min="14338" max="14338" width="28.1640625" style="272" customWidth="1"/>
    <col min="14339" max="14592" width="9.33203125" style="272"/>
    <col min="14593" max="14593" width="26.5" style="272" customWidth="1"/>
    <col min="14594" max="14594" width="28.1640625" style="272" customWidth="1"/>
    <col min="14595" max="14848" width="9.33203125" style="272"/>
    <col min="14849" max="14849" width="26.5" style="272" customWidth="1"/>
    <col min="14850" max="14850" width="28.1640625" style="272" customWidth="1"/>
    <col min="14851" max="15104" width="9.33203125" style="272"/>
    <col min="15105" max="15105" width="26.5" style="272" customWidth="1"/>
    <col min="15106" max="15106" width="28.1640625" style="272" customWidth="1"/>
    <col min="15107" max="15360" width="9.33203125" style="272"/>
    <col min="15361" max="15361" width="26.5" style="272" customWidth="1"/>
    <col min="15362" max="15362" width="28.1640625" style="272" customWidth="1"/>
    <col min="15363" max="15616" width="9.33203125" style="272"/>
    <col min="15617" max="15617" width="26.5" style="272" customWidth="1"/>
    <col min="15618" max="15618" width="28.1640625" style="272" customWidth="1"/>
    <col min="15619" max="15872" width="9.33203125" style="272"/>
    <col min="15873" max="15873" width="26.5" style="272" customWidth="1"/>
    <col min="15874" max="15874" width="28.1640625" style="272" customWidth="1"/>
    <col min="15875" max="16128" width="9.33203125" style="272"/>
    <col min="16129" max="16129" width="26.5" style="272" customWidth="1"/>
    <col min="16130" max="16130" width="28.1640625" style="272" customWidth="1"/>
    <col min="16131" max="16384" width="9.33203125" style="272"/>
  </cols>
  <sheetData>
    <row r="1" spans="1:2" x14ac:dyDescent="0.2">
      <c r="A1" s="271" t="s">
        <v>872</v>
      </c>
      <c r="B1" s="272" t="s">
        <v>873</v>
      </c>
    </row>
    <row r="3" spans="1:2" x14ac:dyDescent="0.2">
      <c r="A3" s="272" t="s">
        <v>963</v>
      </c>
    </row>
  </sheetData>
  <sheetProtection password="8F7D" sheet="1" objects="1" scenarios="1" formatCells="0" formatColumns="0" formatRows="0"/>
  <pageMargins left="0.75" right="0.75" top="1" bottom="1" header="0.5" footer="0.5"/>
  <pageSetup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A1:IY272"/>
  <sheetViews>
    <sheetView zoomScale="90" zoomScaleNormal="90" workbookViewId="0">
      <pane xSplit="7" ySplit="20" topLeftCell="H21" activePane="bottomRight" state="frozen"/>
      <selection activeCell="D1" sqref="A1:D1048576"/>
      <selection pane="topRight" activeCell="D1" sqref="A1:D1048576"/>
      <selection pane="bottomLeft" activeCell="D1" sqref="A1:D1048576"/>
      <selection pane="bottomRight" activeCell="G13" sqref="G13"/>
    </sheetView>
  </sheetViews>
  <sheetFormatPr defaultColWidth="0" defaultRowHeight="12.75" customHeight="1" zeroHeight="1" x14ac:dyDescent="0.2"/>
  <cols>
    <col min="1" max="1" width="6.6640625" hidden="1" customWidth="1"/>
    <col min="2" max="2" width="6.5" hidden="1" customWidth="1"/>
    <col min="3" max="3" width="7.6640625" hidden="1" customWidth="1"/>
    <col min="4" max="4" width="6" hidden="1" customWidth="1"/>
    <col min="5" max="5" width="4.83203125" customWidth="1"/>
    <col min="6" max="6" width="6.83203125" customWidth="1"/>
    <col min="7" max="7" width="47.5" customWidth="1"/>
    <col min="8" max="12" width="17.83203125" customWidth="1"/>
    <col min="13" max="13" width="21.5" style="261" customWidth="1"/>
    <col min="14" max="15" width="16" style="261" customWidth="1"/>
    <col min="16" max="16" width="2.1640625" customWidth="1"/>
    <col min="17" max="18" width="0" hidden="1" customWidth="1"/>
    <col min="19" max="16384" width="9.33203125" hidden="1"/>
  </cols>
  <sheetData>
    <row r="1" spans="1:259" s="365" customFormat="1" ht="24.95" customHeight="1" x14ac:dyDescent="0.2">
      <c r="B1" s="360"/>
      <c r="C1" s="361"/>
      <c r="D1" s="395"/>
      <c r="E1" s="396"/>
      <c r="F1" s="386"/>
      <c r="G1" s="380"/>
      <c r="H1" s="601" t="s">
        <v>931</v>
      </c>
      <c r="I1" s="511"/>
      <c r="J1" s="362"/>
      <c r="K1" s="511"/>
      <c r="L1" s="511"/>
      <c r="M1" s="512"/>
      <c r="N1" s="512"/>
      <c r="O1" s="512"/>
      <c r="P1" s="363"/>
      <c r="Q1" s="364"/>
      <c r="R1" s="364"/>
      <c r="S1" s="364"/>
      <c r="T1" s="364"/>
      <c r="U1" s="364"/>
      <c r="V1" s="364"/>
      <c r="W1" s="364"/>
      <c r="X1" s="364"/>
      <c r="Y1" s="364"/>
      <c r="Z1" s="364"/>
      <c r="AA1" s="364"/>
      <c r="AB1" s="364"/>
      <c r="AC1" s="364"/>
      <c r="AD1" s="364"/>
      <c r="AE1" s="364"/>
      <c r="AF1" s="364"/>
      <c r="AG1" s="364"/>
      <c r="AH1" s="364"/>
      <c r="AI1" s="364"/>
      <c r="AJ1" s="364"/>
      <c r="AK1" s="364"/>
      <c r="AL1" s="364"/>
      <c r="AM1" s="364"/>
      <c r="AN1" s="364"/>
      <c r="AO1" s="364"/>
      <c r="AP1" s="364"/>
      <c r="AQ1" s="364"/>
      <c r="AR1" s="364"/>
      <c r="AS1" s="364"/>
      <c r="AT1" s="364"/>
      <c r="AU1" s="364"/>
      <c r="AV1" s="364"/>
      <c r="AW1" s="364"/>
      <c r="AX1" s="364"/>
      <c r="AY1" s="364"/>
      <c r="AZ1" s="364"/>
      <c r="BA1" s="364"/>
      <c r="BB1" s="364"/>
      <c r="BC1" s="364"/>
      <c r="BD1" s="364"/>
      <c r="BE1" s="364"/>
      <c r="BF1" s="364"/>
      <c r="BG1" s="364"/>
      <c r="BH1" s="364"/>
      <c r="BI1" s="364"/>
      <c r="BJ1" s="364"/>
      <c r="BK1" s="364"/>
      <c r="BL1" s="364"/>
      <c r="BM1" s="364"/>
      <c r="BN1" s="364"/>
      <c r="BO1" s="364"/>
      <c r="BP1" s="364"/>
      <c r="BQ1" s="364"/>
      <c r="BR1" s="364"/>
      <c r="BS1" s="364"/>
      <c r="BT1" s="364"/>
      <c r="BU1" s="364"/>
      <c r="BV1" s="364"/>
      <c r="BW1" s="364"/>
      <c r="BX1" s="364"/>
      <c r="BY1" s="364"/>
      <c r="BZ1" s="364"/>
      <c r="CA1" s="364"/>
      <c r="CB1" s="364"/>
      <c r="CC1" s="364"/>
      <c r="CD1" s="364"/>
      <c r="CE1" s="364"/>
      <c r="CF1" s="364"/>
      <c r="CG1" s="364"/>
      <c r="CH1" s="364"/>
      <c r="CI1" s="364"/>
      <c r="CJ1" s="364"/>
      <c r="CK1" s="364"/>
      <c r="CL1" s="364"/>
      <c r="CM1" s="364"/>
      <c r="CN1" s="364"/>
      <c r="CO1" s="364"/>
      <c r="CP1" s="364"/>
      <c r="CQ1" s="364"/>
      <c r="CR1" s="364"/>
      <c r="CS1" s="364"/>
      <c r="CT1" s="364"/>
      <c r="CU1" s="364"/>
      <c r="CV1" s="364"/>
      <c r="CW1" s="364"/>
      <c r="CX1" s="364"/>
      <c r="CY1" s="364"/>
      <c r="CZ1" s="364"/>
      <c r="DA1" s="364"/>
      <c r="DB1" s="364"/>
      <c r="DC1" s="364"/>
      <c r="DD1" s="364"/>
      <c r="DE1" s="364"/>
      <c r="DF1" s="364"/>
      <c r="DG1" s="364"/>
      <c r="DH1" s="364"/>
      <c r="DI1" s="364"/>
      <c r="DJ1" s="364"/>
      <c r="DK1" s="364"/>
      <c r="DL1" s="364"/>
      <c r="DM1" s="364"/>
      <c r="DN1" s="364"/>
      <c r="DO1" s="364"/>
      <c r="DP1" s="364"/>
      <c r="DQ1" s="364"/>
      <c r="DR1" s="364"/>
      <c r="DS1" s="364"/>
      <c r="DT1" s="364"/>
      <c r="DU1" s="364"/>
      <c r="DV1" s="364"/>
      <c r="DW1" s="364"/>
      <c r="DX1" s="364"/>
      <c r="DY1" s="364"/>
      <c r="DZ1" s="364"/>
      <c r="EA1" s="364"/>
      <c r="EB1" s="364"/>
      <c r="EC1" s="364"/>
      <c r="ED1" s="364"/>
      <c r="EE1" s="364"/>
      <c r="EF1" s="364"/>
      <c r="EG1" s="364"/>
      <c r="EH1" s="364"/>
      <c r="EI1" s="364"/>
      <c r="EJ1" s="364"/>
      <c r="EK1" s="364"/>
      <c r="EL1" s="364"/>
      <c r="EM1" s="364"/>
      <c r="EN1" s="364"/>
      <c r="EO1" s="364"/>
      <c r="EP1" s="364"/>
      <c r="EQ1" s="364"/>
      <c r="ER1" s="364"/>
      <c r="ES1" s="364"/>
      <c r="ET1" s="364"/>
      <c r="EU1" s="364"/>
      <c r="EV1" s="364"/>
      <c r="EW1" s="364"/>
      <c r="EX1" s="364"/>
      <c r="EY1" s="364"/>
      <c r="EZ1" s="364"/>
      <c r="FA1" s="364"/>
      <c r="FB1" s="364"/>
      <c r="FC1" s="364"/>
      <c r="FD1" s="364"/>
      <c r="FE1" s="364"/>
      <c r="FF1" s="364"/>
      <c r="FG1" s="364"/>
      <c r="FH1" s="364"/>
      <c r="FI1" s="364"/>
      <c r="FJ1" s="364"/>
      <c r="FK1" s="364"/>
      <c r="FL1" s="364"/>
      <c r="FM1" s="364"/>
      <c r="FN1" s="364"/>
      <c r="FO1" s="364"/>
      <c r="FP1" s="364"/>
      <c r="FQ1" s="364"/>
      <c r="FR1" s="364"/>
      <c r="FS1" s="364"/>
      <c r="FT1" s="364"/>
      <c r="FU1" s="364"/>
      <c r="FV1" s="364"/>
      <c r="FW1" s="364"/>
      <c r="FX1" s="364"/>
      <c r="FY1" s="364"/>
      <c r="FZ1" s="364"/>
      <c r="GA1" s="364"/>
      <c r="GB1" s="364"/>
      <c r="GC1" s="364"/>
      <c r="GD1" s="364"/>
      <c r="GE1" s="364"/>
      <c r="GF1" s="364"/>
      <c r="GG1" s="364"/>
      <c r="GH1" s="364"/>
      <c r="GI1" s="364"/>
      <c r="GJ1" s="364"/>
      <c r="GK1" s="364"/>
      <c r="GL1" s="364"/>
      <c r="GM1" s="364"/>
      <c r="GN1" s="364"/>
      <c r="GO1" s="364"/>
      <c r="GP1" s="364"/>
      <c r="GQ1" s="364"/>
      <c r="GR1" s="364"/>
      <c r="GS1" s="364"/>
      <c r="GT1" s="364"/>
      <c r="GU1" s="364"/>
      <c r="GV1" s="364"/>
      <c r="GW1" s="364"/>
      <c r="GX1" s="364"/>
      <c r="GY1" s="364"/>
      <c r="GZ1" s="364"/>
      <c r="HA1" s="364"/>
      <c r="HB1" s="364"/>
      <c r="HC1" s="364"/>
      <c r="HD1" s="364"/>
      <c r="HE1" s="364"/>
      <c r="HF1" s="364"/>
      <c r="HG1" s="364"/>
      <c r="HH1" s="364"/>
      <c r="HI1" s="364"/>
      <c r="HJ1" s="364"/>
      <c r="HK1" s="364"/>
      <c r="HL1" s="364"/>
      <c r="HM1" s="364"/>
      <c r="HN1" s="364"/>
      <c r="HO1" s="364"/>
      <c r="HP1" s="364"/>
      <c r="HQ1" s="364"/>
      <c r="HR1" s="364"/>
      <c r="HS1" s="364"/>
      <c r="HT1" s="364"/>
      <c r="HU1" s="364"/>
      <c r="HV1" s="364"/>
      <c r="HW1" s="364"/>
      <c r="HX1" s="364"/>
      <c r="HY1" s="364"/>
      <c r="HZ1" s="364"/>
      <c r="IA1" s="364"/>
      <c r="IB1" s="364"/>
      <c r="IC1" s="364"/>
      <c r="ID1" s="364"/>
      <c r="IE1" s="364"/>
      <c r="IF1" s="364"/>
      <c r="IG1" s="364"/>
      <c r="IH1" s="364"/>
      <c r="II1" s="364"/>
      <c r="IJ1" s="364"/>
      <c r="IK1" s="364"/>
      <c r="IL1" s="364"/>
      <c r="IM1" s="364"/>
      <c r="IN1" s="364"/>
      <c r="IO1" s="364"/>
      <c r="IP1" s="364"/>
      <c r="IQ1" s="364"/>
      <c r="IR1" s="364"/>
      <c r="IS1" s="364"/>
      <c r="IT1" s="364"/>
      <c r="IU1" s="364"/>
      <c r="IV1" s="364"/>
      <c r="IW1" s="364"/>
      <c r="IX1" s="364"/>
      <c r="IY1" s="364"/>
    </row>
    <row r="2" spans="1:259" ht="14.25" hidden="1" x14ac:dyDescent="0.2">
      <c r="A2" s="3"/>
      <c r="B2" s="3"/>
      <c r="C2" s="3"/>
      <c r="D2" s="3"/>
      <c r="E2" s="336"/>
      <c r="F2" s="222"/>
      <c r="G2" s="2"/>
      <c r="H2" s="2"/>
      <c r="I2" s="2"/>
      <c r="J2" s="2"/>
      <c r="K2" s="2"/>
      <c r="L2" s="2"/>
      <c r="M2" s="469"/>
      <c r="N2" s="469"/>
      <c r="O2" s="469"/>
      <c r="P2" s="3"/>
    </row>
    <row r="3" spans="1:259" hidden="1" x14ac:dyDescent="0.2">
      <c r="A3" s="3"/>
      <c r="B3" s="3"/>
      <c r="C3" s="3"/>
      <c r="D3" s="3"/>
      <c r="E3" s="336"/>
      <c r="F3" s="222"/>
      <c r="G3" s="19"/>
      <c r="H3" s="19"/>
      <c r="I3" s="19"/>
      <c r="J3" s="19"/>
      <c r="K3" s="19"/>
      <c r="L3" s="19"/>
      <c r="M3" s="76"/>
      <c r="N3" s="76"/>
      <c r="O3" s="75"/>
      <c r="P3" s="3"/>
    </row>
    <row r="4" spans="1:259" x14ac:dyDescent="0.2">
      <c r="A4" s="3"/>
      <c r="B4" s="3"/>
      <c r="C4" s="3"/>
      <c r="D4" s="3"/>
      <c r="E4" s="658"/>
      <c r="F4" s="659"/>
      <c r="G4" s="78" t="s">
        <v>526</v>
      </c>
      <c r="H4" s="65" t="str">
        <f>Reporting_Country_Name</f>
        <v>Cayman Islands</v>
      </c>
      <c r="I4" s="79"/>
      <c r="J4" s="80" t="s">
        <v>530</v>
      </c>
      <c r="K4" s="141" t="str">
        <f>Reporting_Country_Code</f>
        <v>377</v>
      </c>
      <c r="L4" s="44" t="s">
        <v>622</v>
      </c>
      <c r="M4" s="67" t="str">
        <f>Reporting_Period_Code</f>
        <v>2018S1</v>
      </c>
      <c r="N4" s="135"/>
      <c r="O4" s="136"/>
      <c r="P4" s="46"/>
    </row>
    <row r="5" spans="1:259" hidden="1" x14ac:dyDescent="0.2">
      <c r="A5" s="3"/>
      <c r="B5" s="3"/>
      <c r="C5" s="3"/>
      <c r="D5" s="3"/>
      <c r="E5" s="338"/>
      <c r="F5" s="163"/>
      <c r="G5" s="81"/>
      <c r="H5" s="68"/>
      <c r="I5" s="82"/>
      <c r="J5" s="80"/>
      <c r="K5" s="82"/>
      <c r="L5" s="77"/>
      <c r="M5" s="68"/>
      <c r="N5" s="77"/>
      <c r="O5" s="133"/>
      <c r="P5" s="3"/>
    </row>
    <row r="6" spans="1:259" hidden="1" x14ac:dyDescent="0.2">
      <c r="A6" s="3"/>
      <c r="B6" s="3"/>
      <c r="C6" s="3"/>
      <c r="D6" s="3"/>
      <c r="E6" s="339"/>
      <c r="F6" s="164"/>
      <c r="G6" s="83"/>
      <c r="H6" s="68"/>
      <c r="I6" s="80"/>
      <c r="J6" s="80"/>
      <c r="K6" s="80"/>
      <c r="L6" s="45"/>
      <c r="M6" s="68"/>
      <c r="N6" s="45"/>
      <c r="O6" s="133"/>
      <c r="P6" s="3"/>
    </row>
    <row r="7" spans="1:259" x14ac:dyDescent="0.2">
      <c r="A7" s="3"/>
      <c r="B7" s="3"/>
      <c r="C7" s="3"/>
      <c r="D7" s="3"/>
      <c r="E7" s="660"/>
      <c r="F7" s="661"/>
      <c r="G7" s="84" t="s">
        <v>527</v>
      </c>
      <c r="H7" s="128" t="str">
        <f>Reporting_Currency_Name</f>
        <v>US Dollars</v>
      </c>
      <c r="I7" s="79"/>
      <c r="J7" s="80" t="s">
        <v>531</v>
      </c>
      <c r="K7" s="141">
        <f>Reporting_Currency_Code</f>
        <v>1</v>
      </c>
      <c r="L7" s="51" t="s">
        <v>8</v>
      </c>
      <c r="M7" s="194" t="str">
        <f>Reporting_Scale_Name</f>
        <v>Million</v>
      </c>
      <c r="N7" s="264"/>
      <c r="O7" s="265"/>
      <c r="P7" s="50"/>
    </row>
    <row r="8" spans="1:259" ht="15.75" hidden="1" x14ac:dyDescent="0.2">
      <c r="A8" s="3"/>
      <c r="B8" s="3"/>
      <c r="C8" s="3"/>
      <c r="D8" s="3"/>
      <c r="E8" s="20"/>
      <c r="F8" s="21"/>
      <c r="G8" s="21"/>
      <c r="H8" s="21"/>
      <c r="I8" s="21"/>
      <c r="J8" s="22"/>
      <c r="K8" s="22"/>
      <c r="L8" s="22"/>
      <c r="M8" s="260"/>
      <c r="N8" s="260"/>
      <c r="O8" s="260"/>
      <c r="P8" s="3"/>
    </row>
    <row r="9" spans="1:259" ht="15.75" hidden="1" x14ac:dyDescent="0.2">
      <c r="A9" s="3"/>
      <c r="B9" s="3"/>
      <c r="C9" s="3"/>
      <c r="D9" s="3"/>
      <c r="E9" s="20"/>
      <c r="F9" s="21"/>
      <c r="G9" s="21"/>
      <c r="H9" s="21"/>
      <c r="I9" s="21"/>
      <c r="J9" s="22"/>
      <c r="K9" s="22"/>
      <c r="L9" s="22"/>
      <c r="M9" s="260"/>
      <c r="N9" s="260"/>
      <c r="O9" s="260"/>
      <c r="P9" s="3"/>
    </row>
    <row r="10" spans="1:259" ht="15.75" hidden="1" x14ac:dyDescent="0.2">
      <c r="A10" s="3"/>
      <c r="B10" s="3"/>
      <c r="C10" s="3"/>
      <c r="D10" s="3"/>
      <c r="E10" s="20"/>
      <c r="F10" s="21"/>
      <c r="G10" s="21"/>
      <c r="H10" s="21"/>
      <c r="I10" s="21"/>
      <c r="J10" s="22"/>
      <c r="K10" s="22"/>
      <c r="L10" s="22"/>
      <c r="M10" s="260"/>
      <c r="N10" s="260"/>
      <c r="O10" s="260"/>
      <c r="P10" s="3"/>
    </row>
    <row r="11" spans="1:259" ht="15.75" hidden="1" x14ac:dyDescent="0.2">
      <c r="A11" s="3"/>
      <c r="B11" s="3"/>
      <c r="C11" s="3"/>
      <c r="D11" s="3"/>
      <c r="E11" s="20"/>
      <c r="F11" s="21"/>
      <c r="G11" s="21"/>
      <c r="H11" s="21"/>
      <c r="I11" s="21"/>
      <c r="J11" s="22"/>
      <c r="K11" s="22"/>
      <c r="L11" s="22"/>
      <c r="M11" s="260"/>
      <c r="N11" s="260"/>
      <c r="O11" s="260"/>
      <c r="P11" s="3"/>
    </row>
    <row r="12" spans="1:259" ht="15.75" hidden="1" x14ac:dyDescent="0.2">
      <c r="A12" s="3"/>
      <c r="B12" s="3"/>
      <c r="C12" s="3"/>
      <c r="D12" s="3"/>
      <c r="E12" s="20"/>
      <c r="F12" s="21"/>
      <c r="G12" s="21"/>
      <c r="H12" s="21"/>
      <c r="I12" s="21"/>
      <c r="J12" s="22"/>
      <c r="K12" s="22"/>
      <c r="L12" s="22"/>
      <c r="M12" s="595"/>
      <c r="N12" s="260"/>
      <c r="O12" s="260"/>
      <c r="P12" s="3"/>
    </row>
    <row r="13" spans="1:259" ht="15.75" x14ac:dyDescent="0.2">
      <c r="A13" s="3"/>
      <c r="B13" s="3"/>
      <c r="C13" s="3"/>
      <c r="D13" s="3"/>
      <c r="E13" s="596"/>
      <c r="F13" s="597"/>
      <c r="G13" s="597"/>
      <c r="H13" s="600" t="s">
        <v>930</v>
      </c>
      <c r="I13" s="597"/>
      <c r="J13" s="598"/>
      <c r="K13" s="598"/>
      <c r="L13" s="598"/>
      <c r="M13" s="599"/>
      <c r="N13" s="599"/>
      <c r="O13" s="599"/>
      <c r="P13" s="3"/>
    </row>
    <row r="14" spans="1:259" s="291" customFormat="1" ht="14.25" customHeight="1" thickBot="1" x14ac:dyDescent="0.25">
      <c r="A14" s="3"/>
      <c r="B14" s="74"/>
      <c r="C14" s="74"/>
      <c r="D14" s="74"/>
      <c r="E14" s="151"/>
      <c r="F14" s="662" t="s">
        <v>9</v>
      </c>
      <c r="G14" s="64"/>
      <c r="H14" s="473"/>
      <c r="I14" s="587"/>
      <c r="J14" s="589"/>
      <c r="K14" s="589"/>
      <c r="L14" s="590"/>
      <c r="M14" s="655" t="s">
        <v>895</v>
      </c>
      <c r="N14" s="655" t="s">
        <v>896</v>
      </c>
      <c r="O14" s="655" t="s">
        <v>897</v>
      </c>
      <c r="P14" s="302"/>
    </row>
    <row r="15" spans="1:259" s="291" customFormat="1" ht="14.25" customHeight="1" thickTop="1" thickBot="1" x14ac:dyDescent="0.25">
      <c r="A15" s="3"/>
      <c r="B15" s="74"/>
      <c r="C15" s="74"/>
      <c r="D15" s="74"/>
      <c r="E15" s="438"/>
      <c r="F15" s="663"/>
      <c r="G15" s="585"/>
      <c r="H15" s="665" t="s">
        <v>906</v>
      </c>
      <c r="I15" s="203"/>
      <c r="J15" s="470"/>
      <c r="K15" s="471"/>
      <c r="L15" s="472"/>
      <c r="M15" s="655"/>
      <c r="N15" s="655"/>
      <c r="O15" s="655"/>
      <c r="P15" s="302"/>
    </row>
    <row r="16" spans="1:259" s="291" customFormat="1" ht="37.5" customHeight="1" thickTop="1" x14ac:dyDescent="0.2">
      <c r="A16" s="1"/>
      <c r="B16" s="147"/>
      <c r="C16" s="147"/>
      <c r="D16" s="147"/>
      <c r="E16" s="438" t="s">
        <v>10</v>
      </c>
      <c r="F16" s="664"/>
      <c r="G16" s="667" t="s">
        <v>928</v>
      </c>
      <c r="H16" s="666"/>
      <c r="I16" s="204" t="s">
        <v>968</v>
      </c>
      <c r="J16" s="205" t="s">
        <v>969</v>
      </c>
      <c r="K16" s="206" t="s">
        <v>12</v>
      </c>
      <c r="L16" s="204" t="s">
        <v>13</v>
      </c>
      <c r="M16" s="655"/>
      <c r="N16" s="655"/>
      <c r="O16" s="655"/>
      <c r="P16" s="302"/>
    </row>
    <row r="17" spans="1:16" s="291" customFormat="1" ht="14.25" hidden="1" customHeight="1" x14ac:dyDescent="0.2">
      <c r="A17" s="1"/>
      <c r="B17" s="148" t="s">
        <v>533</v>
      </c>
      <c r="C17" s="148"/>
      <c r="D17" s="140" t="s">
        <v>534</v>
      </c>
      <c r="E17" s="438"/>
      <c r="F17" s="150"/>
      <c r="G17" s="667"/>
      <c r="H17" s="171" t="s">
        <v>603</v>
      </c>
      <c r="I17" s="171" t="s">
        <v>601</v>
      </c>
      <c r="J17" s="171" t="s">
        <v>602</v>
      </c>
      <c r="K17" s="171" t="s">
        <v>602</v>
      </c>
      <c r="L17" s="171" t="s">
        <v>602</v>
      </c>
      <c r="M17" s="166"/>
      <c r="N17" s="166"/>
      <c r="O17" s="166"/>
      <c r="P17" s="302"/>
    </row>
    <row r="18" spans="1:16" s="291" customFormat="1" ht="14.25" hidden="1" customHeight="1" x14ac:dyDescent="0.2">
      <c r="A18" s="1"/>
      <c r="B18" s="148"/>
      <c r="C18" s="148"/>
      <c r="D18" s="140"/>
      <c r="E18" s="438"/>
      <c r="F18" s="150"/>
      <c r="G18" s="668"/>
      <c r="H18" s="171" t="s">
        <v>535</v>
      </c>
      <c r="I18" s="171" t="s">
        <v>535</v>
      </c>
      <c r="J18" s="171" t="s">
        <v>535</v>
      </c>
      <c r="K18" s="171" t="s">
        <v>535</v>
      </c>
      <c r="L18" s="171" t="s">
        <v>535</v>
      </c>
      <c r="M18" s="166"/>
      <c r="N18" s="166"/>
      <c r="O18" s="166"/>
      <c r="P18" s="302"/>
    </row>
    <row r="19" spans="1:16" s="291" customFormat="1" ht="14.25" hidden="1" customHeight="1" x14ac:dyDescent="0.2">
      <c r="A19" s="1"/>
      <c r="B19" s="148"/>
      <c r="C19" s="148"/>
      <c r="D19" s="140"/>
      <c r="E19" s="438"/>
      <c r="F19" s="150"/>
      <c r="G19" s="145" t="s">
        <v>600</v>
      </c>
      <c r="H19" s="171" t="s">
        <v>604</v>
      </c>
      <c r="I19" s="171" t="s">
        <v>604</v>
      </c>
      <c r="J19" s="171" t="s">
        <v>604</v>
      </c>
      <c r="K19" s="171" t="s">
        <v>605</v>
      </c>
      <c r="L19" s="171" t="s">
        <v>606</v>
      </c>
      <c r="M19" s="166"/>
      <c r="N19" s="166"/>
      <c r="O19" s="166"/>
      <c r="P19" s="302"/>
    </row>
    <row r="20" spans="1:16" s="291" customFormat="1" ht="14.25" hidden="1" customHeight="1" x14ac:dyDescent="0.2">
      <c r="A20" s="1"/>
      <c r="B20" s="140" t="s">
        <v>533</v>
      </c>
      <c r="C20" s="140" t="s">
        <v>597</v>
      </c>
      <c r="D20" s="140" t="s">
        <v>596</v>
      </c>
      <c r="E20" s="148"/>
      <c r="F20" s="148"/>
      <c r="G20" s="172" t="s">
        <v>596</v>
      </c>
      <c r="H20" s="173"/>
      <c r="I20" s="173"/>
      <c r="J20" s="173"/>
      <c r="K20" s="173"/>
      <c r="L20" s="173"/>
      <c r="M20" s="159"/>
      <c r="N20" s="159"/>
      <c r="O20" s="159"/>
      <c r="P20" s="302"/>
    </row>
    <row r="21" spans="1:16" s="291" customFormat="1" x14ac:dyDescent="0.2">
      <c r="A21" s="1"/>
      <c r="B21" s="208" t="s">
        <v>623</v>
      </c>
      <c r="C21" s="208"/>
      <c r="D21" s="209" t="s">
        <v>535</v>
      </c>
      <c r="E21" s="16">
        <v>1</v>
      </c>
      <c r="F21" s="17" t="s">
        <v>14</v>
      </c>
      <c r="G21" s="17" t="s">
        <v>15</v>
      </c>
      <c r="H21" s="421" t="str">
        <f t="shared" ref="H21:H84" si="0">IF(AND(I21="",J21=""),"",IF(OR(I21="c",J21="c"),"c",SUM(I21,J21)))</f>
        <v/>
      </c>
      <c r="I21" s="420"/>
      <c r="J21" s="421" t="str">
        <f>IF(AND(K21="",L21=""),"",IF(OR(K21="c",L21="c"),"c",SUM(K21,L21)))</f>
        <v/>
      </c>
      <c r="K21" s="419"/>
      <c r="L21" s="420"/>
      <c r="M21" s="155" t="str">
        <f>IF(AND(SUM(COUNTIF(K21:L21,"c"),(COUNTIF(J21,"c")))=1,AND(K21&lt;&gt;"",L21&lt;&gt;"",J21&lt;&gt;"")),"Residual Disclosure",IF(AND(SUM(COUNTIF(I21:J21,"c"),(COUNTIF(H21,"c")))=1,AND(I21&lt;&gt;"",J21&lt;&gt;"",H21&lt;&gt;"")),"Residual Disclosure",""))</f>
        <v/>
      </c>
      <c r="N21" s="626" t="str">
        <f>IF(M21&lt;&gt;"","",IF(OR(AND(H21="c",OR(J21="c",I21="c")),AND(H21&lt;&gt;"",I21="c",J21="c"),AND(H21&lt;&gt;"",J21="",I21="")),"",IF(OR(I21="c",J21="c"),"c",IF(ABS(SUM(I21,J21)-SUM(H21))&gt;0.9,SUM(I21,J21),""))))</f>
        <v/>
      </c>
      <c r="O21" s="626" t="str">
        <f>IF(M21&lt;&gt;"","",IF(OR(AND(J21="c",OR(L21="c",K21="c")),AND(J21&lt;&gt;"",K21="c",L21="c"),AND(J21&lt;&gt;"",L21="",K21="")),"",IF(COUNTIF(K21:L21,"c")&gt;1,"",IF(ABS(SUM(K21,L21)-SUM(J21))&gt;0.9,SUM(K21,L21),""))))</f>
        <v/>
      </c>
      <c r="P21" s="302"/>
    </row>
    <row r="22" spans="1:16" s="291" customFormat="1" x14ac:dyDescent="0.2">
      <c r="A22" s="1"/>
      <c r="B22" s="208" t="s">
        <v>624</v>
      </c>
      <c r="C22" s="208"/>
      <c r="D22" s="209" t="s">
        <v>535</v>
      </c>
      <c r="E22" s="13">
        <v>2</v>
      </c>
      <c r="F22" s="14" t="s">
        <v>16</v>
      </c>
      <c r="G22" s="14" t="s">
        <v>17</v>
      </c>
      <c r="H22" s="421">
        <f t="shared" si="0"/>
        <v>1</v>
      </c>
      <c r="I22" s="420"/>
      <c r="J22" s="421">
        <f t="shared" ref="J22:J85" si="1">IF(AND(K22="",L22=""),"",IF(OR(K22="c",L22="c"),"c",SUM(K22,L22)))</f>
        <v>1</v>
      </c>
      <c r="K22" s="419">
        <v>1</v>
      </c>
      <c r="L22" s="420"/>
      <c r="M22" s="155" t="str">
        <f t="shared" ref="M22:M85" si="2">IF(AND(SUM(COUNTIF(K22:L22,"c"),(COUNTIF(J22,"c")))=1,AND(K22&lt;&gt;"",L22&lt;&gt;"",J22&lt;&gt;"")),"Residual Disclosure",IF(AND(SUM(COUNTIF(I22:J22,"c"),(COUNTIF(H22,"c")))=1,AND(I22&lt;&gt;"",J22&lt;&gt;"",H22&lt;&gt;"")),"Residual Disclosure",""))</f>
        <v/>
      </c>
      <c r="N22" s="626" t="str">
        <f t="shared" ref="N22:N85" si="3">IF(M22&lt;&gt;"","",IF(OR(AND(H22="c",OR(J22="c",I22="c")),AND(H22&lt;&gt;"",I22="c",J22="c"),AND(H22&lt;&gt;"",J22="",I22="")),"",IF(OR(I22="c",J22="c"),"c",IF(ABS(SUM(I22,J22)-SUM(H22))&gt;0.9,SUM(I22,J22),""))))</f>
        <v/>
      </c>
      <c r="O22" s="626" t="str">
        <f t="shared" ref="O22:O85" si="4">IF(M22&lt;&gt;"","",IF(OR(AND(J22="c",OR(L22="c",K22="c")),AND(J22&lt;&gt;"",K22="c",L22="c"),AND(J22&lt;&gt;"",L22="",K22="")),"",IF(COUNTIF(K22:L22,"c")&gt;1,"",IF(ABS(SUM(K22,L22)-SUM(J22))&gt;0.9,SUM(K22,L22),""))))</f>
        <v/>
      </c>
      <c r="P22" s="302"/>
    </row>
    <row r="23" spans="1:16" s="291" customFormat="1" x14ac:dyDescent="0.2">
      <c r="A23" s="1"/>
      <c r="B23" s="208" t="s">
        <v>625</v>
      </c>
      <c r="C23" s="208"/>
      <c r="D23" s="209" t="s">
        <v>535</v>
      </c>
      <c r="E23" s="16">
        <v>3</v>
      </c>
      <c r="F23" s="14" t="s">
        <v>18</v>
      </c>
      <c r="G23" s="14" t="s">
        <v>19</v>
      </c>
      <c r="H23" s="421" t="str">
        <f t="shared" si="0"/>
        <v/>
      </c>
      <c r="I23" s="420"/>
      <c r="J23" s="421" t="str">
        <f t="shared" si="1"/>
        <v/>
      </c>
      <c r="K23" s="419"/>
      <c r="L23" s="420"/>
      <c r="M23" s="155" t="str">
        <f t="shared" si="2"/>
        <v/>
      </c>
      <c r="N23" s="626" t="str">
        <f t="shared" si="3"/>
        <v/>
      </c>
      <c r="O23" s="626" t="str">
        <f t="shared" si="4"/>
        <v/>
      </c>
      <c r="P23" s="302"/>
    </row>
    <row r="24" spans="1:16" s="291" customFormat="1" x14ac:dyDescent="0.2">
      <c r="A24" s="1"/>
      <c r="B24" s="208" t="s">
        <v>626</v>
      </c>
      <c r="C24" s="208"/>
      <c r="D24" s="209" t="s">
        <v>535</v>
      </c>
      <c r="E24" s="13">
        <v>4</v>
      </c>
      <c r="F24" s="14" t="s">
        <v>20</v>
      </c>
      <c r="G24" s="14" t="s">
        <v>21</v>
      </c>
      <c r="H24" s="421">
        <f t="shared" si="0"/>
        <v>16</v>
      </c>
      <c r="I24" s="420">
        <v>16</v>
      </c>
      <c r="J24" s="421" t="str">
        <f t="shared" si="1"/>
        <v/>
      </c>
      <c r="K24" s="419"/>
      <c r="L24" s="420"/>
      <c r="M24" s="155" t="str">
        <f t="shared" si="2"/>
        <v/>
      </c>
      <c r="N24" s="626" t="str">
        <f t="shared" si="3"/>
        <v/>
      </c>
      <c r="O24" s="626" t="str">
        <f t="shared" si="4"/>
        <v/>
      </c>
      <c r="P24" s="302"/>
    </row>
    <row r="25" spans="1:16" s="291" customFormat="1" x14ac:dyDescent="0.2">
      <c r="A25" s="1"/>
      <c r="B25" s="208" t="s">
        <v>627</v>
      </c>
      <c r="C25" s="208"/>
      <c r="D25" s="209" t="s">
        <v>535</v>
      </c>
      <c r="E25" s="16">
        <v>5</v>
      </c>
      <c r="F25" s="14" t="s">
        <v>22</v>
      </c>
      <c r="G25" s="14" t="s">
        <v>23</v>
      </c>
      <c r="H25" s="421">
        <f t="shared" si="0"/>
        <v>2</v>
      </c>
      <c r="I25" s="420"/>
      <c r="J25" s="421">
        <f t="shared" si="1"/>
        <v>2</v>
      </c>
      <c r="K25" s="419">
        <v>2</v>
      </c>
      <c r="L25" s="420"/>
      <c r="M25" s="155" t="str">
        <f t="shared" si="2"/>
        <v/>
      </c>
      <c r="N25" s="626" t="str">
        <f t="shared" si="3"/>
        <v/>
      </c>
      <c r="O25" s="626" t="str">
        <f t="shared" si="4"/>
        <v/>
      </c>
      <c r="P25" s="302"/>
    </row>
    <row r="26" spans="1:16" s="291" customFormat="1" x14ac:dyDescent="0.2">
      <c r="A26" s="1"/>
      <c r="B26" s="208" t="s">
        <v>628</v>
      </c>
      <c r="C26" s="208"/>
      <c r="D26" s="209" t="s">
        <v>535</v>
      </c>
      <c r="E26" s="13">
        <v>6</v>
      </c>
      <c r="F26" s="14" t="s">
        <v>24</v>
      </c>
      <c r="G26" s="14" t="s">
        <v>25</v>
      </c>
      <c r="H26" s="421">
        <f t="shared" si="0"/>
        <v>2</v>
      </c>
      <c r="I26" s="420"/>
      <c r="J26" s="421">
        <f t="shared" si="1"/>
        <v>2</v>
      </c>
      <c r="K26" s="419">
        <v>2</v>
      </c>
      <c r="L26" s="420"/>
      <c r="M26" s="155" t="str">
        <f t="shared" si="2"/>
        <v/>
      </c>
      <c r="N26" s="626" t="str">
        <f t="shared" si="3"/>
        <v/>
      </c>
      <c r="O26" s="626" t="str">
        <f t="shared" si="4"/>
        <v/>
      </c>
      <c r="P26" s="302"/>
    </row>
    <row r="27" spans="1:16" s="291" customFormat="1" x14ac:dyDescent="0.2">
      <c r="A27" s="1"/>
      <c r="B27" s="208" t="s">
        <v>629</v>
      </c>
      <c r="C27" s="208"/>
      <c r="D27" s="209" t="s">
        <v>535</v>
      </c>
      <c r="E27" s="16">
        <v>7</v>
      </c>
      <c r="F27" s="14" t="s">
        <v>26</v>
      </c>
      <c r="G27" s="14" t="s">
        <v>27</v>
      </c>
      <c r="H27" s="421" t="str">
        <f t="shared" si="0"/>
        <v/>
      </c>
      <c r="I27" s="420"/>
      <c r="J27" s="421" t="str">
        <f t="shared" si="1"/>
        <v/>
      </c>
      <c r="K27" s="419"/>
      <c r="L27" s="420"/>
      <c r="M27" s="155" t="str">
        <f t="shared" si="2"/>
        <v/>
      </c>
      <c r="N27" s="626" t="str">
        <f t="shared" si="3"/>
        <v/>
      </c>
      <c r="O27" s="626" t="str">
        <f t="shared" si="4"/>
        <v/>
      </c>
      <c r="P27" s="302"/>
    </row>
    <row r="28" spans="1:16" s="291" customFormat="1" x14ac:dyDescent="0.2">
      <c r="A28" s="1"/>
      <c r="B28" s="208" t="s">
        <v>630</v>
      </c>
      <c r="C28" s="208"/>
      <c r="D28" s="209" t="s">
        <v>535</v>
      </c>
      <c r="E28" s="13">
        <v>8</v>
      </c>
      <c r="F28" s="14" t="s">
        <v>28</v>
      </c>
      <c r="G28" s="14" t="s">
        <v>29</v>
      </c>
      <c r="H28" s="421" t="str">
        <f t="shared" si="0"/>
        <v/>
      </c>
      <c r="I28" s="420"/>
      <c r="J28" s="421" t="str">
        <f t="shared" si="1"/>
        <v/>
      </c>
      <c r="K28" s="419"/>
      <c r="L28" s="420"/>
      <c r="M28" s="155" t="str">
        <f t="shared" si="2"/>
        <v/>
      </c>
      <c r="N28" s="626" t="str">
        <f t="shared" si="3"/>
        <v/>
      </c>
      <c r="O28" s="626" t="str">
        <f t="shared" si="4"/>
        <v/>
      </c>
      <c r="P28" s="302"/>
    </row>
    <row r="29" spans="1:16" s="291" customFormat="1" x14ac:dyDescent="0.2">
      <c r="A29" s="1"/>
      <c r="B29" s="208" t="s">
        <v>631</v>
      </c>
      <c r="C29" s="208"/>
      <c r="D29" s="209" t="s">
        <v>535</v>
      </c>
      <c r="E29" s="16">
        <v>9</v>
      </c>
      <c r="F29" s="14" t="s">
        <v>30</v>
      </c>
      <c r="G29" s="14" t="s">
        <v>31</v>
      </c>
      <c r="H29" s="421">
        <f t="shared" si="0"/>
        <v>6255</v>
      </c>
      <c r="I29" s="420">
        <f>3+1486</f>
        <v>1489</v>
      </c>
      <c r="J29" s="421">
        <f t="shared" si="1"/>
        <v>4766</v>
      </c>
      <c r="K29" s="419">
        <f>94+3474+2</f>
        <v>3570</v>
      </c>
      <c r="L29" s="420">
        <f>2+1188+6</f>
        <v>1196</v>
      </c>
      <c r="M29" s="155" t="str">
        <f t="shared" si="2"/>
        <v/>
      </c>
      <c r="N29" s="626" t="str">
        <f t="shared" si="3"/>
        <v/>
      </c>
      <c r="O29" s="626" t="str">
        <f t="shared" si="4"/>
        <v/>
      </c>
      <c r="P29" s="302"/>
    </row>
    <row r="30" spans="1:16" s="291" customFormat="1" x14ac:dyDescent="0.2">
      <c r="A30" s="1"/>
      <c r="B30" s="208" t="s">
        <v>632</v>
      </c>
      <c r="C30" s="208"/>
      <c r="D30" s="209" t="s">
        <v>535</v>
      </c>
      <c r="E30" s="13">
        <v>10</v>
      </c>
      <c r="F30" s="14" t="s">
        <v>32</v>
      </c>
      <c r="G30" s="14" t="s">
        <v>33</v>
      </c>
      <c r="H30" s="421">
        <f t="shared" si="0"/>
        <v>1</v>
      </c>
      <c r="I30" s="420"/>
      <c r="J30" s="421">
        <f t="shared" si="1"/>
        <v>1</v>
      </c>
      <c r="K30" s="419">
        <v>1</v>
      </c>
      <c r="L30" s="420"/>
      <c r="M30" s="155" t="str">
        <f t="shared" si="2"/>
        <v/>
      </c>
      <c r="N30" s="626" t="str">
        <f t="shared" si="3"/>
        <v/>
      </c>
      <c r="O30" s="626" t="str">
        <f t="shared" si="4"/>
        <v/>
      </c>
      <c r="P30" s="302"/>
    </row>
    <row r="31" spans="1:16" s="291" customFormat="1" x14ac:dyDescent="0.2">
      <c r="A31" s="1"/>
      <c r="B31" s="208" t="s">
        <v>633</v>
      </c>
      <c r="C31" s="208"/>
      <c r="D31" s="209" t="s">
        <v>535</v>
      </c>
      <c r="E31" s="16">
        <v>11</v>
      </c>
      <c r="F31" s="14" t="s">
        <v>34</v>
      </c>
      <c r="G31" s="14" t="s">
        <v>35</v>
      </c>
      <c r="H31" s="421">
        <f t="shared" si="0"/>
        <v>29</v>
      </c>
      <c r="I31" s="420"/>
      <c r="J31" s="421">
        <f t="shared" si="1"/>
        <v>29</v>
      </c>
      <c r="K31" s="419">
        <f>22+7</f>
        <v>29</v>
      </c>
      <c r="L31" s="420"/>
      <c r="M31" s="155" t="str">
        <f t="shared" si="2"/>
        <v/>
      </c>
      <c r="N31" s="626" t="str">
        <f t="shared" si="3"/>
        <v/>
      </c>
      <c r="O31" s="626" t="str">
        <f t="shared" si="4"/>
        <v/>
      </c>
      <c r="P31" s="302"/>
    </row>
    <row r="32" spans="1:16" s="291" customFormat="1" x14ac:dyDescent="0.2">
      <c r="A32" s="1"/>
      <c r="B32" s="208" t="s">
        <v>634</v>
      </c>
      <c r="C32" s="208"/>
      <c r="D32" s="209" t="s">
        <v>535</v>
      </c>
      <c r="E32" s="13">
        <v>12</v>
      </c>
      <c r="F32" s="14" t="s">
        <v>36</v>
      </c>
      <c r="G32" s="14" t="s">
        <v>37</v>
      </c>
      <c r="H32" s="421">
        <f t="shared" si="0"/>
        <v>16928</v>
      </c>
      <c r="I32" s="420">
        <f>6605+1</f>
        <v>6606</v>
      </c>
      <c r="J32" s="421">
        <f t="shared" si="1"/>
        <v>10322</v>
      </c>
      <c r="K32" s="419">
        <f>855+8962+34</f>
        <v>9851</v>
      </c>
      <c r="L32" s="420">
        <f>168+222+81</f>
        <v>471</v>
      </c>
      <c r="M32" s="155" t="str">
        <f t="shared" si="2"/>
        <v/>
      </c>
      <c r="N32" s="626" t="str">
        <f t="shared" si="3"/>
        <v/>
      </c>
      <c r="O32" s="626" t="str">
        <f t="shared" si="4"/>
        <v/>
      </c>
      <c r="P32" s="302"/>
    </row>
    <row r="33" spans="1:16" s="291" customFormat="1" x14ac:dyDescent="0.2">
      <c r="A33" s="1"/>
      <c r="B33" s="208" t="s">
        <v>635</v>
      </c>
      <c r="C33" s="208"/>
      <c r="D33" s="209" t="s">
        <v>535</v>
      </c>
      <c r="E33" s="16">
        <v>13</v>
      </c>
      <c r="F33" s="14" t="s">
        <v>38</v>
      </c>
      <c r="G33" s="14" t="s">
        <v>39</v>
      </c>
      <c r="H33" s="421">
        <f t="shared" si="0"/>
        <v>2241</v>
      </c>
      <c r="I33" s="420">
        <v>1214</v>
      </c>
      <c r="J33" s="421">
        <f t="shared" si="1"/>
        <v>1027</v>
      </c>
      <c r="K33" s="419">
        <f>321+443+1</f>
        <v>765</v>
      </c>
      <c r="L33" s="420">
        <f>3+259</f>
        <v>262</v>
      </c>
      <c r="M33" s="155" t="str">
        <f t="shared" si="2"/>
        <v/>
      </c>
      <c r="N33" s="626" t="str">
        <f t="shared" si="3"/>
        <v/>
      </c>
      <c r="O33" s="626" t="str">
        <f t="shared" si="4"/>
        <v/>
      </c>
      <c r="P33" s="302"/>
    </row>
    <row r="34" spans="1:16" s="291" customFormat="1" x14ac:dyDescent="0.2">
      <c r="A34" s="1"/>
      <c r="B34" s="208" t="s">
        <v>636</v>
      </c>
      <c r="C34" s="208"/>
      <c r="D34" s="209" t="s">
        <v>535</v>
      </c>
      <c r="E34" s="13">
        <v>14</v>
      </c>
      <c r="F34" s="14" t="s">
        <v>40</v>
      </c>
      <c r="G34" s="14" t="s">
        <v>41</v>
      </c>
      <c r="H34" s="421">
        <f t="shared" si="0"/>
        <v>37</v>
      </c>
      <c r="I34" s="420">
        <v>1</v>
      </c>
      <c r="J34" s="421">
        <f t="shared" si="1"/>
        <v>36</v>
      </c>
      <c r="K34" s="419">
        <v>36</v>
      </c>
      <c r="L34" s="420"/>
      <c r="M34" s="155" t="str">
        <f t="shared" si="2"/>
        <v/>
      </c>
      <c r="N34" s="626" t="str">
        <f t="shared" si="3"/>
        <v/>
      </c>
      <c r="O34" s="626" t="str">
        <f t="shared" si="4"/>
        <v/>
      </c>
      <c r="P34" s="302"/>
    </row>
    <row r="35" spans="1:16" s="291" customFormat="1" x14ac:dyDescent="0.2">
      <c r="A35" s="1"/>
      <c r="B35" s="208" t="s">
        <v>637</v>
      </c>
      <c r="C35" s="208"/>
      <c r="D35" s="209" t="s">
        <v>535</v>
      </c>
      <c r="E35" s="16">
        <v>15</v>
      </c>
      <c r="F35" s="14" t="s">
        <v>42</v>
      </c>
      <c r="G35" s="14" t="s">
        <v>43</v>
      </c>
      <c r="H35" s="421">
        <f t="shared" si="0"/>
        <v>167</v>
      </c>
      <c r="I35" s="420">
        <f>148</f>
        <v>148</v>
      </c>
      <c r="J35" s="421">
        <f t="shared" si="1"/>
        <v>19</v>
      </c>
      <c r="K35" s="419">
        <f>10+9</f>
        <v>19</v>
      </c>
      <c r="L35" s="420"/>
      <c r="M35" s="155" t="str">
        <f t="shared" si="2"/>
        <v/>
      </c>
      <c r="N35" s="626" t="str">
        <f t="shared" si="3"/>
        <v/>
      </c>
      <c r="O35" s="626" t="str">
        <f t="shared" si="4"/>
        <v/>
      </c>
      <c r="P35" s="302"/>
    </row>
    <row r="36" spans="1:16" s="291" customFormat="1" x14ac:dyDescent="0.2">
      <c r="A36" s="1"/>
      <c r="B36" s="208" t="s">
        <v>638</v>
      </c>
      <c r="C36" s="208"/>
      <c r="D36" s="209" t="s">
        <v>535</v>
      </c>
      <c r="E36" s="13">
        <v>16</v>
      </c>
      <c r="F36" s="14" t="s">
        <v>44</v>
      </c>
      <c r="G36" s="14" t="s">
        <v>45</v>
      </c>
      <c r="H36" s="421">
        <f t="shared" si="0"/>
        <v>79</v>
      </c>
      <c r="I36" s="420">
        <f>14+3</f>
        <v>17</v>
      </c>
      <c r="J36" s="421">
        <f t="shared" si="1"/>
        <v>62</v>
      </c>
      <c r="K36" s="419">
        <v>57</v>
      </c>
      <c r="L36" s="420">
        <v>5</v>
      </c>
      <c r="M36" s="155" t="str">
        <f t="shared" si="2"/>
        <v/>
      </c>
      <c r="N36" s="626" t="str">
        <f t="shared" si="3"/>
        <v/>
      </c>
      <c r="O36" s="626" t="str">
        <f t="shared" si="4"/>
        <v/>
      </c>
      <c r="P36" s="302"/>
    </row>
    <row r="37" spans="1:16" s="291" customFormat="1" x14ac:dyDescent="0.2">
      <c r="A37" s="1"/>
      <c r="B37" s="210" t="s">
        <v>639</v>
      </c>
      <c r="C37" s="210"/>
      <c r="D37" s="209" t="s">
        <v>535</v>
      </c>
      <c r="E37" s="16">
        <v>17</v>
      </c>
      <c r="F37" s="14" t="s">
        <v>46</v>
      </c>
      <c r="G37" s="14" t="s">
        <v>47</v>
      </c>
      <c r="H37" s="421">
        <f t="shared" si="0"/>
        <v>64</v>
      </c>
      <c r="I37" s="420">
        <v>64</v>
      </c>
      <c r="J37" s="421" t="str">
        <f t="shared" si="1"/>
        <v/>
      </c>
      <c r="K37" s="419"/>
      <c r="L37" s="420"/>
      <c r="M37" s="155" t="str">
        <f t="shared" si="2"/>
        <v/>
      </c>
      <c r="N37" s="626" t="str">
        <f t="shared" si="3"/>
        <v/>
      </c>
      <c r="O37" s="626" t="str">
        <f t="shared" si="4"/>
        <v/>
      </c>
      <c r="P37" s="302"/>
    </row>
    <row r="38" spans="1:16" s="291" customFormat="1" x14ac:dyDescent="0.2">
      <c r="A38" s="1"/>
      <c r="B38" s="208" t="s">
        <v>640</v>
      </c>
      <c r="C38" s="208"/>
      <c r="D38" s="209" t="s">
        <v>535</v>
      </c>
      <c r="E38" s="13">
        <v>18</v>
      </c>
      <c r="F38" s="14" t="s">
        <v>48</v>
      </c>
      <c r="G38" s="14" t="s">
        <v>49</v>
      </c>
      <c r="H38" s="421">
        <f t="shared" si="0"/>
        <v>30</v>
      </c>
      <c r="I38" s="420"/>
      <c r="J38" s="421">
        <f t="shared" si="1"/>
        <v>30</v>
      </c>
      <c r="K38" s="419">
        <f>9+1+20</f>
        <v>30</v>
      </c>
      <c r="L38" s="420"/>
      <c r="M38" s="155" t="str">
        <f t="shared" si="2"/>
        <v/>
      </c>
      <c r="N38" s="626" t="str">
        <f t="shared" si="3"/>
        <v/>
      </c>
      <c r="O38" s="626" t="str">
        <f t="shared" si="4"/>
        <v/>
      </c>
      <c r="P38" s="302"/>
    </row>
    <row r="39" spans="1:16" s="291" customFormat="1" x14ac:dyDescent="0.2">
      <c r="A39" s="1"/>
      <c r="B39" s="211" t="s">
        <v>641</v>
      </c>
      <c r="C39" s="212"/>
      <c r="D39" s="209" t="s">
        <v>535</v>
      </c>
      <c r="E39" s="16">
        <v>19</v>
      </c>
      <c r="F39" s="14" t="s">
        <v>50</v>
      </c>
      <c r="G39" s="14" t="s">
        <v>51</v>
      </c>
      <c r="H39" s="421">
        <f t="shared" si="0"/>
        <v>33</v>
      </c>
      <c r="I39" s="420"/>
      <c r="J39" s="421">
        <f t="shared" si="1"/>
        <v>33</v>
      </c>
      <c r="K39" s="419">
        <v>27</v>
      </c>
      <c r="L39" s="420">
        <v>6</v>
      </c>
      <c r="M39" s="155" t="str">
        <f t="shared" si="2"/>
        <v/>
      </c>
      <c r="N39" s="626" t="str">
        <f t="shared" si="3"/>
        <v/>
      </c>
      <c r="O39" s="626" t="str">
        <f t="shared" si="4"/>
        <v/>
      </c>
      <c r="P39" s="302"/>
    </row>
    <row r="40" spans="1:16" s="291" customFormat="1" x14ac:dyDescent="0.2">
      <c r="A40" s="1"/>
      <c r="B40" s="211" t="s">
        <v>642</v>
      </c>
      <c r="C40" s="212"/>
      <c r="D40" s="209" t="s">
        <v>535</v>
      </c>
      <c r="E40" s="13">
        <v>20</v>
      </c>
      <c r="F40" s="14" t="s">
        <v>52</v>
      </c>
      <c r="G40" s="14" t="s">
        <v>53</v>
      </c>
      <c r="H40" s="421">
        <f t="shared" si="0"/>
        <v>1254</v>
      </c>
      <c r="I40" s="420">
        <f>11+842+21</f>
        <v>874</v>
      </c>
      <c r="J40" s="421">
        <f t="shared" si="1"/>
        <v>380</v>
      </c>
      <c r="K40" s="419">
        <f>74+290+3</f>
        <v>367</v>
      </c>
      <c r="L40" s="420">
        <v>13</v>
      </c>
      <c r="M40" s="155" t="str">
        <f t="shared" si="2"/>
        <v/>
      </c>
      <c r="N40" s="626" t="str">
        <f t="shared" si="3"/>
        <v/>
      </c>
      <c r="O40" s="626" t="str">
        <f t="shared" si="4"/>
        <v/>
      </c>
      <c r="P40" s="302"/>
    </row>
    <row r="41" spans="1:16" s="291" customFormat="1" x14ac:dyDescent="0.2">
      <c r="A41" s="1"/>
      <c r="B41" s="211" t="s">
        <v>643</v>
      </c>
      <c r="C41" s="212"/>
      <c r="D41" s="209" t="s">
        <v>535</v>
      </c>
      <c r="E41" s="16">
        <v>21</v>
      </c>
      <c r="F41" s="14" t="s">
        <v>54</v>
      </c>
      <c r="G41" s="14" t="s">
        <v>55</v>
      </c>
      <c r="H41" s="421" t="str">
        <f t="shared" si="0"/>
        <v/>
      </c>
      <c r="I41" s="420"/>
      <c r="J41" s="421" t="str">
        <f t="shared" si="1"/>
        <v/>
      </c>
      <c r="K41" s="419"/>
      <c r="L41" s="420"/>
      <c r="M41" s="155" t="str">
        <f t="shared" si="2"/>
        <v/>
      </c>
      <c r="N41" s="626" t="str">
        <f t="shared" si="3"/>
        <v/>
      </c>
      <c r="O41" s="626" t="str">
        <f t="shared" si="4"/>
        <v/>
      </c>
      <c r="P41" s="302"/>
    </row>
    <row r="42" spans="1:16" s="291" customFormat="1" x14ac:dyDescent="0.2">
      <c r="A42" s="1"/>
      <c r="B42" s="211" t="s">
        <v>644</v>
      </c>
      <c r="C42" s="212"/>
      <c r="D42" s="209" t="s">
        <v>535</v>
      </c>
      <c r="E42" s="13">
        <v>22</v>
      </c>
      <c r="F42" s="14" t="s">
        <v>56</v>
      </c>
      <c r="G42" s="14" t="s">
        <v>57</v>
      </c>
      <c r="H42" s="421" t="str">
        <f t="shared" si="0"/>
        <v/>
      </c>
      <c r="I42" s="420"/>
      <c r="J42" s="421" t="str">
        <f t="shared" si="1"/>
        <v/>
      </c>
      <c r="K42" s="419"/>
      <c r="L42" s="420"/>
      <c r="M42" s="155" t="str">
        <f t="shared" si="2"/>
        <v/>
      </c>
      <c r="N42" s="626" t="str">
        <f t="shared" si="3"/>
        <v/>
      </c>
      <c r="O42" s="626" t="str">
        <f t="shared" si="4"/>
        <v/>
      </c>
      <c r="P42" s="302"/>
    </row>
    <row r="43" spans="1:16" s="291" customFormat="1" x14ac:dyDescent="0.2">
      <c r="A43" s="1"/>
      <c r="B43" s="211" t="s">
        <v>645</v>
      </c>
      <c r="C43" s="212"/>
      <c r="D43" s="209" t="s">
        <v>535</v>
      </c>
      <c r="E43" s="16">
        <v>23</v>
      </c>
      <c r="F43" s="14" t="s">
        <v>58</v>
      </c>
      <c r="G43" s="14" t="s">
        <v>59</v>
      </c>
      <c r="H43" s="421">
        <f t="shared" si="0"/>
        <v>8325</v>
      </c>
      <c r="I43" s="420">
        <f>6167+59</f>
        <v>6226</v>
      </c>
      <c r="J43" s="421">
        <f t="shared" si="1"/>
        <v>2099</v>
      </c>
      <c r="K43" s="419">
        <f>25+1879+54</f>
        <v>1958</v>
      </c>
      <c r="L43" s="420">
        <f>114+27</f>
        <v>141</v>
      </c>
      <c r="M43" s="155" t="str">
        <f t="shared" si="2"/>
        <v/>
      </c>
      <c r="N43" s="626" t="str">
        <f t="shared" si="3"/>
        <v/>
      </c>
      <c r="O43" s="626" t="str">
        <f t="shared" si="4"/>
        <v/>
      </c>
      <c r="P43" s="302"/>
    </row>
    <row r="44" spans="1:16" s="291" customFormat="1" x14ac:dyDescent="0.2">
      <c r="A44" s="1"/>
      <c r="B44" s="211" t="s">
        <v>646</v>
      </c>
      <c r="C44" s="212"/>
      <c r="D44" s="209" t="s">
        <v>535</v>
      </c>
      <c r="E44" s="13">
        <v>24</v>
      </c>
      <c r="F44" s="14" t="s">
        <v>60</v>
      </c>
      <c r="G44" s="14" t="s">
        <v>61</v>
      </c>
      <c r="H44" s="421" t="str">
        <f t="shared" si="0"/>
        <v/>
      </c>
      <c r="I44" s="420"/>
      <c r="J44" s="421" t="str">
        <f t="shared" si="1"/>
        <v/>
      </c>
      <c r="K44" s="419"/>
      <c r="L44" s="420"/>
      <c r="M44" s="155" t="str">
        <f t="shared" si="2"/>
        <v/>
      </c>
      <c r="N44" s="626" t="str">
        <f t="shared" si="3"/>
        <v/>
      </c>
      <c r="O44" s="626" t="str">
        <f t="shared" si="4"/>
        <v/>
      </c>
      <c r="P44" s="302"/>
    </row>
    <row r="45" spans="1:16" s="291" customFormat="1" x14ac:dyDescent="0.2">
      <c r="A45" s="1"/>
      <c r="B45" s="211" t="s">
        <v>647</v>
      </c>
      <c r="C45" s="212"/>
      <c r="D45" s="209" t="s">
        <v>535</v>
      </c>
      <c r="E45" s="16">
        <v>25</v>
      </c>
      <c r="F45" s="14" t="s">
        <v>62</v>
      </c>
      <c r="G45" s="14" t="s">
        <v>63</v>
      </c>
      <c r="H45" s="421">
        <f t="shared" si="0"/>
        <v>33</v>
      </c>
      <c r="I45" s="420"/>
      <c r="J45" s="421">
        <f t="shared" si="1"/>
        <v>33</v>
      </c>
      <c r="K45" s="419">
        <v>33</v>
      </c>
      <c r="L45" s="420"/>
      <c r="M45" s="155" t="str">
        <f t="shared" si="2"/>
        <v/>
      </c>
      <c r="N45" s="626" t="str">
        <f t="shared" si="3"/>
        <v/>
      </c>
      <c r="O45" s="626" t="str">
        <f t="shared" si="4"/>
        <v/>
      </c>
      <c r="P45" s="302"/>
    </row>
    <row r="46" spans="1:16" s="291" customFormat="1" x14ac:dyDescent="0.2">
      <c r="A46" s="1"/>
      <c r="B46" s="211" t="s">
        <v>648</v>
      </c>
      <c r="C46" s="212"/>
      <c r="D46" s="209" t="s">
        <v>535</v>
      </c>
      <c r="E46" s="13">
        <v>26</v>
      </c>
      <c r="F46" s="33" t="s">
        <v>508</v>
      </c>
      <c r="G46" s="33" t="s">
        <v>509</v>
      </c>
      <c r="H46" s="421" t="str">
        <f t="shared" si="0"/>
        <v/>
      </c>
      <c r="I46" s="420"/>
      <c r="J46" s="421" t="str">
        <f t="shared" si="1"/>
        <v/>
      </c>
      <c r="K46" s="419"/>
      <c r="L46" s="420"/>
      <c r="M46" s="155" t="str">
        <f t="shared" si="2"/>
        <v/>
      </c>
      <c r="N46" s="626" t="str">
        <f t="shared" si="3"/>
        <v/>
      </c>
      <c r="O46" s="626" t="str">
        <f t="shared" si="4"/>
        <v/>
      </c>
      <c r="P46" s="302"/>
    </row>
    <row r="47" spans="1:16" s="291" customFormat="1" x14ac:dyDescent="0.2">
      <c r="A47" s="1"/>
      <c r="B47" s="211" t="s">
        <v>649</v>
      </c>
      <c r="C47" s="212"/>
      <c r="D47" s="209" t="s">
        <v>535</v>
      </c>
      <c r="E47" s="16">
        <v>27</v>
      </c>
      <c r="F47" s="14" t="s">
        <v>64</v>
      </c>
      <c r="G47" s="14" t="s">
        <v>65</v>
      </c>
      <c r="H47" s="421">
        <f t="shared" si="0"/>
        <v>2</v>
      </c>
      <c r="I47" s="420">
        <v>2</v>
      </c>
      <c r="J47" s="421" t="str">
        <f t="shared" si="1"/>
        <v/>
      </c>
      <c r="K47" s="419"/>
      <c r="L47" s="420"/>
      <c r="M47" s="155" t="str">
        <f t="shared" si="2"/>
        <v/>
      </c>
      <c r="N47" s="626" t="str">
        <f t="shared" si="3"/>
        <v/>
      </c>
      <c r="O47" s="626" t="str">
        <f t="shared" si="4"/>
        <v/>
      </c>
      <c r="P47" s="302"/>
    </row>
    <row r="48" spans="1:16" s="291" customFormat="1" x14ac:dyDescent="0.2">
      <c r="A48" s="1"/>
      <c r="B48" s="211" t="s">
        <v>650</v>
      </c>
      <c r="C48" s="212"/>
      <c r="D48" s="209" t="s">
        <v>535</v>
      </c>
      <c r="E48" s="13">
        <v>28</v>
      </c>
      <c r="F48" s="14" t="s">
        <v>66</v>
      </c>
      <c r="G48" s="14" t="s">
        <v>67</v>
      </c>
      <c r="H48" s="421" t="str">
        <f t="shared" si="0"/>
        <v/>
      </c>
      <c r="I48" s="420"/>
      <c r="J48" s="421" t="str">
        <f t="shared" si="1"/>
        <v/>
      </c>
      <c r="K48" s="419"/>
      <c r="L48" s="420"/>
      <c r="M48" s="155" t="str">
        <f t="shared" si="2"/>
        <v/>
      </c>
      <c r="N48" s="626" t="str">
        <f t="shared" si="3"/>
        <v/>
      </c>
      <c r="O48" s="626" t="str">
        <f t="shared" si="4"/>
        <v/>
      </c>
      <c r="P48" s="302"/>
    </row>
    <row r="49" spans="1:16" s="291" customFormat="1" x14ac:dyDescent="0.2">
      <c r="A49" s="1"/>
      <c r="B49" s="211" t="s">
        <v>651</v>
      </c>
      <c r="C49" s="212"/>
      <c r="D49" s="209" t="s">
        <v>535</v>
      </c>
      <c r="E49" s="16">
        <v>29</v>
      </c>
      <c r="F49" s="14" t="s">
        <v>68</v>
      </c>
      <c r="G49" s="14" t="s">
        <v>69</v>
      </c>
      <c r="H49" s="421">
        <f t="shared" si="0"/>
        <v>32618</v>
      </c>
      <c r="I49" s="420">
        <f>1+2734+4</f>
        <v>2739</v>
      </c>
      <c r="J49" s="421">
        <f t="shared" si="1"/>
        <v>29879</v>
      </c>
      <c r="K49" s="419">
        <f>21314+3976+26</f>
        <v>25316</v>
      </c>
      <c r="L49" s="420">
        <f>4178+374+11</f>
        <v>4563</v>
      </c>
      <c r="M49" s="155" t="str">
        <f t="shared" si="2"/>
        <v/>
      </c>
      <c r="N49" s="626" t="str">
        <f t="shared" si="3"/>
        <v/>
      </c>
      <c r="O49" s="626" t="str">
        <f t="shared" si="4"/>
        <v/>
      </c>
      <c r="P49" s="302"/>
    </row>
    <row r="50" spans="1:16" s="291" customFormat="1" x14ac:dyDescent="0.2">
      <c r="A50" s="1"/>
      <c r="B50" s="211" t="s">
        <v>652</v>
      </c>
      <c r="C50" s="212"/>
      <c r="D50" s="209" t="s">
        <v>535</v>
      </c>
      <c r="E50" s="13">
        <v>30</v>
      </c>
      <c r="F50" s="14" t="s">
        <v>70</v>
      </c>
      <c r="G50" s="14" t="s">
        <v>71</v>
      </c>
      <c r="H50" s="421" t="str">
        <f t="shared" si="0"/>
        <v/>
      </c>
      <c r="I50" s="420"/>
      <c r="J50" s="421" t="str">
        <f t="shared" si="1"/>
        <v/>
      </c>
      <c r="K50" s="419"/>
      <c r="L50" s="420"/>
      <c r="M50" s="155" t="str">
        <f t="shared" si="2"/>
        <v/>
      </c>
      <c r="N50" s="626" t="str">
        <f t="shared" si="3"/>
        <v/>
      </c>
      <c r="O50" s="626" t="str">
        <f t="shared" si="4"/>
        <v/>
      </c>
      <c r="P50" s="302"/>
    </row>
    <row r="51" spans="1:16" s="291" customFormat="1" x14ac:dyDescent="0.2">
      <c r="A51" s="1"/>
      <c r="B51" s="211" t="s">
        <v>653</v>
      </c>
      <c r="C51" s="212"/>
      <c r="D51" s="209" t="s">
        <v>535</v>
      </c>
      <c r="E51" s="16">
        <v>31</v>
      </c>
      <c r="F51" s="14" t="s">
        <v>72</v>
      </c>
      <c r="G51" s="14" t="s">
        <v>73</v>
      </c>
      <c r="H51" s="421" t="str">
        <f t="shared" si="0"/>
        <v/>
      </c>
      <c r="I51" s="420"/>
      <c r="J51" s="421" t="str">
        <f t="shared" si="1"/>
        <v/>
      </c>
      <c r="K51" s="419"/>
      <c r="L51" s="420"/>
      <c r="M51" s="155" t="str">
        <f t="shared" si="2"/>
        <v/>
      </c>
      <c r="N51" s="626" t="str">
        <f t="shared" si="3"/>
        <v/>
      </c>
      <c r="O51" s="626" t="str">
        <f t="shared" si="4"/>
        <v/>
      </c>
      <c r="P51" s="302"/>
    </row>
    <row r="52" spans="1:16" s="291" customFormat="1" x14ac:dyDescent="0.2">
      <c r="A52" s="1"/>
      <c r="B52" s="211" t="s">
        <v>654</v>
      </c>
      <c r="C52" s="212"/>
      <c r="D52" s="209" t="s">
        <v>535</v>
      </c>
      <c r="E52" s="13">
        <v>32</v>
      </c>
      <c r="F52" s="14" t="s">
        <v>74</v>
      </c>
      <c r="G52" s="14" t="s">
        <v>75</v>
      </c>
      <c r="H52" s="421">
        <f t="shared" si="0"/>
        <v>17</v>
      </c>
      <c r="I52" s="420">
        <v>2</v>
      </c>
      <c r="J52" s="421">
        <f t="shared" si="1"/>
        <v>15</v>
      </c>
      <c r="K52" s="419">
        <v>15</v>
      </c>
      <c r="L52" s="420"/>
      <c r="M52" s="155" t="str">
        <f t="shared" si="2"/>
        <v/>
      </c>
      <c r="N52" s="626" t="str">
        <f t="shared" si="3"/>
        <v/>
      </c>
      <c r="O52" s="626" t="str">
        <f t="shared" si="4"/>
        <v/>
      </c>
      <c r="P52" s="302"/>
    </row>
    <row r="53" spans="1:16" s="291" customFormat="1" x14ac:dyDescent="0.2">
      <c r="A53" s="1"/>
      <c r="B53" s="211" t="s">
        <v>655</v>
      </c>
      <c r="C53" s="212"/>
      <c r="D53" s="209" t="s">
        <v>535</v>
      </c>
      <c r="E53" s="16">
        <v>33</v>
      </c>
      <c r="F53" s="14" t="s">
        <v>76</v>
      </c>
      <c r="G53" s="14" t="s">
        <v>77</v>
      </c>
      <c r="H53" s="421" t="str">
        <f t="shared" si="0"/>
        <v/>
      </c>
      <c r="I53" s="420"/>
      <c r="J53" s="421" t="str">
        <f t="shared" si="1"/>
        <v/>
      </c>
      <c r="K53" s="419"/>
      <c r="L53" s="420"/>
      <c r="M53" s="155" t="str">
        <f t="shared" si="2"/>
        <v/>
      </c>
      <c r="N53" s="626" t="str">
        <f t="shared" si="3"/>
        <v/>
      </c>
      <c r="O53" s="626" t="str">
        <f t="shared" si="4"/>
        <v/>
      </c>
      <c r="P53" s="302"/>
    </row>
    <row r="54" spans="1:16" s="291" customFormat="1" x14ac:dyDescent="0.2">
      <c r="A54" s="1"/>
      <c r="B54" s="211" t="s">
        <v>656</v>
      </c>
      <c r="C54" s="212"/>
      <c r="D54" s="209" t="s">
        <v>535</v>
      </c>
      <c r="E54" s="13">
        <v>34</v>
      </c>
      <c r="F54" s="14" t="s">
        <v>78</v>
      </c>
      <c r="G54" s="14" t="s">
        <v>79</v>
      </c>
      <c r="H54" s="421">
        <f t="shared" si="0"/>
        <v>1</v>
      </c>
      <c r="I54" s="420">
        <v>1</v>
      </c>
      <c r="J54" s="421" t="str">
        <f t="shared" si="1"/>
        <v/>
      </c>
      <c r="K54" s="419"/>
      <c r="L54" s="420"/>
      <c r="M54" s="155" t="str">
        <f t="shared" si="2"/>
        <v/>
      </c>
      <c r="N54" s="626" t="str">
        <f t="shared" si="3"/>
        <v/>
      </c>
      <c r="O54" s="626" t="str">
        <f t="shared" si="4"/>
        <v/>
      </c>
      <c r="P54" s="302"/>
    </row>
    <row r="55" spans="1:16" s="291" customFormat="1" x14ac:dyDescent="0.2">
      <c r="A55" s="1"/>
      <c r="B55" s="211" t="s">
        <v>657</v>
      </c>
      <c r="C55" s="212"/>
      <c r="D55" s="209" t="s">
        <v>535</v>
      </c>
      <c r="E55" s="16">
        <v>35</v>
      </c>
      <c r="F55" s="14" t="s">
        <v>80</v>
      </c>
      <c r="G55" s="14" t="s">
        <v>81</v>
      </c>
      <c r="H55" s="421">
        <f t="shared" si="0"/>
        <v>2</v>
      </c>
      <c r="I55" s="420">
        <v>2</v>
      </c>
      <c r="J55" s="421" t="str">
        <f t="shared" si="1"/>
        <v/>
      </c>
      <c r="K55" s="419"/>
      <c r="L55" s="420"/>
      <c r="M55" s="155" t="str">
        <f t="shared" si="2"/>
        <v/>
      </c>
      <c r="N55" s="626" t="str">
        <f t="shared" si="3"/>
        <v/>
      </c>
      <c r="O55" s="626" t="str">
        <f t="shared" si="4"/>
        <v/>
      </c>
      <c r="P55" s="302"/>
    </row>
    <row r="56" spans="1:16" s="291" customFormat="1" x14ac:dyDescent="0.2">
      <c r="A56" s="1"/>
      <c r="B56" s="211" t="s">
        <v>658</v>
      </c>
      <c r="C56" s="212"/>
      <c r="D56" s="209" t="s">
        <v>535</v>
      </c>
      <c r="E56" s="13">
        <v>36</v>
      </c>
      <c r="F56" s="14" t="s">
        <v>82</v>
      </c>
      <c r="G56" s="14" t="s">
        <v>83</v>
      </c>
      <c r="H56" s="421" t="str">
        <f t="shared" si="0"/>
        <v/>
      </c>
      <c r="I56" s="420"/>
      <c r="J56" s="421" t="str">
        <f t="shared" si="1"/>
        <v/>
      </c>
      <c r="K56" s="419"/>
      <c r="L56" s="420"/>
      <c r="M56" s="155" t="str">
        <f t="shared" si="2"/>
        <v/>
      </c>
      <c r="N56" s="626" t="str">
        <f t="shared" si="3"/>
        <v/>
      </c>
      <c r="O56" s="626" t="str">
        <f t="shared" si="4"/>
        <v/>
      </c>
      <c r="P56" s="302"/>
    </row>
    <row r="57" spans="1:16" s="291" customFormat="1" x14ac:dyDescent="0.2">
      <c r="A57" s="1"/>
      <c r="B57" s="211" t="s">
        <v>660</v>
      </c>
      <c r="C57" s="212"/>
      <c r="D57" s="209" t="s">
        <v>535</v>
      </c>
      <c r="E57" s="16">
        <v>37</v>
      </c>
      <c r="F57" s="14" t="s">
        <v>86</v>
      </c>
      <c r="G57" s="14" t="s">
        <v>960</v>
      </c>
      <c r="H57" s="421" t="str">
        <f t="shared" si="0"/>
        <v/>
      </c>
      <c r="I57" s="420"/>
      <c r="J57" s="421" t="str">
        <f t="shared" si="1"/>
        <v/>
      </c>
      <c r="K57" s="419"/>
      <c r="L57" s="420"/>
      <c r="M57" s="155" t="str">
        <f t="shared" si="2"/>
        <v/>
      </c>
      <c r="N57" s="626" t="str">
        <f t="shared" si="3"/>
        <v/>
      </c>
      <c r="O57" s="626" t="str">
        <f t="shared" si="4"/>
        <v/>
      </c>
      <c r="P57" s="302"/>
    </row>
    <row r="58" spans="1:16" s="291" customFormat="1" x14ac:dyDescent="0.2">
      <c r="A58" s="1"/>
      <c r="B58" s="211" t="s">
        <v>659</v>
      </c>
      <c r="C58" s="212"/>
      <c r="D58" s="209" t="s">
        <v>535</v>
      </c>
      <c r="E58" s="13">
        <v>38</v>
      </c>
      <c r="F58" s="14" t="s">
        <v>84</v>
      </c>
      <c r="G58" s="14" t="s">
        <v>85</v>
      </c>
      <c r="H58" s="421">
        <f t="shared" si="0"/>
        <v>17042</v>
      </c>
      <c r="I58" s="420">
        <f>20+6383+8</f>
        <v>6411</v>
      </c>
      <c r="J58" s="421">
        <f t="shared" si="1"/>
        <v>10631</v>
      </c>
      <c r="K58" s="419">
        <f>274+7622+734</f>
        <v>8630</v>
      </c>
      <c r="L58" s="420">
        <f>149+1749+103</f>
        <v>2001</v>
      </c>
      <c r="M58" s="155" t="str">
        <f t="shared" si="2"/>
        <v/>
      </c>
      <c r="N58" s="626" t="str">
        <f t="shared" si="3"/>
        <v/>
      </c>
      <c r="O58" s="626" t="str">
        <f t="shared" si="4"/>
        <v/>
      </c>
      <c r="P58" s="302"/>
    </row>
    <row r="59" spans="1:16" s="291" customFormat="1" x14ac:dyDescent="0.2">
      <c r="A59" s="1"/>
      <c r="B59" s="211" t="s">
        <v>661</v>
      </c>
      <c r="C59" s="212"/>
      <c r="D59" s="209" t="s">
        <v>535</v>
      </c>
      <c r="E59" s="16">
        <v>39</v>
      </c>
      <c r="F59" s="14" t="s">
        <v>87</v>
      </c>
      <c r="G59" s="14" t="s">
        <v>88</v>
      </c>
      <c r="H59" s="421" t="str">
        <f t="shared" si="0"/>
        <v/>
      </c>
      <c r="I59" s="420"/>
      <c r="J59" s="421" t="str">
        <f t="shared" si="1"/>
        <v/>
      </c>
      <c r="K59" s="419"/>
      <c r="L59" s="420"/>
      <c r="M59" s="155" t="str">
        <f t="shared" si="2"/>
        <v/>
      </c>
      <c r="N59" s="626" t="str">
        <f t="shared" si="3"/>
        <v/>
      </c>
      <c r="O59" s="626" t="str">
        <f t="shared" si="4"/>
        <v/>
      </c>
      <c r="P59" s="302"/>
    </row>
    <row r="60" spans="1:16" s="291" customFormat="1" x14ac:dyDescent="0.2">
      <c r="A60" s="1"/>
      <c r="B60" s="211" t="s">
        <v>662</v>
      </c>
      <c r="C60" s="212"/>
      <c r="D60" s="209" t="s">
        <v>535</v>
      </c>
      <c r="E60" s="13">
        <v>40</v>
      </c>
      <c r="F60" s="14" t="s">
        <v>89</v>
      </c>
      <c r="G60" s="14" t="s">
        <v>90</v>
      </c>
      <c r="H60" s="421" t="str">
        <f t="shared" si="0"/>
        <v/>
      </c>
      <c r="I60" s="420"/>
      <c r="J60" s="421" t="str">
        <f t="shared" si="1"/>
        <v/>
      </c>
      <c r="K60" s="419"/>
      <c r="L60" s="420"/>
      <c r="M60" s="155" t="str">
        <f t="shared" si="2"/>
        <v/>
      </c>
      <c r="N60" s="626" t="str">
        <f t="shared" si="3"/>
        <v/>
      </c>
      <c r="O60" s="626" t="str">
        <f t="shared" si="4"/>
        <v/>
      </c>
      <c r="P60" s="302"/>
    </row>
    <row r="61" spans="1:16" s="291" customFormat="1" x14ac:dyDescent="0.2">
      <c r="A61" s="1"/>
      <c r="B61" s="211" t="s">
        <v>663</v>
      </c>
      <c r="C61" s="212"/>
      <c r="D61" s="209" t="s">
        <v>535</v>
      </c>
      <c r="E61" s="16">
        <v>41</v>
      </c>
      <c r="F61" s="14" t="s">
        <v>91</v>
      </c>
      <c r="G61" s="14" t="s">
        <v>92</v>
      </c>
      <c r="H61" s="421" t="str">
        <f t="shared" si="0"/>
        <v/>
      </c>
      <c r="I61" s="420"/>
      <c r="J61" s="421" t="str">
        <f t="shared" si="1"/>
        <v/>
      </c>
      <c r="K61" s="419"/>
      <c r="L61" s="420"/>
      <c r="M61" s="155" t="str">
        <f t="shared" si="2"/>
        <v/>
      </c>
      <c r="N61" s="626" t="str">
        <f t="shared" si="3"/>
        <v/>
      </c>
      <c r="O61" s="626" t="str">
        <f t="shared" si="4"/>
        <v/>
      </c>
      <c r="P61" s="302"/>
    </row>
    <row r="62" spans="1:16" s="291" customFormat="1" x14ac:dyDescent="0.2">
      <c r="A62" s="1"/>
      <c r="B62" s="211" t="s">
        <v>664</v>
      </c>
      <c r="C62" s="212"/>
      <c r="D62" s="209" t="s">
        <v>535</v>
      </c>
      <c r="E62" s="13">
        <v>42</v>
      </c>
      <c r="F62" s="14" t="s">
        <v>93</v>
      </c>
      <c r="G62" s="14" t="s">
        <v>94</v>
      </c>
      <c r="H62" s="421">
        <f t="shared" si="0"/>
        <v>1285</v>
      </c>
      <c r="I62" s="420">
        <f>1+55</f>
        <v>56</v>
      </c>
      <c r="J62" s="421">
        <f t="shared" si="1"/>
        <v>1229</v>
      </c>
      <c r="K62" s="419">
        <f>242+955+32</f>
        <v>1229</v>
      </c>
      <c r="L62" s="420"/>
      <c r="M62" s="155" t="str">
        <f t="shared" si="2"/>
        <v/>
      </c>
      <c r="N62" s="626" t="str">
        <f t="shared" si="3"/>
        <v/>
      </c>
      <c r="O62" s="626" t="str">
        <f t="shared" si="4"/>
        <v/>
      </c>
      <c r="P62" s="302"/>
    </row>
    <row r="63" spans="1:16" s="291" customFormat="1" x14ac:dyDescent="0.2">
      <c r="A63" s="1"/>
      <c r="B63" s="211" t="s">
        <v>717</v>
      </c>
      <c r="C63" s="212"/>
      <c r="D63" s="209" t="s">
        <v>535</v>
      </c>
      <c r="E63" s="16">
        <v>43</v>
      </c>
      <c r="F63" s="14" t="s">
        <v>196</v>
      </c>
      <c r="G63" s="14" t="s">
        <v>549</v>
      </c>
      <c r="H63" s="421">
        <f t="shared" si="0"/>
        <v>25057</v>
      </c>
      <c r="I63" s="420">
        <f>19237+2</f>
        <v>19239</v>
      </c>
      <c r="J63" s="421">
        <f t="shared" si="1"/>
        <v>5818</v>
      </c>
      <c r="K63" s="419">
        <v>5419</v>
      </c>
      <c r="L63" s="420">
        <v>399</v>
      </c>
      <c r="M63" s="155" t="str">
        <f t="shared" si="2"/>
        <v/>
      </c>
      <c r="N63" s="626" t="str">
        <f t="shared" si="3"/>
        <v/>
      </c>
      <c r="O63" s="626" t="str">
        <f t="shared" si="4"/>
        <v/>
      </c>
      <c r="P63" s="302"/>
    </row>
    <row r="64" spans="1:16" s="291" customFormat="1" x14ac:dyDescent="0.2">
      <c r="A64" s="1"/>
      <c r="B64" s="211" t="s">
        <v>749</v>
      </c>
      <c r="C64" s="212"/>
      <c r="D64" s="209" t="s">
        <v>535</v>
      </c>
      <c r="E64" s="13">
        <v>44</v>
      </c>
      <c r="F64" s="14" t="s">
        <v>255</v>
      </c>
      <c r="G64" s="14" t="s">
        <v>918</v>
      </c>
      <c r="H64" s="421">
        <f t="shared" si="0"/>
        <v>62</v>
      </c>
      <c r="I64" s="420">
        <v>61</v>
      </c>
      <c r="J64" s="421">
        <f t="shared" si="1"/>
        <v>1</v>
      </c>
      <c r="K64" s="419">
        <v>1</v>
      </c>
      <c r="L64" s="420"/>
      <c r="M64" s="155" t="str">
        <f t="shared" si="2"/>
        <v/>
      </c>
      <c r="N64" s="626" t="str">
        <f t="shared" si="3"/>
        <v/>
      </c>
      <c r="O64" s="626" t="str">
        <f t="shared" si="4"/>
        <v/>
      </c>
      <c r="P64" s="302"/>
    </row>
    <row r="65" spans="1:16" s="291" customFormat="1" x14ac:dyDescent="0.2">
      <c r="A65" s="1"/>
      <c r="B65" s="211" t="s">
        <v>665</v>
      </c>
      <c r="C65" s="212"/>
      <c r="D65" s="209" t="s">
        <v>535</v>
      </c>
      <c r="E65" s="16">
        <v>45</v>
      </c>
      <c r="F65" s="14" t="s">
        <v>95</v>
      </c>
      <c r="G65" s="14" t="s">
        <v>548</v>
      </c>
      <c r="H65" s="421">
        <f t="shared" si="0"/>
        <v>143</v>
      </c>
      <c r="I65" s="420">
        <f>3+115</f>
        <v>118</v>
      </c>
      <c r="J65" s="421">
        <f t="shared" si="1"/>
        <v>25</v>
      </c>
      <c r="K65" s="419">
        <f>17+4</f>
        <v>21</v>
      </c>
      <c r="L65" s="420">
        <f>1+3</f>
        <v>4</v>
      </c>
      <c r="M65" s="155" t="str">
        <f t="shared" si="2"/>
        <v/>
      </c>
      <c r="N65" s="626" t="str">
        <f t="shared" si="3"/>
        <v/>
      </c>
      <c r="O65" s="626" t="str">
        <f t="shared" si="4"/>
        <v/>
      </c>
      <c r="P65" s="302"/>
    </row>
    <row r="66" spans="1:16" s="291" customFormat="1" x14ac:dyDescent="0.2">
      <c r="A66" s="1"/>
      <c r="B66" s="211" t="s">
        <v>666</v>
      </c>
      <c r="C66" s="212"/>
      <c r="D66" s="209" t="s">
        <v>535</v>
      </c>
      <c r="E66" s="13">
        <v>46</v>
      </c>
      <c r="F66" s="14" t="s">
        <v>96</v>
      </c>
      <c r="G66" s="14" t="s">
        <v>97</v>
      </c>
      <c r="H66" s="421" t="str">
        <f t="shared" si="0"/>
        <v/>
      </c>
      <c r="I66" s="420"/>
      <c r="J66" s="421" t="str">
        <f t="shared" si="1"/>
        <v/>
      </c>
      <c r="K66" s="419"/>
      <c r="L66" s="420"/>
      <c r="M66" s="155" t="str">
        <f t="shared" si="2"/>
        <v/>
      </c>
      <c r="N66" s="626" t="str">
        <f t="shared" si="3"/>
        <v/>
      </c>
      <c r="O66" s="626" t="str">
        <f t="shared" si="4"/>
        <v/>
      </c>
      <c r="P66" s="302"/>
    </row>
    <row r="67" spans="1:16" s="291" customFormat="1" x14ac:dyDescent="0.2">
      <c r="A67" s="1"/>
      <c r="B67" s="211" t="s">
        <v>667</v>
      </c>
      <c r="C67" s="212"/>
      <c r="D67" s="209" t="s">
        <v>535</v>
      </c>
      <c r="E67" s="16">
        <v>47</v>
      </c>
      <c r="F67" s="14" t="s">
        <v>98</v>
      </c>
      <c r="G67" s="14" t="s">
        <v>99</v>
      </c>
      <c r="H67" s="421" t="str">
        <f t="shared" si="0"/>
        <v/>
      </c>
      <c r="I67" s="420"/>
      <c r="J67" s="421" t="str">
        <f t="shared" si="1"/>
        <v/>
      </c>
      <c r="K67" s="419"/>
      <c r="L67" s="420"/>
      <c r="M67" s="155" t="str">
        <f t="shared" si="2"/>
        <v/>
      </c>
      <c r="N67" s="626" t="str">
        <f t="shared" si="3"/>
        <v/>
      </c>
      <c r="O67" s="626" t="str">
        <f t="shared" si="4"/>
        <v/>
      </c>
      <c r="P67" s="302"/>
    </row>
    <row r="68" spans="1:16" s="291" customFormat="1" x14ac:dyDescent="0.2">
      <c r="A68" s="1"/>
      <c r="B68" s="211" t="s">
        <v>668</v>
      </c>
      <c r="C68" s="212"/>
      <c r="D68" s="209" t="s">
        <v>535</v>
      </c>
      <c r="E68" s="13">
        <v>48</v>
      </c>
      <c r="F68" s="14" t="s">
        <v>100</v>
      </c>
      <c r="G68" s="14" t="s">
        <v>101</v>
      </c>
      <c r="H68" s="421">
        <f t="shared" si="0"/>
        <v>932</v>
      </c>
      <c r="I68" s="420">
        <f>13+165</f>
        <v>178</v>
      </c>
      <c r="J68" s="421">
        <f t="shared" si="1"/>
        <v>754</v>
      </c>
      <c r="K68" s="419">
        <f>117+613+19</f>
        <v>749</v>
      </c>
      <c r="L68" s="420">
        <f>3+2</f>
        <v>5</v>
      </c>
      <c r="M68" s="155" t="str">
        <f t="shared" si="2"/>
        <v/>
      </c>
      <c r="N68" s="626" t="str">
        <f t="shared" si="3"/>
        <v/>
      </c>
      <c r="O68" s="626" t="str">
        <f t="shared" si="4"/>
        <v/>
      </c>
      <c r="P68" s="302"/>
    </row>
    <row r="69" spans="1:16" s="291" customFormat="1" x14ac:dyDescent="0.2">
      <c r="A69" s="1"/>
      <c r="B69" s="211" t="s">
        <v>669</v>
      </c>
      <c r="C69" s="212"/>
      <c r="D69" s="209" t="s">
        <v>535</v>
      </c>
      <c r="E69" s="16">
        <v>49</v>
      </c>
      <c r="F69" s="14" t="s">
        <v>102</v>
      </c>
      <c r="G69" s="14" t="s">
        <v>103</v>
      </c>
      <c r="H69" s="421" t="str">
        <f t="shared" si="0"/>
        <v/>
      </c>
      <c r="I69" s="420"/>
      <c r="J69" s="421" t="str">
        <f t="shared" si="1"/>
        <v/>
      </c>
      <c r="K69" s="419"/>
      <c r="L69" s="420"/>
      <c r="M69" s="155" t="str">
        <f t="shared" si="2"/>
        <v/>
      </c>
      <c r="N69" s="626" t="str">
        <f t="shared" si="3"/>
        <v/>
      </c>
      <c r="O69" s="626" t="str">
        <f t="shared" si="4"/>
        <v/>
      </c>
      <c r="P69" s="302"/>
    </row>
    <row r="70" spans="1:16" s="291" customFormat="1" x14ac:dyDescent="0.2">
      <c r="A70" s="1"/>
      <c r="B70" s="211" t="s">
        <v>670</v>
      </c>
      <c r="C70" s="212"/>
      <c r="D70" s="209" t="s">
        <v>535</v>
      </c>
      <c r="E70" s="13">
        <v>50</v>
      </c>
      <c r="F70" s="14" t="s">
        <v>104</v>
      </c>
      <c r="G70" s="14" t="s">
        <v>105</v>
      </c>
      <c r="H70" s="421" t="str">
        <f t="shared" si="0"/>
        <v/>
      </c>
      <c r="I70" s="420"/>
      <c r="J70" s="421" t="str">
        <f t="shared" si="1"/>
        <v/>
      </c>
      <c r="K70" s="419"/>
      <c r="L70" s="420"/>
      <c r="M70" s="155" t="str">
        <f t="shared" si="2"/>
        <v/>
      </c>
      <c r="N70" s="626" t="str">
        <f t="shared" si="3"/>
        <v/>
      </c>
      <c r="O70" s="626" t="str">
        <f t="shared" si="4"/>
        <v/>
      </c>
      <c r="P70" s="302"/>
    </row>
    <row r="71" spans="1:16" s="291" customFormat="1" x14ac:dyDescent="0.2">
      <c r="A71" s="1"/>
      <c r="B71" s="211" t="s">
        <v>671</v>
      </c>
      <c r="C71" s="212"/>
      <c r="D71" s="209" t="s">
        <v>535</v>
      </c>
      <c r="E71" s="16">
        <v>51</v>
      </c>
      <c r="F71" s="14" t="s">
        <v>106</v>
      </c>
      <c r="G71" s="14" t="s">
        <v>107</v>
      </c>
      <c r="H71" s="421" t="str">
        <f t="shared" si="0"/>
        <v/>
      </c>
      <c r="I71" s="420"/>
      <c r="J71" s="421" t="str">
        <f t="shared" si="1"/>
        <v/>
      </c>
      <c r="K71" s="419"/>
      <c r="L71" s="420"/>
      <c r="M71" s="155" t="str">
        <f t="shared" si="2"/>
        <v/>
      </c>
      <c r="N71" s="626" t="str">
        <f t="shared" si="3"/>
        <v/>
      </c>
      <c r="O71" s="626" t="str">
        <f t="shared" si="4"/>
        <v/>
      </c>
      <c r="P71" s="302"/>
    </row>
    <row r="72" spans="1:16" s="291" customFormat="1" x14ac:dyDescent="0.2">
      <c r="A72" s="1"/>
      <c r="B72" s="211" t="s">
        <v>672</v>
      </c>
      <c r="C72" s="212"/>
      <c r="D72" s="209" t="s">
        <v>535</v>
      </c>
      <c r="E72" s="13">
        <v>52</v>
      </c>
      <c r="F72" s="14" t="s">
        <v>108</v>
      </c>
      <c r="G72" s="14" t="s">
        <v>109</v>
      </c>
      <c r="H72" s="421" t="str">
        <f t="shared" si="0"/>
        <v/>
      </c>
      <c r="I72" s="420"/>
      <c r="J72" s="421" t="str">
        <f t="shared" si="1"/>
        <v/>
      </c>
      <c r="K72" s="419"/>
      <c r="L72" s="420"/>
      <c r="M72" s="155" t="str">
        <f t="shared" si="2"/>
        <v/>
      </c>
      <c r="N72" s="626" t="str">
        <f t="shared" si="3"/>
        <v/>
      </c>
      <c r="O72" s="626" t="str">
        <f t="shared" si="4"/>
        <v/>
      </c>
      <c r="P72" s="302"/>
    </row>
    <row r="73" spans="1:16" s="291" customFormat="1" x14ac:dyDescent="0.2">
      <c r="A73" s="1"/>
      <c r="B73" s="211" t="s">
        <v>673</v>
      </c>
      <c r="C73" s="212"/>
      <c r="D73" s="209" t="s">
        <v>535</v>
      </c>
      <c r="E73" s="16">
        <v>53</v>
      </c>
      <c r="F73" s="14" t="s">
        <v>110</v>
      </c>
      <c r="G73" s="14" t="s">
        <v>111</v>
      </c>
      <c r="H73" s="421">
        <f t="shared" si="0"/>
        <v>13</v>
      </c>
      <c r="I73" s="420"/>
      <c r="J73" s="421">
        <f t="shared" si="1"/>
        <v>13</v>
      </c>
      <c r="K73" s="419">
        <f>1+12</f>
        <v>13</v>
      </c>
      <c r="L73" s="420"/>
      <c r="M73" s="155" t="str">
        <f t="shared" si="2"/>
        <v/>
      </c>
      <c r="N73" s="626" t="str">
        <f t="shared" si="3"/>
        <v/>
      </c>
      <c r="O73" s="626" t="str">
        <f t="shared" si="4"/>
        <v/>
      </c>
      <c r="P73" s="302"/>
    </row>
    <row r="74" spans="1:16" s="291" customFormat="1" x14ac:dyDescent="0.2">
      <c r="A74" s="1"/>
      <c r="B74" s="211" t="s">
        <v>674</v>
      </c>
      <c r="C74" s="212"/>
      <c r="D74" s="209" t="s">
        <v>535</v>
      </c>
      <c r="E74" s="13">
        <v>54</v>
      </c>
      <c r="F74" s="14" t="s">
        <v>112</v>
      </c>
      <c r="G74" s="14" t="s">
        <v>113</v>
      </c>
      <c r="H74" s="421">
        <f t="shared" si="0"/>
        <v>14</v>
      </c>
      <c r="I74" s="420">
        <v>2</v>
      </c>
      <c r="J74" s="421">
        <f t="shared" si="1"/>
        <v>12</v>
      </c>
      <c r="K74" s="419">
        <v>12</v>
      </c>
      <c r="L74" s="420"/>
      <c r="M74" s="155" t="str">
        <f t="shared" si="2"/>
        <v/>
      </c>
      <c r="N74" s="626" t="str">
        <f t="shared" si="3"/>
        <v/>
      </c>
      <c r="O74" s="626" t="str">
        <f t="shared" si="4"/>
        <v/>
      </c>
      <c r="P74" s="302"/>
    </row>
    <row r="75" spans="1:16" s="291" customFormat="1" x14ac:dyDescent="0.2">
      <c r="A75" s="1"/>
      <c r="B75" s="211" t="s">
        <v>675</v>
      </c>
      <c r="C75" s="212"/>
      <c r="D75" s="209" t="s">
        <v>535</v>
      </c>
      <c r="E75" s="16">
        <v>55</v>
      </c>
      <c r="F75" s="14" t="s">
        <v>114</v>
      </c>
      <c r="G75" s="14" t="s">
        <v>115</v>
      </c>
      <c r="H75" s="421">
        <f t="shared" si="0"/>
        <v>94</v>
      </c>
      <c r="I75" s="420">
        <v>19</v>
      </c>
      <c r="J75" s="421">
        <f t="shared" si="1"/>
        <v>75</v>
      </c>
      <c r="K75" s="419">
        <v>75</v>
      </c>
      <c r="L75" s="420"/>
      <c r="M75" s="155" t="str">
        <f t="shared" si="2"/>
        <v/>
      </c>
      <c r="N75" s="626" t="str">
        <f t="shared" si="3"/>
        <v/>
      </c>
      <c r="O75" s="626" t="str">
        <f t="shared" si="4"/>
        <v/>
      </c>
      <c r="P75" s="302"/>
    </row>
    <row r="76" spans="1:16" s="291" customFormat="1" x14ac:dyDescent="0.2">
      <c r="A76" s="1"/>
      <c r="B76" s="211" t="s">
        <v>676</v>
      </c>
      <c r="C76" s="212"/>
      <c r="D76" s="209" t="s">
        <v>535</v>
      </c>
      <c r="E76" s="13">
        <v>56</v>
      </c>
      <c r="F76" s="14" t="s">
        <v>116</v>
      </c>
      <c r="G76" s="14" t="s">
        <v>117</v>
      </c>
      <c r="H76" s="421">
        <f t="shared" si="0"/>
        <v>51</v>
      </c>
      <c r="I76" s="420"/>
      <c r="J76" s="421">
        <f t="shared" si="1"/>
        <v>51</v>
      </c>
      <c r="K76" s="419">
        <v>48</v>
      </c>
      <c r="L76" s="420">
        <v>3</v>
      </c>
      <c r="M76" s="155" t="str">
        <f t="shared" si="2"/>
        <v/>
      </c>
      <c r="N76" s="626" t="str">
        <f t="shared" si="3"/>
        <v/>
      </c>
      <c r="O76" s="626" t="str">
        <f t="shared" si="4"/>
        <v/>
      </c>
      <c r="P76" s="302"/>
    </row>
    <row r="77" spans="1:16" s="291" customFormat="1" x14ac:dyDescent="0.2">
      <c r="A77" s="1"/>
      <c r="B77" s="211" t="s">
        <v>677</v>
      </c>
      <c r="C77" s="212"/>
      <c r="D77" s="209" t="s">
        <v>535</v>
      </c>
      <c r="E77" s="16">
        <v>57</v>
      </c>
      <c r="F77" s="33" t="s">
        <v>510</v>
      </c>
      <c r="G77" s="33" t="s">
        <v>511</v>
      </c>
      <c r="H77" s="421">
        <f t="shared" si="0"/>
        <v>16521</v>
      </c>
      <c r="I77" s="420">
        <f>3+16015</f>
        <v>16018</v>
      </c>
      <c r="J77" s="421">
        <f t="shared" si="1"/>
        <v>503</v>
      </c>
      <c r="K77" s="419">
        <f>452+2</f>
        <v>454</v>
      </c>
      <c r="L77" s="420">
        <v>49</v>
      </c>
      <c r="M77" s="155" t="str">
        <f t="shared" si="2"/>
        <v/>
      </c>
      <c r="N77" s="626" t="str">
        <f t="shared" si="3"/>
        <v/>
      </c>
      <c r="O77" s="626" t="str">
        <f t="shared" si="4"/>
        <v/>
      </c>
      <c r="P77" s="302"/>
    </row>
    <row r="78" spans="1:16" s="291" customFormat="1" x14ac:dyDescent="0.2">
      <c r="A78" s="1"/>
      <c r="B78" s="211" t="s">
        <v>678</v>
      </c>
      <c r="C78" s="212"/>
      <c r="D78" s="209" t="s">
        <v>535</v>
      </c>
      <c r="E78" s="13">
        <v>58</v>
      </c>
      <c r="F78" s="14" t="s">
        <v>118</v>
      </c>
      <c r="G78" s="14" t="s">
        <v>119</v>
      </c>
      <c r="H78" s="421">
        <f t="shared" si="0"/>
        <v>369</v>
      </c>
      <c r="I78" s="420">
        <v>251</v>
      </c>
      <c r="J78" s="421">
        <f t="shared" si="1"/>
        <v>118</v>
      </c>
      <c r="K78" s="419">
        <v>8</v>
      </c>
      <c r="L78" s="420">
        <v>110</v>
      </c>
      <c r="M78" s="155" t="str">
        <f t="shared" si="2"/>
        <v/>
      </c>
      <c r="N78" s="626" t="str">
        <f t="shared" si="3"/>
        <v/>
      </c>
      <c r="O78" s="626" t="str">
        <f t="shared" si="4"/>
        <v/>
      </c>
      <c r="P78" s="302"/>
    </row>
    <row r="79" spans="1:16" s="291" customFormat="1" x14ac:dyDescent="0.2">
      <c r="A79" s="1"/>
      <c r="B79" s="211" t="s">
        <v>679</v>
      </c>
      <c r="C79" s="212"/>
      <c r="D79" s="209" t="s">
        <v>535</v>
      </c>
      <c r="E79" s="16">
        <v>59</v>
      </c>
      <c r="F79" s="14" t="s">
        <v>120</v>
      </c>
      <c r="G79" s="14" t="s">
        <v>121</v>
      </c>
      <c r="H79" s="421">
        <f t="shared" si="0"/>
        <v>44</v>
      </c>
      <c r="I79" s="420">
        <v>2</v>
      </c>
      <c r="J79" s="421">
        <f t="shared" si="1"/>
        <v>42</v>
      </c>
      <c r="K79" s="419">
        <v>42</v>
      </c>
      <c r="L79" s="420"/>
      <c r="M79" s="155" t="str">
        <f t="shared" si="2"/>
        <v/>
      </c>
      <c r="N79" s="626" t="str">
        <f t="shared" si="3"/>
        <v/>
      </c>
      <c r="O79" s="626" t="str">
        <f t="shared" si="4"/>
        <v/>
      </c>
      <c r="P79" s="302"/>
    </row>
    <row r="80" spans="1:16" s="291" customFormat="1" x14ac:dyDescent="0.2">
      <c r="A80" s="1"/>
      <c r="B80" s="211" t="s">
        <v>680</v>
      </c>
      <c r="C80" s="212"/>
      <c r="D80" s="209" t="s">
        <v>535</v>
      </c>
      <c r="E80" s="13">
        <v>60</v>
      </c>
      <c r="F80" s="14" t="s">
        <v>122</v>
      </c>
      <c r="G80" s="14" t="s">
        <v>123</v>
      </c>
      <c r="H80" s="421">
        <f t="shared" si="0"/>
        <v>3984</v>
      </c>
      <c r="I80" s="420">
        <f>1876+4</f>
        <v>1880</v>
      </c>
      <c r="J80" s="421">
        <f t="shared" si="1"/>
        <v>2104</v>
      </c>
      <c r="K80" s="419">
        <f>2086+9+1</f>
        <v>2096</v>
      </c>
      <c r="L80" s="420">
        <f>7+1</f>
        <v>8</v>
      </c>
      <c r="M80" s="155" t="str">
        <f t="shared" si="2"/>
        <v/>
      </c>
      <c r="N80" s="626" t="str">
        <f t="shared" si="3"/>
        <v/>
      </c>
      <c r="O80" s="626" t="str">
        <f t="shared" si="4"/>
        <v/>
      </c>
      <c r="P80" s="302"/>
    </row>
    <row r="81" spans="1:16" s="291" customFormat="1" x14ac:dyDescent="0.2">
      <c r="A81" s="1"/>
      <c r="B81" s="211" t="s">
        <v>681</v>
      </c>
      <c r="C81" s="212"/>
      <c r="D81" s="209" t="s">
        <v>535</v>
      </c>
      <c r="E81" s="16">
        <v>61</v>
      </c>
      <c r="F81" s="14" t="s">
        <v>124</v>
      </c>
      <c r="G81" s="14" t="s">
        <v>125</v>
      </c>
      <c r="H81" s="421" t="str">
        <f t="shared" si="0"/>
        <v/>
      </c>
      <c r="I81" s="420"/>
      <c r="J81" s="421" t="str">
        <f t="shared" si="1"/>
        <v/>
      </c>
      <c r="K81" s="419"/>
      <c r="L81" s="420"/>
      <c r="M81" s="155" t="str">
        <f t="shared" si="2"/>
        <v/>
      </c>
      <c r="N81" s="626" t="str">
        <f t="shared" si="3"/>
        <v/>
      </c>
      <c r="O81" s="626" t="str">
        <f t="shared" si="4"/>
        <v/>
      </c>
      <c r="P81" s="302"/>
    </row>
    <row r="82" spans="1:16" s="291" customFormat="1" x14ac:dyDescent="0.2">
      <c r="A82" s="1"/>
      <c r="B82" s="211" t="s">
        <v>682</v>
      </c>
      <c r="C82" s="212"/>
      <c r="D82" s="209" t="s">
        <v>535</v>
      </c>
      <c r="E82" s="13">
        <v>62</v>
      </c>
      <c r="F82" s="14" t="s">
        <v>126</v>
      </c>
      <c r="G82" s="14" t="s">
        <v>127</v>
      </c>
      <c r="H82" s="421" t="str">
        <f t="shared" si="0"/>
        <v/>
      </c>
      <c r="I82" s="420"/>
      <c r="J82" s="421" t="str">
        <f t="shared" si="1"/>
        <v/>
      </c>
      <c r="K82" s="419"/>
      <c r="L82" s="420"/>
      <c r="M82" s="155" t="str">
        <f t="shared" si="2"/>
        <v/>
      </c>
      <c r="N82" s="626" t="str">
        <f t="shared" si="3"/>
        <v/>
      </c>
      <c r="O82" s="626" t="str">
        <f t="shared" si="4"/>
        <v/>
      </c>
      <c r="P82" s="302"/>
    </row>
    <row r="83" spans="1:16" s="291" customFormat="1" x14ac:dyDescent="0.2">
      <c r="A83" s="1"/>
      <c r="B83" s="211" t="s">
        <v>683</v>
      </c>
      <c r="C83" s="212"/>
      <c r="D83" s="209" t="s">
        <v>535</v>
      </c>
      <c r="E83" s="16">
        <v>63</v>
      </c>
      <c r="F83" s="14" t="s">
        <v>128</v>
      </c>
      <c r="G83" s="14" t="s">
        <v>129</v>
      </c>
      <c r="H83" s="421">
        <f t="shared" si="0"/>
        <v>59</v>
      </c>
      <c r="I83" s="420"/>
      <c r="J83" s="421">
        <f t="shared" si="1"/>
        <v>59</v>
      </c>
      <c r="K83" s="419">
        <v>24</v>
      </c>
      <c r="L83" s="420">
        <v>35</v>
      </c>
      <c r="M83" s="155" t="str">
        <f t="shared" si="2"/>
        <v/>
      </c>
      <c r="N83" s="626" t="str">
        <f t="shared" si="3"/>
        <v/>
      </c>
      <c r="O83" s="626" t="str">
        <f t="shared" si="4"/>
        <v/>
      </c>
      <c r="P83" s="302"/>
    </row>
    <row r="84" spans="1:16" s="291" customFormat="1" x14ac:dyDescent="0.2">
      <c r="A84" s="1"/>
      <c r="B84" s="211" t="s">
        <v>684</v>
      </c>
      <c r="C84" s="212"/>
      <c r="D84" s="209" t="s">
        <v>535</v>
      </c>
      <c r="E84" s="13">
        <v>64</v>
      </c>
      <c r="F84" s="14" t="s">
        <v>130</v>
      </c>
      <c r="G84" s="14" t="s">
        <v>131</v>
      </c>
      <c r="H84" s="421">
        <f t="shared" si="0"/>
        <v>106</v>
      </c>
      <c r="I84" s="420"/>
      <c r="J84" s="421">
        <f t="shared" si="1"/>
        <v>106</v>
      </c>
      <c r="K84" s="419">
        <v>106</v>
      </c>
      <c r="L84" s="420"/>
      <c r="M84" s="155" t="str">
        <f t="shared" si="2"/>
        <v/>
      </c>
      <c r="N84" s="626" t="str">
        <f t="shared" si="3"/>
        <v/>
      </c>
      <c r="O84" s="626" t="str">
        <f t="shared" si="4"/>
        <v/>
      </c>
      <c r="P84" s="302"/>
    </row>
    <row r="85" spans="1:16" s="291" customFormat="1" x14ac:dyDescent="0.2">
      <c r="A85" s="1"/>
      <c r="B85" s="211" t="s">
        <v>685</v>
      </c>
      <c r="C85" s="212"/>
      <c r="D85" s="209" t="s">
        <v>535</v>
      </c>
      <c r="E85" s="16">
        <v>65</v>
      </c>
      <c r="F85" s="14" t="s">
        <v>132</v>
      </c>
      <c r="G85" s="14" t="s">
        <v>133</v>
      </c>
      <c r="H85" s="421">
        <f t="shared" ref="H85:H148" si="5">IF(AND(I85="",J85=""),"",IF(OR(I85="c",J85="c"),"c",SUM(I85,J85)))</f>
        <v>539</v>
      </c>
      <c r="I85" s="420">
        <v>348</v>
      </c>
      <c r="J85" s="421">
        <f t="shared" si="1"/>
        <v>191</v>
      </c>
      <c r="K85" s="419">
        <v>169</v>
      </c>
      <c r="L85" s="420">
        <v>22</v>
      </c>
      <c r="M85" s="155" t="str">
        <f t="shared" si="2"/>
        <v/>
      </c>
      <c r="N85" s="626" t="str">
        <f t="shared" si="3"/>
        <v/>
      </c>
      <c r="O85" s="626" t="str">
        <f t="shared" si="4"/>
        <v/>
      </c>
      <c r="P85" s="302"/>
    </row>
    <row r="86" spans="1:16" s="291" customFormat="1" x14ac:dyDescent="0.2">
      <c r="A86" s="1"/>
      <c r="B86" s="211" t="s">
        <v>686</v>
      </c>
      <c r="C86" s="212"/>
      <c r="D86" s="209" t="s">
        <v>535</v>
      </c>
      <c r="E86" s="13">
        <v>66</v>
      </c>
      <c r="F86" s="14" t="s">
        <v>134</v>
      </c>
      <c r="G86" s="14" t="s">
        <v>135</v>
      </c>
      <c r="H86" s="421">
        <f t="shared" si="5"/>
        <v>35</v>
      </c>
      <c r="I86" s="420"/>
      <c r="J86" s="421">
        <f t="shared" ref="J86:J149" si="6">IF(AND(K86="",L86=""),"",IF(OR(K86="c",L86="c"),"c",SUM(K86,L86)))</f>
        <v>35</v>
      </c>
      <c r="K86" s="419">
        <f>11+22+2</f>
        <v>35</v>
      </c>
      <c r="L86" s="420"/>
      <c r="M86" s="155" t="str">
        <f t="shared" ref="M86:M149" si="7">IF(AND(SUM(COUNTIF(K86:L86,"c"),(COUNTIF(J86,"c")))=1,AND(K86&lt;&gt;"",L86&lt;&gt;"",J86&lt;&gt;"")),"Residual Disclosure",IF(AND(SUM(COUNTIF(I86:J86,"c"),(COUNTIF(H86,"c")))=1,AND(I86&lt;&gt;"",J86&lt;&gt;"",H86&lt;&gt;"")),"Residual Disclosure",""))</f>
        <v/>
      </c>
      <c r="N86" s="626" t="str">
        <f t="shared" ref="N86:N149" si="8">IF(M86&lt;&gt;"","",IF(OR(AND(H86="c",OR(J86="c",I86="c")),AND(H86&lt;&gt;"",I86="c",J86="c"),AND(H86&lt;&gt;"",J86="",I86="")),"",IF(OR(I86="c",J86="c"),"c",IF(ABS(SUM(I86,J86)-SUM(H86))&gt;0.9,SUM(I86,J86),""))))</f>
        <v/>
      </c>
      <c r="O86" s="626" t="str">
        <f t="shared" ref="O86:O149" si="9">IF(M86&lt;&gt;"","",IF(OR(AND(J86="c",OR(L86="c",K86="c")),AND(J86&lt;&gt;"",K86="c",L86="c"),AND(J86&lt;&gt;"",L86="",K86="")),"",IF(COUNTIF(K86:L86,"c")&gt;1,"",IF(ABS(SUM(K86,L86)-SUM(J86))&gt;0.9,SUM(K86,L86),""))))</f>
        <v/>
      </c>
      <c r="P86" s="302"/>
    </row>
    <row r="87" spans="1:16" s="291" customFormat="1" x14ac:dyDescent="0.2">
      <c r="A87" s="1"/>
      <c r="B87" s="211" t="s">
        <v>687</v>
      </c>
      <c r="C87" s="212"/>
      <c r="D87" s="209" t="s">
        <v>535</v>
      </c>
      <c r="E87" s="16">
        <v>67</v>
      </c>
      <c r="F87" s="14" t="s">
        <v>136</v>
      </c>
      <c r="G87" s="14" t="s">
        <v>137</v>
      </c>
      <c r="H87" s="421" t="str">
        <f t="shared" si="5"/>
        <v/>
      </c>
      <c r="I87" s="420"/>
      <c r="J87" s="421" t="str">
        <f t="shared" si="6"/>
        <v/>
      </c>
      <c r="K87" s="419"/>
      <c r="L87" s="420"/>
      <c r="M87" s="155" t="str">
        <f t="shared" si="7"/>
        <v/>
      </c>
      <c r="N87" s="626" t="str">
        <f t="shared" si="8"/>
        <v/>
      </c>
      <c r="O87" s="626" t="str">
        <f t="shared" si="9"/>
        <v/>
      </c>
      <c r="P87" s="302"/>
    </row>
    <row r="88" spans="1:16" s="291" customFormat="1" x14ac:dyDescent="0.2">
      <c r="A88" s="1"/>
      <c r="B88" s="211" t="s">
        <v>688</v>
      </c>
      <c r="C88" s="212"/>
      <c r="D88" s="209" t="s">
        <v>535</v>
      </c>
      <c r="E88" s="13">
        <v>68</v>
      </c>
      <c r="F88" s="14" t="s">
        <v>138</v>
      </c>
      <c r="G88" s="14" t="s">
        <v>139</v>
      </c>
      <c r="H88" s="421" t="str">
        <f t="shared" si="5"/>
        <v/>
      </c>
      <c r="I88" s="420"/>
      <c r="J88" s="421" t="str">
        <f t="shared" si="6"/>
        <v/>
      </c>
      <c r="K88" s="419"/>
      <c r="L88" s="420"/>
      <c r="M88" s="155" t="str">
        <f t="shared" si="7"/>
        <v/>
      </c>
      <c r="N88" s="626" t="str">
        <f t="shared" si="8"/>
        <v/>
      </c>
      <c r="O88" s="626" t="str">
        <f t="shared" si="9"/>
        <v/>
      </c>
      <c r="P88" s="302"/>
    </row>
    <row r="89" spans="1:16" s="291" customFormat="1" x14ac:dyDescent="0.2">
      <c r="A89" s="1"/>
      <c r="B89" s="211" t="s">
        <v>689</v>
      </c>
      <c r="C89" s="212"/>
      <c r="D89" s="209" t="s">
        <v>535</v>
      </c>
      <c r="E89" s="16">
        <v>69</v>
      </c>
      <c r="F89" s="14" t="s">
        <v>140</v>
      </c>
      <c r="G89" s="14" t="s">
        <v>141</v>
      </c>
      <c r="H89" s="421">
        <f t="shared" si="5"/>
        <v>43</v>
      </c>
      <c r="I89" s="420">
        <v>43</v>
      </c>
      <c r="J89" s="421" t="str">
        <f t="shared" si="6"/>
        <v/>
      </c>
      <c r="K89" s="419"/>
      <c r="L89" s="420"/>
      <c r="M89" s="155" t="str">
        <f t="shared" si="7"/>
        <v/>
      </c>
      <c r="N89" s="626" t="str">
        <f t="shared" si="8"/>
        <v/>
      </c>
      <c r="O89" s="626" t="str">
        <f t="shared" si="9"/>
        <v/>
      </c>
      <c r="P89" s="302"/>
    </row>
    <row r="90" spans="1:16" s="291" customFormat="1" x14ac:dyDescent="0.2">
      <c r="A90" s="1"/>
      <c r="B90" s="211" t="s">
        <v>690</v>
      </c>
      <c r="C90" s="212"/>
      <c r="D90" s="209" t="s">
        <v>535</v>
      </c>
      <c r="E90" s="13">
        <v>70</v>
      </c>
      <c r="F90" s="14" t="s">
        <v>142</v>
      </c>
      <c r="G90" s="14" t="s">
        <v>143</v>
      </c>
      <c r="H90" s="421" t="str">
        <f t="shared" si="5"/>
        <v/>
      </c>
      <c r="I90" s="420"/>
      <c r="J90" s="421" t="str">
        <f t="shared" si="6"/>
        <v/>
      </c>
      <c r="K90" s="419"/>
      <c r="L90" s="420"/>
      <c r="M90" s="155" t="str">
        <f t="shared" si="7"/>
        <v/>
      </c>
      <c r="N90" s="626" t="str">
        <f t="shared" si="8"/>
        <v/>
      </c>
      <c r="O90" s="626" t="str">
        <f t="shared" si="9"/>
        <v/>
      </c>
      <c r="P90" s="302"/>
    </row>
    <row r="91" spans="1:16" s="291" customFormat="1" x14ac:dyDescent="0.2">
      <c r="A91" s="1"/>
      <c r="B91" s="211" t="s">
        <v>691</v>
      </c>
      <c r="C91" s="212"/>
      <c r="D91" s="209" t="s">
        <v>535</v>
      </c>
      <c r="E91" s="16">
        <v>71</v>
      </c>
      <c r="F91" s="14" t="s">
        <v>144</v>
      </c>
      <c r="G91" s="14" t="s">
        <v>145</v>
      </c>
      <c r="H91" s="421" t="str">
        <f t="shared" si="5"/>
        <v/>
      </c>
      <c r="I91" s="420"/>
      <c r="J91" s="421" t="str">
        <f t="shared" si="6"/>
        <v/>
      </c>
      <c r="K91" s="419"/>
      <c r="L91" s="420"/>
      <c r="M91" s="155" t="str">
        <f t="shared" si="7"/>
        <v/>
      </c>
      <c r="N91" s="626" t="str">
        <f t="shared" si="8"/>
        <v/>
      </c>
      <c r="O91" s="626" t="str">
        <f t="shared" si="9"/>
        <v/>
      </c>
      <c r="P91" s="302"/>
    </row>
    <row r="92" spans="1:16" s="291" customFormat="1" x14ac:dyDescent="0.2">
      <c r="A92" s="1"/>
      <c r="B92" s="211" t="s">
        <v>692</v>
      </c>
      <c r="C92" s="212"/>
      <c r="D92" s="209" t="s">
        <v>535</v>
      </c>
      <c r="E92" s="13">
        <v>72</v>
      </c>
      <c r="F92" s="14" t="s">
        <v>146</v>
      </c>
      <c r="G92" s="14" t="s">
        <v>147</v>
      </c>
      <c r="H92" s="421" t="str">
        <f t="shared" si="5"/>
        <v/>
      </c>
      <c r="I92" s="420"/>
      <c r="J92" s="421" t="str">
        <f t="shared" si="6"/>
        <v/>
      </c>
      <c r="K92" s="419"/>
      <c r="L92" s="420"/>
      <c r="M92" s="155" t="str">
        <f t="shared" si="7"/>
        <v/>
      </c>
      <c r="N92" s="626" t="str">
        <f t="shared" si="8"/>
        <v/>
      </c>
      <c r="O92" s="626" t="str">
        <f t="shared" si="9"/>
        <v/>
      </c>
      <c r="P92" s="302"/>
    </row>
    <row r="93" spans="1:16" s="291" customFormat="1" x14ac:dyDescent="0.2">
      <c r="A93" s="1"/>
      <c r="B93" s="211" t="s">
        <v>693</v>
      </c>
      <c r="C93" s="212"/>
      <c r="D93" s="209" t="s">
        <v>535</v>
      </c>
      <c r="E93" s="16">
        <v>73</v>
      </c>
      <c r="F93" s="14" t="s">
        <v>148</v>
      </c>
      <c r="G93" s="14" t="s">
        <v>149</v>
      </c>
      <c r="H93" s="421" t="str">
        <f t="shared" si="5"/>
        <v/>
      </c>
      <c r="I93" s="420"/>
      <c r="J93" s="421" t="str">
        <f t="shared" si="6"/>
        <v/>
      </c>
      <c r="K93" s="419"/>
      <c r="L93" s="420"/>
      <c r="M93" s="155" t="str">
        <f t="shared" si="7"/>
        <v/>
      </c>
      <c r="N93" s="626" t="str">
        <f t="shared" si="8"/>
        <v/>
      </c>
      <c r="O93" s="626" t="str">
        <f t="shared" si="9"/>
        <v/>
      </c>
      <c r="P93" s="302"/>
    </row>
    <row r="94" spans="1:16" s="291" customFormat="1" x14ac:dyDescent="0.2">
      <c r="A94" s="1"/>
      <c r="B94" s="211" t="s">
        <v>694</v>
      </c>
      <c r="C94" s="212"/>
      <c r="D94" s="209" t="s">
        <v>535</v>
      </c>
      <c r="E94" s="13">
        <v>74</v>
      </c>
      <c r="F94" s="14" t="s">
        <v>150</v>
      </c>
      <c r="G94" s="14" t="s">
        <v>151</v>
      </c>
      <c r="H94" s="421">
        <f t="shared" si="5"/>
        <v>752</v>
      </c>
      <c r="I94" s="420">
        <v>116</v>
      </c>
      <c r="J94" s="421">
        <f t="shared" si="6"/>
        <v>636</v>
      </c>
      <c r="K94" s="419">
        <f>92+437+3</f>
        <v>532</v>
      </c>
      <c r="L94" s="420">
        <f>29+75</f>
        <v>104</v>
      </c>
      <c r="M94" s="155" t="str">
        <f t="shared" si="7"/>
        <v/>
      </c>
      <c r="N94" s="626" t="str">
        <f t="shared" si="8"/>
        <v/>
      </c>
      <c r="O94" s="626" t="str">
        <f t="shared" si="9"/>
        <v/>
      </c>
      <c r="P94" s="302"/>
    </row>
    <row r="95" spans="1:16" s="291" customFormat="1" x14ac:dyDescent="0.2">
      <c r="A95" s="1"/>
      <c r="B95" s="211" t="s">
        <v>695</v>
      </c>
      <c r="C95" s="212"/>
      <c r="D95" s="209" t="s">
        <v>535</v>
      </c>
      <c r="E95" s="16">
        <v>75</v>
      </c>
      <c r="F95" s="14" t="s">
        <v>152</v>
      </c>
      <c r="G95" s="14" t="s">
        <v>153</v>
      </c>
      <c r="H95" s="421">
        <f t="shared" si="5"/>
        <v>40420</v>
      </c>
      <c r="I95" s="420">
        <f>1+7832+9</f>
        <v>7842</v>
      </c>
      <c r="J95" s="421">
        <f t="shared" si="6"/>
        <v>32578</v>
      </c>
      <c r="K95" s="419">
        <f>435+16597+42</f>
        <v>17074</v>
      </c>
      <c r="L95" s="420">
        <f>104+15377+23</f>
        <v>15504</v>
      </c>
      <c r="M95" s="155" t="str">
        <f t="shared" si="7"/>
        <v/>
      </c>
      <c r="N95" s="626" t="str">
        <f t="shared" si="8"/>
        <v/>
      </c>
      <c r="O95" s="626" t="str">
        <f t="shared" si="9"/>
        <v/>
      </c>
      <c r="P95" s="302"/>
    </row>
    <row r="96" spans="1:16" s="291" customFormat="1" x14ac:dyDescent="0.2">
      <c r="A96" s="1"/>
      <c r="B96" s="211" t="s">
        <v>696</v>
      </c>
      <c r="C96" s="212"/>
      <c r="D96" s="209" t="s">
        <v>535</v>
      </c>
      <c r="E96" s="13">
        <v>76</v>
      </c>
      <c r="F96" s="14" t="s">
        <v>154</v>
      </c>
      <c r="G96" s="14" t="s">
        <v>155</v>
      </c>
      <c r="H96" s="421" t="str">
        <f t="shared" si="5"/>
        <v/>
      </c>
      <c r="I96" s="420"/>
      <c r="J96" s="421" t="str">
        <f t="shared" si="6"/>
        <v/>
      </c>
      <c r="K96" s="419"/>
      <c r="L96" s="420"/>
      <c r="M96" s="155" t="str">
        <f t="shared" si="7"/>
        <v/>
      </c>
      <c r="N96" s="626" t="str">
        <f t="shared" si="8"/>
        <v/>
      </c>
      <c r="O96" s="626" t="str">
        <f t="shared" si="9"/>
        <v/>
      </c>
      <c r="P96" s="302"/>
    </row>
    <row r="97" spans="1:16" s="291" customFormat="1" x14ac:dyDescent="0.2">
      <c r="A97" s="1"/>
      <c r="B97" s="211" t="s">
        <v>697</v>
      </c>
      <c r="C97" s="212"/>
      <c r="D97" s="209" t="s">
        <v>535</v>
      </c>
      <c r="E97" s="16">
        <v>77</v>
      </c>
      <c r="F97" s="14" t="s">
        <v>156</v>
      </c>
      <c r="G97" s="14" t="s">
        <v>157</v>
      </c>
      <c r="H97" s="421" t="str">
        <f t="shared" si="5"/>
        <v/>
      </c>
      <c r="I97" s="420"/>
      <c r="J97" s="421" t="str">
        <f t="shared" si="6"/>
        <v/>
      </c>
      <c r="K97" s="419"/>
      <c r="L97" s="420"/>
      <c r="M97" s="155" t="str">
        <f t="shared" si="7"/>
        <v/>
      </c>
      <c r="N97" s="626" t="str">
        <f t="shared" si="8"/>
        <v/>
      </c>
      <c r="O97" s="626" t="str">
        <f t="shared" si="9"/>
        <v/>
      </c>
      <c r="P97" s="302"/>
    </row>
    <row r="98" spans="1:16" s="291" customFormat="1" x14ac:dyDescent="0.2">
      <c r="A98" s="1"/>
      <c r="B98" s="211" t="s">
        <v>698</v>
      </c>
      <c r="C98" s="212"/>
      <c r="D98" s="209" t="s">
        <v>535</v>
      </c>
      <c r="E98" s="13">
        <v>78</v>
      </c>
      <c r="F98" s="14" t="s">
        <v>158</v>
      </c>
      <c r="G98" s="14" t="s">
        <v>159</v>
      </c>
      <c r="H98" s="421" t="str">
        <f t="shared" si="5"/>
        <v/>
      </c>
      <c r="I98" s="420"/>
      <c r="J98" s="421" t="str">
        <f t="shared" si="6"/>
        <v/>
      </c>
      <c r="K98" s="419"/>
      <c r="L98" s="420"/>
      <c r="M98" s="155" t="str">
        <f t="shared" si="7"/>
        <v/>
      </c>
      <c r="N98" s="626" t="str">
        <f t="shared" si="8"/>
        <v/>
      </c>
      <c r="O98" s="626" t="str">
        <f t="shared" si="9"/>
        <v/>
      </c>
      <c r="P98" s="302"/>
    </row>
    <row r="99" spans="1:16" s="291" customFormat="1" x14ac:dyDescent="0.2">
      <c r="A99" s="1"/>
      <c r="B99" s="211" t="s">
        <v>699</v>
      </c>
      <c r="C99" s="212"/>
      <c r="D99" s="209" t="s">
        <v>535</v>
      </c>
      <c r="E99" s="16">
        <v>79</v>
      </c>
      <c r="F99" s="14" t="s">
        <v>160</v>
      </c>
      <c r="G99" s="14" t="s">
        <v>161</v>
      </c>
      <c r="H99" s="421">
        <f t="shared" si="5"/>
        <v>20</v>
      </c>
      <c r="I99" s="420"/>
      <c r="J99" s="421">
        <f t="shared" si="6"/>
        <v>20</v>
      </c>
      <c r="K99" s="419">
        <v>20</v>
      </c>
      <c r="L99" s="420"/>
      <c r="M99" s="155" t="str">
        <f t="shared" si="7"/>
        <v/>
      </c>
      <c r="N99" s="626" t="str">
        <f t="shared" si="8"/>
        <v/>
      </c>
      <c r="O99" s="626" t="str">
        <f t="shared" si="9"/>
        <v/>
      </c>
      <c r="P99" s="302"/>
    </row>
    <row r="100" spans="1:16" s="291" customFormat="1" x14ac:dyDescent="0.2">
      <c r="A100" s="1"/>
      <c r="B100" s="211" t="s">
        <v>700</v>
      </c>
      <c r="C100" s="212"/>
      <c r="D100" s="209" t="s">
        <v>535</v>
      </c>
      <c r="E100" s="13">
        <v>80</v>
      </c>
      <c r="F100" s="14" t="s">
        <v>162</v>
      </c>
      <c r="G100" s="14" t="s">
        <v>163</v>
      </c>
      <c r="H100" s="421" t="str">
        <f t="shared" si="5"/>
        <v/>
      </c>
      <c r="I100" s="420"/>
      <c r="J100" s="421" t="str">
        <f t="shared" si="6"/>
        <v/>
      </c>
      <c r="K100" s="419"/>
      <c r="L100" s="420"/>
      <c r="M100" s="155" t="str">
        <f t="shared" si="7"/>
        <v/>
      </c>
      <c r="N100" s="626" t="str">
        <f t="shared" si="8"/>
        <v/>
      </c>
      <c r="O100" s="626" t="str">
        <f t="shared" si="9"/>
        <v/>
      </c>
      <c r="P100" s="302"/>
    </row>
    <row r="101" spans="1:16" s="291" customFormat="1" x14ac:dyDescent="0.2">
      <c r="A101" s="1"/>
      <c r="B101" s="211" t="s">
        <v>701</v>
      </c>
      <c r="C101" s="212"/>
      <c r="D101" s="209" t="s">
        <v>535</v>
      </c>
      <c r="E101" s="16">
        <v>81</v>
      </c>
      <c r="F101" s="14" t="s">
        <v>164</v>
      </c>
      <c r="G101" s="14" t="s">
        <v>165</v>
      </c>
      <c r="H101" s="421">
        <f t="shared" si="5"/>
        <v>60</v>
      </c>
      <c r="I101" s="420">
        <v>47</v>
      </c>
      <c r="J101" s="421">
        <f t="shared" si="6"/>
        <v>13</v>
      </c>
      <c r="K101" s="419">
        <v>13</v>
      </c>
      <c r="L101" s="420"/>
      <c r="M101" s="155" t="str">
        <f t="shared" si="7"/>
        <v/>
      </c>
      <c r="N101" s="626" t="str">
        <f t="shared" si="8"/>
        <v/>
      </c>
      <c r="O101" s="626" t="str">
        <f t="shared" si="9"/>
        <v/>
      </c>
      <c r="P101" s="302"/>
    </row>
    <row r="102" spans="1:16" s="291" customFormat="1" x14ac:dyDescent="0.2">
      <c r="A102" s="1"/>
      <c r="B102" s="211" t="s">
        <v>702</v>
      </c>
      <c r="C102" s="212"/>
      <c r="D102" s="209" t="s">
        <v>535</v>
      </c>
      <c r="E102" s="13">
        <v>82</v>
      </c>
      <c r="F102" s="14" t="s">
        <v>166</v>
      </c>
      <c r="G102" s="14" t="s">
        <v>167</v>
      </c>
      <c r="H102" s="421">
        <f t="shared" si="5"/>
        <v>21507</v>
      </c>
      <c r="I102" s="420">
        <f>7+9090+42</f>
        <v>9139</v>
      </c>
      <c r="J102" s="421">
        <f t="shared" si="6"/>
        <v>12368</v>
      </c>
      <c r="K102" s="419">
        <f>698+8194+45</f>
        <v>8937</v>
      </c>
      <c r="L102" s="420">
        <f>1+3358+72</f>
        <v>3431</v>
      </c>
      <c r="M102" s="155" t="str">
        <f t="shared" si="7"/>
        <v/>
      </c>
      <c r="N102" s="626" t="str">
        <f t="shared" si="8"/>
        <v/>
      </c>
      <c r="O102" s="626" t="str">
        <f t="shared" si="9"/>
        <v/>
      </c>
      <c r="P102" s="302"/>
    </row>
    <row r="103" spans="1:16" s="291" customFormat="1" x14ac:dyDescent="0.2">
      <c r="A103" s="1"/>
      <c r="B103" s="211" t="s">
        <v>703</v>
      </c>
      <c r="C103" s="212"/>
      <c r="D103" s="209" t="s">
        <v>535</v>
      </c>
      <c r="E103" s="16">
        <v>83</v>
      </c>
      <c r="F103" s="14" t="s">
        <v>168</v>
      </c>
      <c r="G103" s="14" t="s">
        <v>169</v>
      </c>
      <c r="H103" s="421">
        <f t="shared" si="5"/>
        <v>62</v>
      </c>
      <c r="I103" s="420">
        <v>1</v>
      </c>
      <c r="J103" s="421">
        <f t="shared" si="6"/>
        <v>61</v>
      </c>
      <c r="K103" s="419">
        <v>61</v>
      </c>
      <c r="L103" s="420"/>
      <c r="M103" s="155" t="str">
        <f t="shared" si="7"/>
        <v/>
      </c>
      <c r="N103" s="626" t="str">
        <f t="shared" si="8"/>
        <v/>
      </c>
      <c r="O103" s="626" t="str">
        <f t="shared" si="9"/>
        <v/>
      </c>
      <c r="P103" s="302"/>
    </row>
    <row r="104" spans="1:16" s="291" customFormat="1" x14ac:dyDescent="0.2">
      <c r="A104" s="1"/>
      <c r="B104" s="211" t="s">
        <v>704</v>
      </c>
      <c r="C104" s="212"/>
      <c r="D104" s="209" t="s">
        <v>535</v>
      </c>
      <c r="E104" s="13">
        <v>84</v>
      </c>
      <c r="F104" s="14" t="s">
        <v>170</v>
      </c>
      <c r="G104" s="14" t="s">
        <v>171</v>
      </c>
      <c r="H104" s="421">
        <f t="shared" si="5"/>
        <v>7</v>
      </c>
      <c r="I104" s="420">
        <f>5+1</f>
        <v>6</v>
      </c>
      <c r="J104" s="421">
        <f t="shared" si="6"/>
        <v>1</v>
      </c>
      <c r="K104" s="419">
        <v>1</v>
      </c>
      <c r="L104" s="420"/>
      <c r="M104" s="155" t="str">
        <f t="shared" si="7"/>
        <v/>
      </c>
      <c r="N104" s="626" t="str">
        <f t="shared" si="8"/>
        <v/>
      </c>
      <c r="O104" s="626" t="str">
        <f t="shared" si="9"/>
        <v/>
      </c>
      <c r="P104" s="302"/>
    </row>
    <row r="105" spans="1:16" s="291" customFormat="1" x14ac:dyDescent="0.2">
      <c r="A105" s="1"/>
      <c r="B105" s="211" t="s">
        <v>705</v>
      </c>
      <c r="C105" s="212"/>
      <c r="D105" s="209" t="s">
        <v>535</v>
      </c>
      <c r="E105" s="16">
        <v>85</v>
      </c>
      <c r="F105" s="14" t="s">
        <v>172</v>
      </c>
      <c r="G105" s="14" t="s">
        <v>173</v>
      </c>
      <c r="H105" s="421">
        <f t="shared" si="5"/>
        <v>2123</v>
      </c>
      <c r="I105" s="420">
        <v>383</v>
      </c>
      <c r="J105" s="421">
        <f t="shared" si="6"/>
        <v>1740</v>
      </c>
      <c r="K105" s="419">
        <v>1247</v>
      </c>
      <c r="L105" s="420">
        <v>493</v>
      </c>
      <c r="M105" s="155" t="str">
        <f t="shared" si="7"/>
        <v/>
      </c>
      <c r="N105" s="626" t="str">
        <f t="shared" si="8"/>
        <v/>
      </c>
      <c r="O105" s="626" t="str">
        <f t="shared" si="9"/>
        <v/>
      </c>
      <c r="P105" s="302"/>
    </row>
    <row r="106" spans="1:16" s="291" customFormat="1" x14ac:dyDescent="0.2">
      <c r="A106" s="1"/>
      <c r="B106" s="211" t="s">
        <v>706</v>
      </c>
      <c r="C106" s="212"/>
      <c r="D106" s="209" t="s">
        <v>535</v>
      </c>
      <c r="E106" s="13">
        <v>86</v>
      </c>
      <c r="F106" s="14" t="s">
        <v>174</v>
      </c>
      <c r="G106" s="14" t="s">
        <v>175</v>
      </c>
      <c r="H106" s="421" t="str">
        <f t="shared" si="5"/>
        <v/>
      </c>
      <c r="I106" s="420"/>
      <c r="J106" s="421" t="str">
        <f t="shared" si="6"/>
        <v/>
      </c>
      <c r="K106" s="419"/>
      <c r="L106" s="420"/>
      <c r="M106" s="155" t="str">
        <f t="shared" si="7"/>
        <v/>
      </c>
      <c r="N106" s="626" t="str">
        <f t="shared" si="8"/>
        <v/>
      </c>
      <c r="O106" s="626" t="str">
        <f t="shared" si="9"/>
        <v/>
      </c>
      <c r="P106" s="302"/>
    </row>
    <row r="107" spans="1:16" s="291" customFormat="1" x14ac:dyDescent="0.2">
      <c r="A107" s="1"/>
      <c r="B107" s="211" t="s">
        <v>707</v>
      </c>
      <c r="C107" s="212"/>
      <c r="D107" s="209" t="s">
        <v>535</v>
      </c>
      <c r="E107" s="16">
        <v>87</v>
      </c>
      <c r="F107" s="14" t="s">
        <v>176</v>
      </c>
      <c r="G107" s="14" t="s">
        <v>177</v>
      </c>
      <c r="H107" s="421" t="str">
        <f t="shared" si="5"/>
        <v/>
      </c>
      <c r="I107" s="420"/>
      <c r="J107" s="421" t="str">
        <f t="shared" si="6"/>
        <v/>
      </c>
      <c r="K107" s="419"/>
      <c r="L107" s="420"/>
      <c r="M107" s="155" t="str">
        <f t="shared" si="7"/>
        <v/>
      </c>
      <c r="N107" s="626" t="str">
        <f t="shared" si="8"/>
        <v/>
      </c>
      <c r="O107" s="626" t="str">
        <f t="shared" si="9"/>
        <v/>
      </c>
      <c r="P107" s="302"/>
    </row>
    <row r="108" spans="1:16" s="291" customFormat="1" x14ac:dyDescent="0.2">
      <c r="A108" s="1"/>
      <c r="B108" s="211" t="s">
        <v>708</v>
      </c>
      <c r="C108" s="212"/>
      <c r="D108" s="209" t="s">
        <v>535</v>
      </c>
      <c r="E108" s="13">
        <v>88</v>
      </c>
      <c r="F108" s="14" t="s">
        <v>178</v>
      </c>
      <c r="G108" s="14" t="s">
        <v>179</v>
      </c>
      <c r="H108" s="421" t="str">
        <f t="shared" si="5"/>
        <v/>
      </c>
      <c r="I108" s="420"/>
      <c r="J108" s="421" t="str">
        <f t="shared" si="6"/>
        <v/>
      </c>
      <c r="K108" s="419"/>
      <c r="L108" s="420"/>
      <c r="M108" s="155" t="str">
        <f t="shared" si="7"/>
        <v/>
      </c>
      <c r="N108" s="626" t="str">
        <f t="shared" si="8"/>
        <v/>
      </c>
      <c r="O108" s="626" t="str">
        <f t="shared" si="9"/>
        <v/>
      </c>
      <c r="P108" s="302"/>
    </row>
    <row r="109" spans="1:16" s="291" customFormat="1" x14ac:dyDescent="0.2">
      <c r="A109" s="1"/>
      <c r="B109" s="211" t="s">
        <v>709</v>
      </c>
      <c r="C109" s="212"/>
      <c r="D109" s="209" t="s">
        <v>535</v>
      </c>
      <c r="E109" s="16">
        <v>89</v>
      </c>
      <c r="F109" s="14" t="s">
        <v>180</v>
      </c>
      <c r="G109" s="14" t="s">
        <v>181</v>
      </c>
      <c r="H109" s="421" t="str">
        <f t="shared" si="5"/>
        <v/>
      </c>
      <c r="I109" s="420"/>
      <c r="J109" s="421" t="str">
        <f t="shared" si="6"/>
        <v/>
      </c>
      <c r="K109" s="419"/>
      <c r="L109" s="420"/>
      <c r="M109" s="155" t="str">
        <f t="shared" si="7"/>
        <v/>
      </c>
      <c r="N109" s="626" t="str">
        <f t="shared" si="8"/>
        <v/>
      </c>
      <c r="O109" s="626" t="str">
        <f t="shared" si="9"/>
        <v/>
      </c>
      <c r="P109" s="302"/>
    </row>
    <row r="110" spans="1:16" s="291" customFormat="1" x14ac:dyDescent="0.2">
      <c r="A110" s="1"/>
      <c r="B110" s="211" t="s">
        <v>710</v>
      </c>
      <c r="C110" s="212"/>
      <c r="D110" s="209" t="s">
        <v>535</v>
      </c>
      <c r="E110" s="13">
        <v>90</v>
      </c>
      <c r="F110" s="14" t="s">
        <v>182</v>
      </c>
      <c r="G110" s="14" t="s">
        <v>183</v>
      </c>
      <c r="H110" s="421">
        <f t="shared" si="5"/>
        <v>4</v>
      </c>
      <c r="I110" s="420"/>
      <c r="J110" s="421">
        <f t="shared" si="6"/>
        <v>4</v>
      </c>
      <c r="K110" s="419">
        <f>3+1</f>
        <v>4</v>
      </c>
      <c r="L110" s="420"/>
      <c r="M110" s="155" t="str">
        <f t="shared" si="7"/>
        <v/>
      </c>
      <c r="N110" s="626" t="str">
        <f t="shared" si="8"/>
        <v/>
      </c>
      <c r="O110" s="626" t="str">
        <f t="shared" si="9"/>
        <v/>
      </c>
      <c r="P110" s="302"/>
    </row>
    <row r="111" spans="1:16" s="291" customFormat="1" x14ac:dyDescent="0.2">
      <c r="A111" s="1"/>
      <c r="B111" s="211" t="s">
        <v>711</v>
      </c>
      <c r="C111" s="212"/>
      <c r="D111" s="209" t="s">
        <v>535</v>
      </c>
      <c r="E111" s="16">
        <v>91</v>
      </c>
      <c r="F111" s="14" t="s">
        <v>184</v>
      </c>
      <c r="G111" s="14" t="s">
        <v>185</v>
      </c>
      <c r="H111" s="421">
        <f t="shared" si="5"/>
        <v>2074</v>
      </c>
      <c r="I111" s="420">
        <f>678+23</f>
        <v>701</v>
      </c>
      <c r="J111" s="421">
        <f t="shared" si="6"/>
        <v>1373</v>
      </c>
      <c r="K111" s="419">
        <f>7+1353+2</f>
        <v>1362</v>
      </c>
      <c r="L111" s="420">
        <f>11</f>
        <v>11</v>
      </c>
      <c r="M111" s="155" t="str">
        <f t="shared" si="7"/>
        <v/>
      </c>
      <c r="N111" s="626" t="str">
        <f t="shared" si="8"/>
        <v/>
      </c>
      <c r="O111" s="626" t="str">
        <f t="shared" si="9"/>
        <v/>
      </c>
      <c r="P111" s="302"/>
    </row>
    <row r="112" spans="1:16" s="291" customFormat="1" x14ac:dyDescent="0.2">
      <c r="A112" s="1"/>
      <c r="B112" s="211" t="s">
        <v>712</v>
      </c>
      <c r="C112" s="212"/>
      <c r="D112" s="209" t="s">
        <v>535</v>
      </c>
      <c r="E112" s="13">
        <v>92</v>
      </c>
      <c r="F112" s="14" t="s">
        <v>186</v>
      </c>
      <c r="G112" s="14" t="s">
        <v>187</v>
      </c>
      <c r="H112" s="421" t="str">
        <f t="shared" si="5"/>
        <v/>
      </c>
      <c r="I112" s="420"/>
      <c r="J112" s="421" t="str">
        <f t="shared" si="6"/>
        <v/>
      </c>
      <c r="K112" s="419"/>
      <c r="L112" s="420"/>
      <c r="M112" s="155" t="str">
        <f t="shared" si="7"/>
        <v/>
      </c>
      <c r="N112" s="626" t="str">
        <f t="shared" si="8"/>
        <v/>
      </c>
      <c r="O112" s="626" t="str">
        <f t="shared" si="9"/>
        <v/>
      </c>
      <c r="P112" s="302"/>
    </row>
    <row r="113" spans="1:16" s="291" customFormat="1" x14ac:dyDescent="0.2">
      <c r="A113" s="1"/>
      <c r="B113" s="211" t="s">
        <v>713</v>
      </c>
      <c r="C113" s="212"/>
      <c r="D113" s="209" t="s">
        <v>535</v>
      </c>
      <c r="E113" s="16">
        <v>93</v>
      </c>
      <c r="F113" s="14" t="s">
        <v>188</v>
      </c>
      <c r="G113" s="14" t="s">
        <v>189</v>
      </c>
      <c r="H113" s="421" t="str">
        <f t="shared" si="5"/>
        <v/>
      </c>
      <c r="I113" s="420"/>
      <c r="J113" s="421" t="str">
        <f t="shared" si="6"/>
        <v/>
      </c>
      <c r="K113" s="419"/>
      <c r="L113" s="420"/>
      <c r="M113" s="155" t="str">
        <f t="shared" si="7"/>
        <v/>
      </c>
      <c r="N113" s="626" t="str">
        <f t="shared" si="8"/>
        <v/>
      </c>
      <c r="O113" s="626" t="str">
        <f t="shared" si="9"/>
        <v/>
      </c>
      <c r="P113" s="302"/>
    </row>
    <row r="114" spans="1:16" s="291" customFormat="1" x14ac:dyDescent="0.2">
      <c r="A114" s="1"/>
      <c r="B114" s="211" t="s">
        <v>714</v>
      </c>
      <c r="C114" s="212"/>
      <c r="D114" s="209" t="s">
        <v>535</v>
      </c>
      <c r="E114" s="13">
        <v>94</v>
      </c>
      <c r="F114" s="14" t="s">
        <v>190</v>
      </c>
      <c r="G114" s="14" t="s">
        <v>191</v>
      </c>
      <c r="H114" s="421" t="str">
        <f t="shared" si="5"/>
        <v/>
      </c>
      <c r="I114" s="420"/>
      <c r="J114" s="421" t="str">
        <f t="shared" si="6"/>
        <v/>
      </c>
      <c r="K114" s="419"/>
      <c r="L114" s="420"/>
      <c r="M114" s="155" t="str">
        <f t="shared" si="7"/>
        <v/>
      </c>
      <c r="N114" s="626" t="str">
        <f t="shared" si="8"/>
        <v/>
      </c>
      <c r="O114" s="626" t="str">
        <f t="shared" si="9"/>
        <v/>
      </c>
      <c r="P114" s="302"/>
    </row>
    <row r="115" spans="1:16" s="291" customFormat="1" x14ac:dyDescent="0.2">
      <c r="A115" s="1"/>
      <c r="B115" s="211" t="s">
        <v>715</v>
      </c>
      <c r="C115" s="212"/>
      <c r="D115" s="209" t="s">
        <v>535</v>
      </c>
      <c r="E115" s="16">
        <v>95</v>
      </c>
      <c r="F115" s="14" t="s">
        <v>192</v>
      </c>
      <c r="G115" s="14" t="s">
        <v>193</v>
      </c>
      <c r="H115" s="421" t="str">
        <f t="shared" si="5"/>
        <v/>
      </c>
      <c r="I115" s="420"/>
      <c r="J115" s="421" t="str">
        <f t="shared" si="6"/>
        <v/>
      </c>
      <c r="K115" s="419"/>
      <c r="L115" s="420"/>
      <c r="M115" s="155" t="str">
        <f t="shared" si="7"/>
        <v/>
      </c>
      <c r="N115" s="626" t="str">
        <f t="shared" si="8"/>
        <v/>
      </c>
      <c r="O115" s="626" t="str">
        <f t="shared" si="9"/>
        <v/>
      </c>
      <c r="P115" s="302"/>
    </row>
    <row r="116" spans="1:16" s="291" customFormat="1" x14ac:dyDescent="0.2">
      <c r="A116" s="1"/>
      <c r="B116" s="211" t="s">
        <v>716</v>
      </c>
      <c r="C116" s="212"/>
      <c r="D116" s="209" t="s">
        <v>535</v>
      </c>
      <c r="E116" s="13">
        <v>96</v>
      </c>
      <c r="F116" s="14" t="s">
        <v>194</v>
      </c>
      <c r="G116" s="14" t="s">
        <v>195</v>
      </c>
      <c r="H116" s="421">
        <f t="shared" si="5"/>
        <v>7</v>
      </c>
      <c r="I116" s="420"/>
      <c r="J116" s="421">
        <f t="shared" si="6"/>
        <v>7</v>
      </c>
      <c r="K116" s="419">
        <f>5+2</f>
        <v>7</v>
      </c>
      <c r="L116" s="420"/>
      <c r="M116" s="155" t="str">
        <f t="shared" si="7"/>
        <v/>
      </c>
      <c r="N116" s="626" t="str">
        <f t="shared" si="8"/>
        <v/>
      </c>
      <c r="O116" s="626" t="str">
        <f t="shared" si="9"/>
        <v/>
      </c>
      <c r="P116" s="302"/>
    </row>
    <row r="117" spans="1:16" s="291" customFormat="1" x14ac:dyDescent="0.2">
      <c r="A117" s="1"/>
      <c r="B117" s="211" t="s">
        <v>718</v>
      </c>
      <c r="C117" s="212"/>
      <c r="D117" s="209" t="s">
        <v>535</v>
      </c>
      <c r="E117" s="16">
        <v>97</v>
      </c>
      <c r="F117" s="14" t="s">
        <v>197</v>
      </c>
      <c r="G117" s="14" t="s">
        <v>198</v>
      </c>
      <c r="H117" s="421">
        <f t="shared" si="5"/>
        <v>1664</v>
      </c>
      <c r="I117" s="420">
        <v>9</v>
      </c>
      <c r="J117" s="421">
        <f t="shared" si="6"/>
        <v>1655</v>
      </c>
      <c r="K117" s="419">
        <f>1654+1</f>
        <v>1655</v>
      </c>
      <c r="L117" s="420"/>
      <c r="M117" s="155" t="str">
        <f t="shared" si="7"/>
        <v/>
      </c>
      <c r="N117" s="626" t="str">
        <f t="shared" si="8"/>
        <v/>
      </c>
      <c r="O117" s="626" t="str">
        <f t="shared" si="9"/>
        <v/>
      </c>
      <c r="P117" s="302"/>
    </row>
    <row r="118" spans="1:16" s="291" customFormat="1" x14ac:dyDescent="0.2">
      <c r="A118" s="1"/>
      <c r="B118" s="211" t="s">
        <v>719</v>
      </c>
      <c r="C118" s="212"/>
      <c r="D118" s="209" t="s">
        <v>535</v>
      </c>
      <c r="E118" s="13">
        <v>98</v>
      </c>
      <c r="F118" s="14" t="s">
        <v>199</v>
      </c>
      <c r="G118" s="14" t="s">
        <v>200</v>
      </c>
      <c r="H118" s="421">
        <f t="shared" si="5"/>
        <v>171</v>
      </c>
      <c r="I118" s="420">
        <v>166</v>
      </c>
      <c r="J118" s="421">
        <f t="shared" si="6"/>
        <v>5</v>
      </c>
      <c r="K118" s="419">
        <v>5</v>
      </c>
      <c r="L118" s="420"/>
      <c r="M118" s="155" t="str">
        <f t="shared" si="7"/>
        <v/>
      </c>
      <c r="N118" s="626" t="str">
        <f t="shared" si="8"/>
        <v/>
      </c>
      <c r="O118" s="626" t="str">
        <f t="shared" si="9"/>
        <v/>
      </c>
      <c r="P118" s="302"/>
    </row>
    <row r="119" spans="1:16" s="291" customFormat="1" x14ac:dyDescent="0.2">
      <c r="A119" s="1"/>
      <c r="B119" s="211" t="s">
        <v>720</v>
      </c>
      <c r="C119" s="212"/>
      <c r="D119" s="209" t="s">
        <v>535</v>
      </c>
      <c r="E119" s="16">
        <v>99</v>
      </c>
      <c r="F119" s="14" t="s">
        <v>201</v>
      </c>
      <c r="G119" s="14" t="s">
        <v>202</v>
      </c>
      <c r="H119" s="421">
        <f t="shared" si="5"/>
        <v>9324</v>
      </c>
      <c r="I119" s="420">
        <f>7232+1</f>
        <v>7233</v>
      </c>
      <c r="J119" s="421">
        <f t="shared" si="6"/>
        <v>2091</v>
      </c>
      <c r="K119" s="419">
        <f>11+1921+2</f>
        <v>1934</v>
      </c>
      <c r="L119" s="420">
        <f>155+2</f>
        <v>157</v>
      </c>
      <c r="M119" s="155" t="str">
        <f t="shared" si="7"/>
        <v/>
      </c>
      <c r="N119" s="626" t="str">
        <f t="shared" si="8"/>
        <v/>
      </c>
      <c r="O119" s="626" t="str">
        <f t="shared" si="9"/>
        <v/>
      </c>
      <c r="P119" s="302"/>
    </row>
    <row r="120" spans="1:16" s="291" customFormat="1" x14ac:dyDescent="0.2">
      <c r="A120" s="1"/>
      <c r="B120" s="211" t="s">
        <v>721</v>
      </c>
      <c r="C120" s="212"/>
      <c r="D120" s="209" t="s">
        <v>535</v>
      </c>
      <c r="E120" s="13">
        <v>100</v>
      </c>
      <c r="F120" s="14" t="s">
        <v>203</v>
      </c>
      <c r="G120" s="14" t="s">
        <v>204</v>
      </c>
      <c r="H120" s="421">
        <f t="shared" si="5"/>
        <v>2906</v>
      </c>
      <c r="I120" s="420">
        <f>1280</f>
        <v>1280</v>
      </c>
      <c r="J120" s="421">
        <f t="shared" si="6"/>
        <v>1626</v>
      </c>
      <c r="K120" s="419">
        <f>167+1448+4</f>
        <v>1619</v>
      </c>
      <c r="L120" s="420">
        <v>7</v>
      </c>
      <c r="M120" s="155" t="str">
        <f t="shared" si="7"/>
        <v/>
      </c>
      <c r="N120" s="626" t="str">
        <f t="shared" si="8"/>
        <v/>
      </c>
      <c r="O120" s="626" t="str">
        <f t="shared" si="9"/>
        <v/>
      </c>
      <c r="P120" s="302"/>
    </row>
    <row r="121" spans="1:16" s="291" customFormat="1" x14ac:dyDescent="0.2">
      <c r="A121" s="1"/>
      <c r="B121" s="211" t="s">
        <v>722</v>
      </c>
      <c r="C121" s="212"/>
      <c r="D121" s="209" t="s">
        <v>535</v>
      </c>
      <c r="E121" s="16">
        <v>101</v>
      </c>
      <c r="F121" s="14" t="s">
        <v>205</v>
      </c>
      <c r="G121" s="14" t="s">
        <v>206</v>
      </c>
      <c r="H121" s="421">
        <f t="shared" si="5"/>
        <v>22</v>
      </c>
      <c r="I121" s="420">
        <v>21</v>
      </c>
      <c r="J121" s="421">
        <f t="shared" si="6"/>
        <v>1</v>
      </c>
      <c r="K121" s="419">
        <v>1</v>
      </c>
      <c r="L121" s="420"/>
      <c r="M121" s="155" t="str">
        <f t="shared" si="7"/>
        <v/>
      </c>
      <c r="N121" s="626" t="str">
        <f t="shared" si="8"/>
        <v/>
      </c>
      <c r="O121" s="626" t="str">
        <f t="shared" si="9"/>
        <v/>
      </c>
      <c r="P121" s="302"/>
    </row>
    <row r="122" spans="1:16" s="291" customFormat="1" x14ac:dyDescent="0.2">
      <c r="A122" s="1"/>
      <c r="B122" s="211" t="s">
        <v>723</v>
      </c>
      <c r="C122" s="212"/>
      <c r="D122" s="209" t="s">
        <v>535</v>
      </c>
      <c r="E122" s="13">
        <v>102</v>
      </c>
      <c r="F122" s="14" t="s">
        <v>207</v>
      </c>
      <c r="G122" s="14" t="s">
        <v>208</v>
      </c>
      <c r="H122" s="421">
        <f t="shared" si="5"/>
        <v>121</v>
      </c>
      <c r="I122" s="420">
        <v>101</v>
      </c>
      <c r="J122" s="421">
        <f t="shared" si="6"/>
        <v>20</v>
      </c>
      <c r="K122" s="419">
        <v>20</v>
      </c>
      <c r="L122" s="420"/>
      <c r="M122" s="155" t="str">
        <f t="shared" si="7"/>
        <v/>
      </c>
      <c r="N122" s="626" t="str">
        <f t="shared" si="8"/>
        <v/>
      </c>
      <c r="O122" s="626" t="str">
        <f t="shared" si="9"/>
        <v/>
      </c>
      <c r="P122" s="302"/>
    </row>
    <row r="123" spans="1:16" s="291" customFormat="1" x14ac:dyDescent="0.2">
      <c r="A123" s="1"/>
      <c r="B123" s="211" t="s">
        <v>724</v>
      </c>
      <c r="C123" s="212"/>
      <c r="D123" s="209" t="s">
        <v>535</v>
      </c>
      <c r="E123" s="16">
        <v>103</v>
      </c>
      <c r="F123" s="14" t="s">
        <v>209</v>
      </c>
      <c r="G123" s="14" t="s">
        <v>210</v>
      </c>
      <c r="H123" s="421">
        <f t="shared" si="5"/>
        <v>23131</v>
      </c>
      <c r="I123" s="420">
        <f>56+19700+648</f>
        <v>20404</v>
      </c>
      <c r="J123" s="421">
        <f t="shared" si="6"/>
        <v>2727</v>
      </c>
      <c r="K123" s="419">
        <f>190+1862+335</f>
        <v>2387</v>
      </c>
      <c r="L123" s="420">
        <f>172+168</f>
        <v>340</v>
      </c>
      <c r="M123" s="155" t="str">
        <f t="shared" si="7"/>
        <v/>
      </c>
      <c r="N123" s="626" t="str">
        <f t="shared" si="8"/>
        <v/>
      </c>
      <c r="O123" s="626" t="str">
        <f t="shared" si="9"/>
        <v/>
      </c>
      <c r="P123" s="302"/>
    </row>
    <row r="124" spans="1:16" s="291" customFormat="1" x14ac:dyDescent="0.2">
      <c r="A124" s="1"/>
      <c r="B124" s="211" t="s">
        <v>725</v>
      </c>
      <c r="C124" s="212"/>
      <c r="D124" s="209" t="s">
        <v>535</v>
      </c>
      <c r="E124" s="13">
        <v>104</v>
      </c>
      <c r="F124" s="14" t="s">
        <v>211</v>
      </c>
      <c r="G124" s="14" t="s">
        <v>212</v>
      </c>
      <c r="H124" s="421">
        <f t="shared" si="5"/>
        <v>20</v>
      </c>
      <c r="I124" s="420">
        <f>2+9</f>
        <v>11</v>
      </c>
      <c r="J124" s="421">
        <f t="shared" si="6"/>
        <v>9</v>
      </c>
      <c r="K124" s="419">
        <f>7+2</f>
        <v>9</v>
      </c>
      <c r="L124" s="420"/>
      <c r="M124" s="155" t="str">
        <f t="shared" si="7"/>
        <v/>
      </c>
      <c r="N124" s="626" t="str">
        <f t="shared" si="8"/>
        <v/>
      </c>
      <c r="O124" s="626" t="str">
        <f t="shared" si="9"/>
        <v/>
      </c>
      <c r="P124" s="302"/>
    </row>
    <row r="125" spans="1:16" s="291" customFormat="1" x14ac:dyDescent="0.2">
      <c r="A125" s="1"/>
      <c r="B125" s="211" t="s">
        <v>726</v>
      </c>
      <c r="C125" s="212"/>
      <c r="D125" s="209" t="s">
        <v>535</v>
      </c>
      <c r="E125" s="16">
        <v>105</v>
      </c>
      <c r="F125" s="14" t="s">
        <v>213</v>
      </c>
      <c r="G125" s="14" t="s">
        <v>214</v>
      </c>
      <c r="H125" s="421">
        <f t="shared" si="5"/>
        <v>445</v>
      </c>
      <c r="I125" s="420">
        <f>362+1</f>
        <v>363</v>
      </c>
      <c r="J125" s="421">
        <f t="shared" si="6"/>
        <v>82</v>
      </c>
      <c r="K125" s="419">
        <f>3+77+1</f>
        <v>81</v>
      </c>
      <c r="L125" s="420">
        <v>1</v>
      </c>
      <c r="M125" s="155" t="str">
        <f t="shared" si="7"/>
        <v/>
      </c>
      <c r="N125" s="626" t="str">
        <f t="shared" si="8"/>
        <v/>
      </c>
      <c r="O125" s="626" t="str">
        <f t="shared" si="9"/>
        <v/>
      </c>
      <c r="P125" s="302"/>
    </row>
    <row r="126" spans="1:16" s="291" customFormat="1" x14ac:dyDescent="0.2">
      <c r="A126" s="1"/>
      <c r="B126" s="211" t="s">
        <v>727</v>
      </c>
      <c r="C126" s="212"/>
      <c r="D126" s="209" t="s">
        <v>535</v>
      </c>
      <c r="E126" s="13">
        <v>106</v>
      </c>
      <c r="F126" s="14" t="s">
        <v>215</v>
      </c>
      <c r="G126" s="14" t="s">
        <v>216</v>
      </c>
      <c r="H126" s="421">
        <f t="shared" si="5"/>
        <v>23700</v>
      </c>
      <c r="I126" s="420">
        <f>1683+2</f>
        <v>1685</v>
      </c>
      <c r="J126" s="421">
        <f t="shared" si="6"/>
        <v>22015</v>
      </c>
      <c r="K126" s="419">
        <f>17+16178</f>
        <v>16195</v>
      </c>
      <c r="L126" s="420">
        <f>2+5818</f>
        <v>5820</v>
      </c>
      <c r="M126" s="155" t="str">
        <f t="shared" si="7"/>
        <v/>
      </c>
      <c r="N126" s="626" t="str">
        <f t="shared" si="8"/>
        <v/>
      </c>
      <c r="O126" s="626" t="str">
        <f t="shared" si="9"/>
        <v/>
      </c>
      <c r="P126" s="302"/>
    </row>
    <row r="127" spans="1:16" s="291" customFormat="1" x14ac:dyDescent="0.2">
      <c r="A127" s="1"/>
      <c r="B127" s="211" t="s">
        <v>728</v>
      </c>
      <c r="C127" s="212"/>
      <c r="D127" s="209" t="s">
        <v>535</v>
      </c>
      <c r="E127" s="16">
        <v>107</v>
      </c>
      <c r="F127" s="14" t="s">
        <v>217</v>
      </c>
      <c r="G127" s="14" t="s">
        <v>218</v>
      </c>
      <c r="H127" s="421">
        <f t="shared" si="5"/>
        <v>63</v>
      </c>
      <c r="I127" s="420">
        <v>11</v>
      </c>
      <c r="J127" s="421">
        <f t="shared" si="6"/>
        <v>52</v>
      </c>
      <c r="K127" s="419">
        <f>36+15+1</f>
        <v>52</v>
      </c>
      <c r="L127" s="420"/>
      <c r="M127" s="155" t="str">
        <f t="shared" si="7"/>
        <v/>
      </c>
      <c r="N127" s="626" t="str">
        <f t="shared" si="8"/>
        <v/>
      </c>
      <c r="O127" s="626" t="str">
        <f t="shared" si="9"/>
        <v/>
      </c>
      <c r="P127" s="302"/>
    </row>
    <row r="128" spans="1:16" s="291" customFormat="1" x14ac:dyDescent="0.2">
      <c r="A128" s="1"/>
      <c r="B128" s="211" t="s">
        <v>729</v>
      </c>
      <c r="C128" s="212"/>
      <c r="D128" s="209" t="s">
        <v>535</v>
      </c>
      <c r="E128" s="13">
        <v>108</v>
      </c>
      <c r="F128" s="14" t="s">
        <v>219</v>
      </c>
      <c r="G128" s="14" t="s">
        <v>220</v>
      </c>
      <c r="H128" s="421">
        <f t="shared" si="5"/>
        <v>60275</v>
      </c>
      <c r="I128" s="420">
        <f>44866+224</f>
        <v>45090</v>
      </c>
      <c r="J128" s="421">
        <f t="shared" si="6"/>
        <v>15185</v>
      </c>
      <c r="K128" s="419">
        <f>84+8206+14</f>
        <v>8304</v>
      </c>
      <c r="L128" s="420">
        <f>10+6870+1</f>
        <v>6881</v>
      </c>
      <c r="M128" s="155" t="str">
        <f t="shared" si="7"/>
        <v/>
      </c>
      <c r="N128" s="626" t="str">
        <f t="shared" si="8"/>
        <v/>
      </c>
      <c r="O128" s="626" t="str">
        <f t="shared" si="9"/>
        <v/>
      </c>
      <c r="P128" s="302"/>
    </row>
    <row r="129" spans="1:16" s="291" customFormat="1" x14ac:dyDescent="0.2">
      <c r="A129" s="1"/>
      <c r="B129" s="211" t="s">
        <v>730</v>
      </c>
      <c r="C129" s="212"/>
      <c r="D129" s="209" t="s">
        <v>535</v>
      </c>
      <c r="E129" s="16">
        <v>109</v>
      </c>
      <c r="F129" s="14" t="s">
        <v>221</v>
      </c>
      <c r="G129" s="14" t="s">
        <v>222</v>
      </c>
      <c r="H129" s="421">
        <f t="shared" si="5"/>
        <v>800</v>
      </c>
      <c r="I129" s="420">
        <v>714</v>
      </c>
      <c r="J129" s="421">
        <f t="shared" si="6"/>
        <v>86</v>
      </c>
      <c r="K129" s="419">
        <f>85+1</f>
        <v>86</v>
      </c>
      <c r="L129" s="420"/>
      <c r="M129" s="155" t="str">
        <f t="shared" si="7"/>
        <v/>
      </c>
      <c r="N129" s="626" t="str">
        <f t="shared" si="8"/>
        <v/>
      </c>
      <c r="O129" s="626" t="str">
        <f t="shared" si="9"/>
        <v/>
      </c>
      <c r="P129" s="302"/>
    </row>
    <row r="130" spans="1:16" s="291" customFormat="1" x14ac:dyDescent="0.2">
      <c r="A130" s="1"/>
      <c r="B130" s="211" t="s">
        <v>731</v>
      </c>
      <c r="C130" s="212"/>
      <c r="D130" s="209" t="s">
        <v>535</v>
      </c>
      <c r="E130" s="13">
        <v>110</v>
      </c>
      <c r="F130" s="14" t="s">
        <v>223</v>
      </c>
      <c r="G130" s="14" t="s">
        <v>224</v>
      </c>
      <c r="H130" s="421">
        <f t="shared" si="5"/>
        <v>56</v>
      </c>
      <c r="I130" s="420">
        <v>46</v>
      </c>
      <c r="J130" s="421">
        <f t="shared" si="6"/>
        <v>10</v>
      </c>
      <c r="K130" s="419">
        <v>10</v>
      </c>
      <c r="L130" s="420"/>
      <c r="M130" s="155" t="str">
        <f t="shared" si="7"/>
        <v/>
      </c>
      <c r="N130" s="626" t="str">
        <f t="shared" si="8"/>
        <v/>
      </c>
      <c r="O130" s="626" t="str">
        <f t="shared" si="9"/>
        <v/>
      </c>
      <c r="P130" s="302"/>
    </row>
    <row r="131" spans="1:16" s="291" customFormat="1" x14ac:dyDescent="0.2">
      <c r="A131" s="1"/>
      <c r="B131" s="211" t="s">
        <v>732</v>
      </c>
      <c r="C131" s="212"/>
      <c r="D131" s="209" t="s">
        <v>535</v>
      </c>
      <c r="E131" s="16">
        <v>111</v>
      </c>
      <c r="F131" s="14" t="s">
        <v>225</v>
      </c>
      <c r="G131" s="14" t="s">
        <v>226</v>
      </c>
      <c r="H131" s="421">
        <f t="shared" si="5"/>
        <v>135</v>
      </c>
      <c r="I131" s="420">
        <v>103</v>
      </c>
      <c r="J131" s="421">
        <f t="shared" si="6"/>
        <v>32</v>
      </c>
      <c r="K131" s="419">
        <f>27+4</f>
        <v>31</v>
      </c>
      <c r="L131" s="420">
        <v>1</v>
      </c>
      <c r="M131" s="155" t="str">
        <f t="shared" si="7"/>
        <v/>
      </c>
      <c r="N131" s="626" t="str">
        <f t="shared" si="8"/>
        <v/>
      </c>
      <c r="O131" s="626" t="str">
        <f t="shared" si="9"/>
        <v/>
      </c>
      <c r="P131" s="302"/>
    </row>
    <row r="132" spans="1:16" s="291" customFormat="1" x14ac:dyDescent="0.2">
      <c r="A132" s="1"/>
      <c r="B132" s="211" t="s">
        <v>733</v>
      </c>
      <c r="C132" s="212"/>
      <c r="D132" s="209" t="s">
        <v>535</v>
      </c>
      <c r="E132" s="13">
        <v>112</v>
      </c>
      <c r="F132" s="14" t="s">
        <v>227</v>
      </c>
      <c r="G132" s="14" t="s">
        <v>228</v>
      </c>
      <c r="H132" s="421">
        <f t="shared" si="5"/>
        <v>52</v>
      </c>
      <c r="I132" s="420">
        <v>51</v>
      </c>
      <c r="J132" s="421">
        <f t="shared" si="6"/>
        <v>1</v>
      </c>
      <c r="K132" s="419">
        <v>1</v>
      </c>
      <c r="L132" s="420"/>
      <c r="M132" s="155" t="str">
        <f t="shared" si="7"/>
        <v/>
      </c>
      <c r="N132" s="626" t="str">
        <f t="shared" si="8"/>
        <v/>
      </c>
      <c r="O132" s="626" t="str">
        <f t="shared" si="9"/>
        <v/>
      </c>
      <c r="P132" s="302"/>
    </row>
    <row r="133" spans="1:16" s="291" customFormat="1" x14ac:dyDescent="0.2">
      <c r="A133" s="1"/>
      <c r="B133" s="211" t="s">
        <v>734</v>
      </c>
      <c r="C133" s="212"/>
      <c r="D133" s="209" t="s">
        <v>535</v>
      </c>
      <c r="E133" s="16">
        <v>113</v>
      </c>
      <c r="F133" s="14" t="s">
        <v>229</v>
      </c>
      <c r="G133" s="14" t="s">
        <v>230</v>
      </c>
      <c r="H133" s="421" t="str">
        <f t="shared" si="5"/>
        <v/>
      </c>
      <c r="I133" s="420"/>
      <c r="J133" s="421" t="str">
        <f t="shared" si="6"/>
        <v/>
      </c>
      <c r="K133" s="419"/>
      <c r="L133" s="420"/>
      <c r="M133" s="155" t="str">
        <f t="shared" si="7"/>
        <v/>
      </c>
      <c r="N133" s="626" t="str">
        <f t="shared" si="8"/>
        <v/>
      </c>
      <c r="O133" s="626" t="str">
        <f t="shared" si="9"/>
        <v/>
      </c>
      <c r="P133" s="302"/>
    </row>
    <row r="134" spans="1:16" s="291" customFormat="1" x14ac:dyDescent="0.2">
      <c r="A134" s="1"/>
      <c r="B134" s="211" t="s">
        <v>735</v>
      </c>
      <c r="C134" s="212"/>
      <c r="D134" s="209" t="s">
        <v>535</v>
      </c>
      <c r="E134" s="13">
        <v>114</v>
      </c>
      <c r="F134" s="14" t="s">
        <v>231</v>
      </c>
      <c r="G134" s="14" t="s">
        <v>966</v>
      </c>
      <c r="H134" s="421" t="str">
        <f t="shared" si="5"/>
        <v/>
      </c>
      <c r="I134" s="420"/>
      <c r="J134" s="421" t="str">
        <f t="shared" si="6"/>
        <v/>
      </c>
      <c r="K134" s="419"/>
      <c r="L134" s="420"/>
      <c r="M134" s="155" t="str">
        <f t="shared" si="7"/>
        <v/>
      </c>
      <c r="N134" s="626" t="str">
        <f t="shared" si="8"/>
        <v/>
      </c>
      <c r="O134" s="626" t="str">
        <f t="shared" si="9"/>
        <v/>
      </c>
      <c r="P134" s="302"/>
    </row>
    <row r="135" spans="1:16" s="291" customFormat="1" x14ac:dyDescent="0.2">
      <c r="A135" s="1"/>
      <c r="B135" s="211" t="s">
        <v>736</v>
      </c>
      <c r="C135" s="212"/>
      <c r="D135" s="209" t="s">
        <v>535</v>
      </c>
      <c r="E135" s="16">
        <v>115</v>
      </c>
      <c r="F135" s="14" t="s">
        <v>232</v>
      </c>
      <c r="G135" s="14" t="s">
        <v>967</v>
      </c>
      <c r="H135" s="421">
        <f t="shared" si="5"/>
        <v>6544</v>
      </c>
      <c r="I135" s="420">
        <f>3993+5</f>
        <v>3998</v>
      </c>
      <c r="J135" s="421">
        <f t="shared" si="6"/>
        <v>2546</v>
      </c>
      <c r="K135" s="419">
        <f>38+2451</f>
        <v>2489</v>
      </c>
      <c r="L135" s="420">
        <f>20+37</f>
        <v>57</v>
      </c>
      <c r="M135" s="155" t="str">
        <f t="shared" si="7"/>
        <v/>
      </c>
      <c r="N135" s="626" t="str">
        <f t="shared" si="8"/>
        <v/>
      </c>
      <c r="O135" s="626" t="str">
        <f t="shared" si="9"/>
        <v/>
      </c>
      <c r="P135" s="302"/>
    </row>
    <row r="136" spans="1:16" s="291" customFormat="1" x14ac:dyDescent="0.2">
      <c r="A136" s="1"/>
      <c r="B136" s="211" t="s">
        <v>737</v>
      </c>
      <c r="C136" s="212"/>
      <c r="D136" s="209" t="s">
        <v>535</v>
      </c>
      <c r="E136" s="13">
        <v>116</v>
      </c>
      <c r="F136" s="14" t="s">
        <v>959</v>
      </c>
      <c r="G136" s="14" t="s">
        <v>516</v>
      </c>
      <c r="H136" s="421" t="str">
        <f>IF(AND(I136="",J136=""),"",IF(OR(I136="c",J136="c"),"c",SUM(I136,J136)))</f>
        <v/>
      </c>
      <c r="I136" s="420"/>
      <c r="J136" s="421" t="str">
        <f t="shared" si="6"/>
        <v/>
      </c>
      <c r="K136" s="419"/>
      <c r="L136" s="420"/>
      <c r="M136" s="155" t="str">
        <f t="shared" si="7"/>
        <v/>
      </c>
      <c r="N136" s="626" t="str">
        <f t="shared" si="8"/>
        <v/>
      </c>
      <c r="O136" s="626" t="str">
        <f t="shared" si="9"/>
        <v/>
      </c>
      <c r="P136" s="302"/>
    </row>
    <row r="137" spans="1:16" s="291" customFormat="1" x14ac:dyDescent="0.2">
      <c r="A137" s="1"/>
      <c r="B137" s="211" t="s">
        <v>738</v>
      </c>
      <c r="C137" s="212"/>
      <c r="D137" s="209" t="s">
        <v>535</v>
      </c>
      <c r="E137" s="16">
        <v>117</v>
      </c>
      <c r="F137" s="14" t="s">
        <v>233</v>
      </c>
      <c r="G137" s="14" t="s">
        <v>234</v>
      </c>
      <c r="H137" s="421">
        <f t="shared" si="5"/>
        <v>175</v>
      </c>
      <c r="I137" s="420">
        <v>154</v>
      </c>
      <c r="J137" s="421">
        <f t="shared" si="6"/>
        <v>21</v>
      </c>
      <c r="K137" s="419">
        <f>5+15+1</f>
        <v>21</v>
      </c>
      <c r="L137" s="420"/>
      <c r="M137" s="155" t="str">
        <f t="shared" si="7"/>
        <v/>
      </c>
      <c r="N137" s="626" t="str">
        <f t="shared" si="8"/>
        <v/>
      </c>
      <c r="O137" s="626" t="str">
        <f t="shared" si="9"/>
        <v/>
      </c>
      <c r="P137" s="302"/>
    </row>
    <row r="138" spans="1:16" s="291" customFormat="1" x14ac:dyDescent="0.2">
      <c r="A138" s="1"/>
      <c r="B138" s="211" t="s">
        <v>739</v>
      </c>
      <c r="C138" s="212"/>
      <c r="D138" s="209" t="s">
        <v>535</v>
      </c>
      <c r="E138" s="13">
        <v>118</v>
      </c>
      <c r="F138" s="14" t="s">
        <v>235</v>
      </c>
      <c r="G138" s="14" t="s">
        <v>236</v>
      </c>
      <c r="H138" s="421" t="str">
        <f t="shared" si="5"/>
        <v/>
      </c>
      <c r="I138" s="420"/>
      <c r="J138" s="421" t="str">
        <f t="shared" si="6"/>
        <v/>
      </c>
      <c r="K138" s="419"/>
      <c r="L138" s="420"/>
      <c r="M138" s="155" t="str">
        <f t="shared" si="7"/>
        <v/>
      </c>
      <c r="N138" s="626" t="str">
        <f t="shared" si="8"/>
        <v/>
      </c>
      <c r="O138" s="626" t="str">
        <f t="shared" si="9"/>
        <v/>
      </c>
      <c r="P138" s="302"/>
    </row>
    <row r="139" spans="1:16" s="291" customFormat="1" x14ac:dyDescent="0.2">
      <c r="A139" s="1"/>
      <c r="B139" s="211" t="s">
        <v>740</v>
      </c>
      <c r="C139" s="212"/>
      <c r="D139" s="209" t="s">
        <v>535</v>
      </c>
      <c r="E139" s="16">
        <v>119</v>
      </c>
      <c r="F139" s="14" t="s">
        <v>237</v>
      </c>
      <c r="G139" s="14" t="s">
        <v>238</v>
      </c>
      <c r="H139" s="421" t="str">
        <f t="shared" si="5"/>
        <v/>
      </c>
      <c r="I139" s="420"/>
      <c r="J139" s="421" t="str">
        <f t="shared" si="6"/>
        <v/>
      </c>
      <c r="K139" s="419"/>
      <c r="L139" s="420"/>
      <c r="M139" s="155" t="str">
        <f t="shared" si="7"/>
        <v/>
      </c>
      <c r="N139" s="626" t="str">
        <f t="shared" si="8"/>
        <v/>
      </c>
      <c r="O139" s="626" t="str">
        <f t="shared" si="9"/>
        <v/>
      </c>
      <c r="P139" s="302"/>
    </row>
    <row r="140" spans="1:16" s="291" customFormat="1" x14ac:dyDescent="0.2">
      <c r="A140" s="1"/>
      <c r="B140" s="211" t="s">
        <v>741</v>
      </c>
      <c r="C140" s="212"/>
      <c r="D140" s="209" t="s">
        <v>535</v>
      </c>
      <c r="E140" s="13">
        <v>120</v>
      </c>
      <c r="F140" s="14" t="s">
        <v>239</v>
      </c>
      <c r="G140" s="14" t="s">
        <v>240</v>
      </c>
      <c r="H140" s="421">
        <f t="shared" si="5"/>
        <v>1</v>
      </c>
      <c r="I140" s="420"/>
      <c r="J140" s="421">
        <f t="shared" si="6"/>
        <v>1</v>
      </c>
      <c r="K140" s="419">
        <v>1</v>
      </c>
      <c r="L140" s="420"/>
      <c r="M140" s="155" t="str">
        <f t="shared" si="7"/>
        <v/>
      </c>
      <c r="N140" s="626" t="str">
        <f t="shared" si="8"/>
        <v/>
      </c>
      <c r="O140" s="626" t="str">
        <f t="shared" si="9"/>
        <v/>
      </c>
      <c r="P140" s="302"/>
    </row>
    <row r="141" spans="1:16" s="291" customFormat="1" x14ac:dyDescent="0.2">
      <c r="A141" s="1"/>
      <c r="B141" s="211" t="s">
        <v>742</v>
      </c>
      <c r="C141" s="212"/>
      <c r="D141" s="209" t="s">
        <v>535</v>
      </c>
      <c r="E141" s="16">
        <v>121</v>
      </c>
      <c r="F141" s="14" t="s">
        <v>241</v>
      </c>
      <c r="G141" s="14" t="s">
        <v>242</v>
      </c>
      <c r="H141" s="421">
        <f t="shared" si="5"/>
        <v>434</v>
      </c>
      <c r="I141" s="420">
        <v>62</v>
      </c>
      <c r="J141" s="421">
        <f t="shared" si="6"/>
        <v>372</v>
      </c>
      <c r="K141" s="419">
        <v>372</v>
      </c>
      <c r="L141" s="420"/>
      <c r="M141" s="155" t="str">
        <f t="shared" si="7"/>
        <v/>
      </c>
      <c r="N141" s="626" t="str">
        <f t="shared" si="8"/>
        <v/>
      </c>
      <c r="O141" s="626" t="str">
        <f t="shared" si="9"/>
        <v/>
      </c>
      <c r="P141" s="302"/>
    </row>
    <row r="142" spans="1:16" s="291" customFormat="1" x14ac:dyDescent="0.2">
      <c r="A142" s="1"/>
      <c r="B142" s="211" t="s">
        <v>743</v>
      </c>
      <c r="C142" s="212"/>
      <c r="D142" s="209" t="s">
        <v>535</v>
      </c>
      <c r="E142" s="13">
        <v>122</v>
      </c>
      <c r="F142" s="14" t="s">
        <v>243</v>
      </c>
      <c r="G142" s="14" t="s">
        <v>244</v>
      </c>
      <c r="H142" s="421" t="str">
        <f t="shared" si="5"/>
        <v/>
      </c>
      <c r="I142" s="420"/>
      <c r="J142" s="421" t="str">
        <f t="shared" si="6"/>
        <v/>
      </c>
      <c r="K142" s="419"/>
      <c r="L142" s="420"/>
      <c r="M142" s="155" t="str">
        <f t="shared" si="7"/>
        <v/>
      </c>
      <c r="N142" s="626" t="str">
        <f t="shared" si="8"/>
        <v/>
      </c>
      <c r="O142" s="626" t="str">
        <f t="shared" si="9"/>
        <v/>
      </c>
      <c r="P142" s="302"/>
    </row>
    <row r="143" spans="1:16" s="291" customFormat="1" x14ac:dyDescent="0.2">
      <c r="A143" s="1"/>
      <c r="B143" s="211" t="s">
        <v>744</v>
      </c>
      <c r="C143" s="212"/>
      <c r="D143" s="209" t="s">
        <v>535</v>
      </c>
      <c r="E143" s="16">
        <v>123</v>
      </c>
      <c r="F143" s="14" t="s">
        <v>245</v>
      </c>
      <c r="G143" s="14" t="s">
        <v>246</v>
      </c>
      <c r="H143" s="421">
        <f t="shared" si="5"/>
        <v>1</v>
      </c>
      <c r="I143" s="420">
        <v>1</v>
      </c>
      <c r="J143" s="421" t="str">
        <f t="shared" si="6"/>
        <v/>
      </c>
      <c r="K143" s="419"/>
      <c r="L143" s="420"/>
      <c r="M143" s="155" t="str">
        <f t="shared" si="7"/>
        <v/>
      </c>
      <c r="N143" s="626" t="str">
        <f t="shared" si="8"/>
        <v/>
      </c>
      <c r="O143" s="626" t="str">
        <f t="shared" si="9"/>
        <v/>
      </c>
      <c r="P143" s="302"/>
    </row>
    <row r="144" spans="1:16" s="291" customFormat="1" x14ac:dyDescent="0.2">
      <c r="A144" s="1"/>
      <c r="B144" s="211" t="s">
        <v>745</v>
      </c>
      <c r="C144" s="212"/>
      <c r="D144" s="209" t="s">
        <v>535</v>
      </c>
      <c r="E144" s="13">
        <v>124</v>
      </c>
      <c r="F144" s="14" t="s">
        <v>247</v>
      </c>
      <c r="G144" s="14" t="s">
        <v>248</v>
      </c>
      <c r="H144" s="421" t="str">
        <f t="shared" si="5"/>
        <v/>
      </c>
      <c r="I144" s="420"/>
      <c r="J144" s="421" t="str">
        <f t="shared" si="6"/>
        <v/>
      </c>
      <c r="K144" s="419"/>
      <c r="L144" s="420"/>
      <c r="M144" s="155" t="str">
        <f t="shared" si="7"/>
        <v/>
      </c>
      <c r="N144" s="626" t="str">
        <f t="shared" si="8"/>
        <v/>
      </c>
      <c r="O144" s="626" t="str">
        <f t="shared" si="9"/>
        <v/>
      </c>
      <c r="P144" s="302"/>
    </row>
    <row r="145" spans="1:16" s="291" customFormat="1" x14ac:dyDescent="0.2">
      <c r="A145" s="1"/>
      <c r="B145" s="211" t="s">
        <v>746</v>
      </c>
      <c r="C145" s="212"/>
      <c r="D145" s="209" t="s">
        <v>535</v>
      </c>
      <c r="E145" s="16">
        <v>125</v>
      </c>
      <c r="F145" s="14" t="s">
        <v>249</v>
      </c>
      <c r="G145" s="14" t="s">
        <v>250</v>
      </c>
      <c r="H145" s="421">
        <f t="shared" si="5"/>
        <v>311</v>
      </c>
      <c r="I145" s="420">
        <f>310+1</f>
        <v>311</v>
      </c>
      <c r="J145" s="421" t="str">
        <f t="shared" si="6"/>
        <v/>
      </c>
      <c r="K145" s="419"/>
      <c r="L145" s="420"/>
      <c r="M145" s="155" t="str">
        <f t="shared" si="7"/>
        <v/>
      </c>
      <c r="N145" s="626" t="str">
        <f t="shared" si="8"/>
        <v/>
      </c>
      <c r="O145" s="626" t="str">
        <f t="shared" si="9"/>
        <v/>
      </c>
      <c r="P145" s="302"/>
    </row>
    <row r="146" spans="1:16" s="291" customFormat="1" x14ac:dyDescent="0.2">
      <c r="A146" s="1"/>
      <c r="B146" s="211" t="s">
        <v>747</v>
      </c>
      <c r="C146" s="212"/>
      <c r="D146" s="209" t="s">
        <v>535</v>
      </c>
      <c r="E146" s="13">
        <v>126</v>
      </c>
      <c r="F146" s="14" t="s">
        <v>251</v>
      </c>
      <c r="G146" s="14" t="s">
        <v>252</v>
      </c>
      <c r="H146" s="421">
        <f t="shared" si="5"/>
        <v>1</v>
      </c>
      <c r="I146" s="420"/>
      <c r="J146" s="421">
        <f t="shared" si="6"/>
        <v>1</v>
      </c>
      <c r="K146" s="419">
        <v>1</v>
      </c>
      <c r="L146" s="420"/>
      <c r="M146" s="155" t="str">
        <f t="shared" si="7"/>
        <v/>
      </c>
      <c r="N146" s="626" t="str">
        <f t="shared" si="8"/>
        <v/>
      </c>
      <c r="O146" s="626" t="str">
        <f t="shared" si="9"/>
        <v/>
      </c>
      <c r="P146" s="302"/>
    </row>
    <row r="147" spans="1:16" s="291" customFormat="1" x14ac:dyDescent="0.2">
      <c r="A147" s="1"/>
      <c r="B147" s="211" t="s">
        <v>748</v>
      </c>
      <c r="C147" s="212"/>
      <c r="D147" s="209" t="s">
        <v>535</v>
      </c>
      <c r="E147" s="16">
        <v>127</v>
      </c>
      <c r="F147" s="14" t="s">
        <v>253</v>
      </c>
      <c r="G147" s="14" t="s">
        <v>254</v>
      </c>
      <c r="H147" s="421">
        <f t="shared" si="5"/>
        <v>20272</v>
      </c>
      <c r="I147" s="420">
        <f>94+12594+550</f>
        <v>13238</v>
      </c>
      <c r="J147" s="421">
        <f t="shared" si="6"/>
        <v>7034</v>
      </c>
      <c r="K147" s="419">
        <f>1960+4542+232</f>
        <v>6734</v>
      </c>
      <c r="L147" s="420">
        <f>2+267+31</f>
        <v>300</v>
      </c>
      <c r="M147" s="155" t="str">
        <f t="shared" si="7"/>
        <v/>
      </c>
      <c r="N147" s="626" t="str">
        <f t="shared" si="8"/>
        <v/>
      </c>
      <c r="O147" s="626" t="str">
        <f t="shared" si="9"/>
        <v/>
      </c>
      <c r="P147" s="302"/>
    </row>
    <row r="148" spans="1:16" s="291" customFormat="1" x14ac:dyDescent="0.2">
      <c r="A148" s="1"/>
      <c r="B148" s="211" t="s">
        <v>750</v>
      </c>
      <c r="C148" s="212"/>
      <c r="D148" s="209" t="s">
        <v>535</v>
      </c>
      <c r="E148" s="13">
        <v>128</v>
      </c>
      <c r="F148" s="14" t="s">
        <v>256</v>
      </c>
      <c r="G148" s="14" t="s">
        <v>257</v>
      </c>
      <c r="H148" s="421">
        <f t="shared" si="5"/>
        <v>3</v>
      </c>
      <c r="I148" s="420"/>
      <c r="J148" s="421">
        <f t="shared" si="6"/>
        <v>3</v>
      </c>
      <c r="K148" s="419">
        <v>3</v>
      </c>
      <c r="L148" s="420"/>
      <c r="M148" s="155" t="str">
        <f t="shared" si="7"/>
        <v/>
      </c>
      <c r="N148" s="626" t="str">
        <f t="shared" si="8"/>
        <v/>
      </c>
      <c r="O148" s="626" t="str">
        <f t="shared" si="9"/>
        <v/>
      </c>
      <c r="P148" s="302"/>
    </row>
    <row r="149" spans="1:16" s="291" customFormat="1" x14ac:dyDescent="0.2">
      <c r="A149" s="1"/>
      <c r="B149" s="211" t="s">
        <v>751</v>
      </c>
      <c r="C149" s="212"/>
      <c r="D149" s="209" t="s">
        <v>535</v>
      </c>
      <c r="E149" s="16">
        <v>129</v>
      </c>
      <c r="F149" s="14" t="s">
        <v>258</v>
      </c>
      <c r="G149" s="14" t="s">
        <v>259</v>
      </c>
      <c r="H149" s="421">
        <f t="shared" ref="H149:H212" si="10">IF(AND(I149="",J149=""),"",IF(OR(I149="c",J149="c"),"c",SUM(I149,J149)))</f>
        <v>13</v>
      </c>
      <c r="I149" s="420"/>
      <c r="J149" s="421">
        <f t="shared" si="6"/>
        <v>13</v>
      </c>
      <c r="K149" s="419">
        <v>13</v>
      </c>
      <c r="L149" s="420"/>
      <c r="M149" s="155" t="str">
        <f t="shared" si="7"/>
        <v/>
      </c>
      <c r="N149" s="626" t="str">
        <f t="shared" si="8"/>
        <v/>
      </c>
      <c r="O149" s="626" t="str">
        <f t="shared" si="9"/>
        <v/>
      </c>
      <c r="P149" s="302"/>
    </row>
    <row r="150" spans="1:16" s="291" customFormat="1" x14ac:dyDescent="0.2">
      <c r="A150" s="1"/>
      <c r="B150" s="211" t="s">
        <v>752</v>
      </c>
      <c r="C150" s="212"/>
      <c r="D150" s="209" t="s">
        <v>535</v>
      </c>
      <c r="E150" s="13">
        <v>130</v>
      </c>
      <c r="F150" s="14" t="s">
        <v>260</v>
      </c>
      <c r="G150" s="14" t="s">
        <v>261</v>
      </c>
      <c r="H150" s="421" t="str">
        <f t="shared" si="10"/>
        <v/>
      </c>
      <c r="I150" s="420"/>
      <c r="J150" s="421" t="str">
        <f t="shared" ref="J150:J213" si="11">IF(AND(K150="",L150=""),"",IF(OR(K150="c",L150="c"),"c",SUM(K150,L150)))</f>
        <v/>
      </c>
      <c r="K150" s="419"/>
      <c r="L150" s="420"/>
      <c r="M150" s="155" t="str">
        <f t="shared" ref="M150:M213" si="12">IF(AND(SUM(COUNTIF(K150:L150,"c"),(COUNTIF(J150,"c")))=1,AND(K150&lt;&gt;"",L150&lt;&gt;"",J150&lt;&gt;"")),"Residual Disclosure",IF(AND(SUM(COUNTIF(I150:J150,"c"),(COUNTIF(H150,"c")))=1,AND(I150&lt;&gt;"",J150&lt;&gt;"",H150&lt;&gt;"")),"Residual Disclosure",""))</f>
        <v/>
      </c>
      <c r="N150" s="626" t="str">
        <f t="shared" ref="N150:N213" si="13">IF(M150&lt;&gt;"","",IF(OR(AND(H150="c",OR(J150="c",I150="c")),AND(H150&lt;&gt;"",I150="c",J150="c"),AND(H150&lt;&gt;"",J150="",I150="")),"",IF(OR(I150="c",J150="c"),"c",IF(ABS(SUM(I150,J150)-SUM(H150))&gt;0.9,SUM(I150,J150),""))))</f>
        <v/>
      </c>
      <c r="O150" s="626" t="str">
        <f t="shared" ref="O150:O213" si="14">IF(M150&lt;&gt;"","",IF(OR(AND(J150="c",OR(L150="c",K150="c")),AND(J150&lt;&gt;"",K150="c",L150="c"),AND(J150&lt;&gt;"",L150="",K150="")),"",IF(COUNTIF(K150:L150,"c")&gt;1,"",IF(ABS(SUM(K150,L150)-SUM(J150))&gt;0.9,SUM(K150,L150),""))))</f>
        <v/>
      </c>
      <c r="P150" s="302"/>
    </row>
    <row r="151" spans="1:16" s="291" customFormat="1" x14ac:dyDescent="0.2">
      <c r="A151" s="1"/>
      <c r="B151" s="211" t="s">
        <v>753</v>
      </c>
      <c r="C151" s="212"/>
      <c r="D151" s="209" t="s">
        <v>535</v>
      </c>
      <c r="E151" s="16">
        <v>131</v>
      </c>
      <c r="F151" s="14" t="s">
        <v>262</v>
      </c>
      <c r="G151" s="14" t="s">
        <v>263</v>
      </c>
      <c r="H151" s="421">
        <f t="shared" si="10"/>
        <v>1471</v>
      </c>
      <c r="I151" s="420">
        <v>408</v>
      </c>
      <c r="J151" s="421">
        <f t="shared" si="11"/>
        <v>1063</v>
      </c>
      <c r="K151" s="419">
        <f>202+828+4</f>
        <v>1034</v>
      </c>
      <c r="L151" s="420">
        <v>29</v>
      </c>
      <c r="M151" s="155" t="str">
        <f t="shared" si="12"/>
        <v/>
      </c>
      <c r="N151" s="626" t="str">
        <f t="shared" si="13"/>
        <v/>
      </c>
      <c r="O151" s="626" t="str">
        <f t="shared" si="14"/>
        <v/>
      </c>
      <c r="P151" s="302"/>
    </row>
    <row r="152" spans="1:16" s="291" customFormat="1" x14ac:dyDescent="0.2">
      <c r="A152" s="1"/>
      <c r="B152" s="211" t="s">
        <v>754</v>
      </c>
      <c r="C152" s="212"/>
      <c r="D152" s="209" t="s">
        <v>535</v>
      </c>
      <c r="E152" s="13">
        <v>132</v>
      </c>
      <c r="F152" s="14" t="s">
        <v>264</v>
      </c>
      <c r="G152" s="14" t="s">
        <v>265</v>
      </c>
      <c r="H152" s="421" t="str">
        <f t="shared" si="10"/>
        <v/>
      </c>
      <c r="I152" s="420"/>
      <c r="J152" s="421" t="str">
        <f t="shared" si="11"/>
        <v/>
      </c>
      <c r="K152" s="419"/>
      <c r="L152" s="420"/>
      <c r="M152" s="155" t="str">
        <f t="shared" si="12"/>
        <v/>
      </c>
      <c r="N152" s="626" t="str">
        <f t="shared" si="13"/>
        <v/>
      </c>
      <c r="O152" s="626" t="str">
        <f t="shared" si="14"/>
        <v/>
      </c>
      <c r="P152" s="302"/>
    </row>
    <row r="153" spans="1:16" s="291" customFormat="1" x14ac:dyDescent="0.2">
      <c r="A153" s="1"/>
      <c r="B153" s="211" t="s">
        <v>755</v>
      </c>
      <c r="C153" s="212"/>
      <c r="D153" s="209" t="s">
        <v>535</v>
      </c>
      <c r="E153" s="16">
        <v>133</v>
      </c>
      <c r="F153" s="14" t="s">
        <v>266</v>
      </c>
      <c r="G153" s="14" t="s">
        <v>267</v>
      </c>
      <c r="H153" s="421" t="str">
        <f t="shared" si="10"/>
        <v/>
      </c>
      <c r="I153" s="420"/>
      <c r="J153" s="421" t="str">
        <f t="shared" si="11"/>
        <v/>
      </c>
      <c r="K153" s="419"/>
      <c r="L153" s="420"/>
      <c r="M153" s="155" t="str">
        <f t="shared" si="12"/>
        <v/>
      </c>
      <c r="N153" s="626" t="str">
        <f t="shared" si="13"/>
        <v/>
      </c>
      <c r="O153" s="626" t="str">
        <f t="shared" si="14"/>
        <v/>
      </c>
      <c r="P153" s="302"/>
    </row>
    <row r="154" spans="1:16" s="291" customFormat="1" x14ac:dyDescent="0.2">
      <c r="A154" s="1"/>
      <c r="B154" s="211" t="s">
        <v>756</v>
      </c>
      <c r="C154" s="212"/>
      <c r="D154" s="209" t="s">
        <v>535</v>
      </c>
      <c r="E154" s="13">
        <v>134</v>
      </c>
      <c r="F154" s="14" t="s">
        <v>268</v>
      </c>
      <c r="G154" s="14" t="s">
        <v>269</v>
      </c>
      <c r="H154" s="421">
        <f t="shared" si="10"/>
        <v>38</v>
      </c>
      <c r="I154" s="420">
        <f>21+10</f>
        <v>31</v>
      </c>
      <c r="J154" s="421">
        <f t="shared" si="11"/>
        <v>7</v>
      </c>
      <c r="K154" s="419"/>
      <c r="L154" s="420">
        <v>7</v>
      </c>
      <c r="M154" s="155" t="str">
        <f t="shared" si="12"/>
        <v/>
      </c>
      <c r="N154" s="626" t="str">
        <f t="shared" si="13"/>
        <v/>
      </c>
      <c r="O154" s="626" t="str">
        <f t="shared" si="14"/>
        <v/>
      </c>
      <c r="P154" s="302"/>
    </row>
    <row r="155" spans="1:16" s="291" customFormat="1" x14ac:dyDescent="0.2">
      <c r="A155" s="1"/>
      <c r="B155" s="211" t="s">
        <v>757</v>
      </c>
      <c r="C155" s="212"/>
      <c r="D155" s="209" t="s">
        <v>535</v>
      </c>
      <c r="E155" s="16">
        <v>135</v>
      </c>
      <c r="F155" s="14" t="s">
        <v>270</v>
      </c>
      <c r="G155" s="14" t="s">
        <v>271</v>
      </c>
      <c r="H155" s="421">
        <f t="shared" si="10"/>
        <v>26</v>
      </c>
      <c r="I155" s="420">
        <v>26</v>
      </c>
      <c r="J155" s="421" t="str">
        <f t="shared" si="11"/>
        <v/>
      </c>
      <c r="K155" s="419"/>
      <c r="L155" s="420"/>
      <c r="M155" s="155" t="str">
        <f t="shared" si="12"/>
        <v/>
      </c>
      <c r="N155" s="626" t="str">
        <f t="shared" si="13"/>
        <v/>
      </c>
      <c r="O155" s="626" t="str">
        <f t="shared" si="14"/>
        <v/>
      </c>
      <c r="P155" s="302"/>
    </row>
    <row r="156" spans="1:16" s="291" customFormat="1" x14ac:dyDescent="0.2">
      <c r="A156" s="1"/>
      <c r="B156" s="211" t="s">
        <v>758</v>
      </c>
      <c r="C156" s="212"/>
      <c r="D156" s="209" t="s">
        <v>535</v>
      </c>
      <c r="E156" s="13">
        <v>136</v>
      </c>
      <c r="F156" s="14" t="s">
        <v>272</v>
      </c>
      <c r="G156" s="14" t="s">
        <v>273</v>
      </c>
      <c r="H156" s="421" t="str">
        <f t="shared" si="10"/>
        <v/>
      </c>
      <c r="I156" s="420"/>
      <c r="J156" s="421" t="str">
        <f t="shared" si="11"/>
        <v/>
      </c>
      <c r="K156" s="419"/>
      <c r="L156" s="420"/>
      <c r="M156" s="155" t="str">
        <f t="shared" si="12"/>
        <v/>
      </c>
      <c r="N156" s="626" t="str">
        <f t="shared" si="13"/>
        <v/>
      </c>
      <c r="O156" s="626" t="str">
        <f t="shared" si="14"/>
        <v/>
      </c>
      <c r="P156" s="302"/>
    </row>
    <row r="157" spans="1:16" s="291" customFormat="1" x14ac:dyDescent="0.2">
      <c r="A157" s="1"/>
      <c r="B157" s="211" t="s">
        <v>759</v>
      </c>
      <c r="C157" s="212"/>
      <c r="D157" s="209" t="s">
        <v>535</v>
      </c>
      <c r="E157" s="16">
        <v>137</v>
      </c>
      <c r="F157" s="14" t="s">
        <v>274</v>
      </c>
      <c r="G157" s="14" t="s">
        <v>275</v>
      </c>
      <c r="H157" s="421">
        <f t="shared" si="10"/>
        <v>5</v>
      </c>
      <c r="I157" s="420"/>
      <c r="J157" s="421">
        <f t="shared" si="11"/>
        <v>5</v>
      </c>
      <c r="K157" s="419">
        <v>5</v>
      </c>
      <c r="L157" s="420"/>
      <c r="M157" s="155" t="str">
        <f t="shared" si="12"/>
        <v/>
      </c>
      <c r="N157" s="626" t="str">
        <f t="shared" si="13"/>
        <v/>
      </c>
      <c r="O157" s="626" t="str">
        <f t="shared" si="14"/>
        <v/>
      </c>
      <c r="P157" s="302"/>
    </row>
    <row r="158" spans="1:16" s="291" customFormat="1" x14ac:dyDescent="0.2">
      <c r="A158" s="1"/>
      <c r="B158" s="211" t="s">
        <v>760</v>
      </c>
      <c r="C158" s="212"/>
      <c r="D158" s="209" t="s">
        <v>535</v>
      </c>
      <c r="E158" s="13">
        <v>138</v>
      </c>
      <c r="F158" s="14" t="s">
        <v>276</v>
      </c>
      <c r="G158" s="14" t="s">
        <v>277</v>
      </c>
      <c r="H158" s="421">
        <f t="shared" si="10"/>
        <v>3240</v>
      </c>
      <c r="I158" s="420">
        <f>3230+1</f>
        <v>3231</v>
      </c>
      <c r="J158" s="421">
        <f t="shared" si="11"/>
        <v>9</v>
      </c>
      <c r="K158" s="419">
        <f>6+3</f>
        <v>9</v>
      </c>
      <c r="L158" s="420"/>
      <c r="M158" s="155" t="str">
        <f t="shared" si="12"/>
        <v/>
      </c>
      <c r="N158" s="626" t="str">
        <f t="shared" si="13"/>
        <v/>
      </c>
      <c r="O158" s="626" t="str">
        <f t="shared" si="14"/>
        <v/>
      </c>
      <c r="P158" s="302"/>
    </row>
    <row r="159" spans="1:16" s="291" customFormat="1" x14ac:dyDescent="0.2">
      <c r="A159" s="1"/>
      <c r="B159" s="211" t="s">
        <v>761</v>
      </c>
      <c r="C159" s="212"/>
      <c r="D159" s="209" t="s">
        <v>535</v>
      </c>
      <c r="E159" s="16">
        <v>139</v>
      </c>
      <c r="F159" s="14" t="s">
        <v>278</v>
      </c>
      <c r="G159" s="14" t="s">
        <v>279</v>
      </c>
      <c r="H159" s="421" t="str">
        <f t="shared" si="10"/>
        <v/>
      </c>
      <c r="I159" s="420"/>
      <c r="J159" s="421" t="str">
        <f t="shared" si="11"/>
        <v/>
      </c>
      <c r="K159" s="419"/>
      <c r="L159" s="420"/>
      <c r="M159" s="155" t="str">
        <f t="shared" si="12"/>
        <v/>
      </c>
      <c r="N159" s="626" t="str">
        <f t="shared" si="13"/>
        <v/>
      </c>
      <c r="O159" s="626" t="str">
        <f t="shared" si="14"/>
        <v/>
      </c>
      <c r="P159" s="302"/>
    </row>
    <row r="160" spans="1:16" s="291" customFormat="1" x14ac:dyDescent="0.2">
      <c r="A160" s="1"/>
      <c r="B160" s="211" t="s">
        <v>762</v>
      </c>
      <c r="C160" s="212"/>
      <c r="D160" s="209" t="s">
        <v>535</v>
      </c>
      <c r="E160" s="13">
        <v>140</v>
      </c>
      <c r="F160" s="14" t="s">
        <v>280</v>
      </c>
      <c r="G160" s="14" t="s">
        <v>281</v>
      </c>
      <c r="H160" s="421">
        <f t="shared" si="10"/>
        <v>5370</v>
      </c>
      <c r="I160" s="420">
        <f>76+2286+1</f>
        <v>2363</v>
      </c>
      <c r="J160" s="421">
        <f t="shared" si="11"/>
        <v>3007</v>
      </c>
      <c r="K160" s="419">
        <f>733+2057+37</f>
        <v>2827</v>
      </c>
      <c r="L160" s="420">
        <f>14+164+2</f>
        <v>180</v>
      </c>
      <c r="M160" s="155" t="str">
        <f t="shared" si="12"/>
        <v/>
      </c>
      <c r="N160" s="626" t="str">
        <f t="shared" si="13"/>
        <v/>
      </c>
      <c r="O160" s="626" t="str">
        <f t="shared" si="14"/>
        <v/>
      </c>
      <c r="P160" s="302"/>
    </row>
    <row r="161" spans="1:16" s="291" customFormat="1" x14ac:dyDescent="0.2">
      <c r="A161" s="1"/>
      <c r="B161" s="211" t="s">
        <v>763</v>
      </c>
      <c r="C161" s="212"/>
      <c r="D161" s="209" t="s">
        <v>535</v>
      </c>
      <c r="E161" s="16">
        <v>141</v>
      </c>
      <c r="F161" s="14" t="s">
        <v>282</v>
      </c>
      <c r="G161" s="14" t="s">
        <v>283</v>
      </c>
      <c r="H161" s="421" t="str">
        <f t="shared" si="10"/>
        <v/>
      </c>
      <c r="I161" s="420"/>
      <c r="J161" s="421" t="str">
        <f t="shared" si="11"/>
        <v/>
      </c>
      <c r="K161" s="419"/>
      <c r="L161" s="420"/>
      <c r="M161" s="155" t="str">
        <f t="shared" si="12"/>
        <v/>
      </c>
      <c r="N161" s="626" t="str">
        <f t="shared" si="13"/>
        <v/>
      </c>
      <c r="O161" s="626" t="str">
        <f t="shared" si="14"/>
        <v/>
      </c>
      <c r="P161" s="302"/>
    </row>
    <row r="162" spans="1:16" s="291" customFormat="1" x14ac:dyDescent="0.2">
      <c r="A162" s="1"/>
      <c r="B162" s="211" t="s">
        <v>764</v>
      </c>
      <c r="C162" s="212"/>
      <c r="D162" s="209" t="s">
        <v>535</v>
      </c>
      <c r="E162" s="13">
        <v>142</v>
      </c>
      <c r="F162" s="14" t="s">
        <v>284</v>
      </c>
      <c r="G162" s="14" t="s">
        <v>285</v>
      </c>
      <c r="H162" s="421" t="str">
        <f t="shared" si="10"/>
        <v/>
      </c>
      <c r="I162" s="420"/>
      <c r="J162" s="421" t="str">
        <f t="shared" si="11"/>
        <v/>
      </c>
      <c r="K162" s="419"/>
      <c r="L162" s="420"/>
      <c r="M162" s="155" t="str">
        <f t="shared" si="12"/>
        <v/>
      </c>
      <c r="N162" s="626" t="str">
        <f t="shared" si="13"/>
        <v/>
      </c>
      <c r="O162" s="626" t="str">
        <f t="shared" si="14"/>
        <v/>
      </c>
      <c r="P162" s="302"/>
    </row>
    <row r="163" spans="1:16" s="291" customFormat="1" x14ac:dyDescent="0.2">
      <c r="A163" s="1"/>
      <c r="B163" s="211" t="s">
        <v>765</v>
      </c>
      <c r="C163" s="212"/>
      <c r="D163" s="209" t="s">
        <v>535</v>
      </c>
      <c r="E163" s="16">
        <v>143</v>
      </c>
      <c r="F163" s="14" t="s">
        <v>286</v>
      </c>
      <c r="G163" s="14" t="s">
        <v>287</v>
      </c>
      <c r="H163" s="421">
        <f t="shared" si="10"/>
        <v>1</v>
      </c>
      <c r="I163" s="420">
        <v>1</v>
      </c>
      <c r="J163" s="421" t="str">
        <f t="shared" si="11"/>
        <v/>
      </c>
      <c r="K163" s="419"/>
      <c r="L163" s="420"/>
      <c r="M163" s="155" t="str">
        <f t="shared" si="12"/>
        <v/>
      </c>
      <c r="N163" s="626" t="str">
        <f t="shared" si="13"/>
        <v/>
      </c>
      <c r="O163" s="626" t="str">
        <f t="shared" si="14"/>
        <v/>
      </c>
      <c r="P163" s="302"/>
    </row>
    <row r="164" spans="1:16" s="291" customFormat="1" x14ac:dyDescent="0.2">
      <c r="A164" s="1"/>
      <c r="B164" s="211" t="s">
        <v>766</v>
      </c>
      <c r="C164" s="212"/>
      <c r="D164" s="209" t="s">
        <v>535</v>
      </c>
      <c r="E164" s="13">
        <v>144</v>
      </c>
      <c r="F164" s="14" t="s">
        <v>288</v>
      </c>
      <c r="G164" s="14" t="s">
        <v>289</v>
      </c>
      <c r="H164" s="421">
        <f t="shared" si="10"/>
        <v>87</v>
      </c>
      <c r="I164" s="420">
        <v>1</v>
      </c>
      <c r="J164" s="421">
        <f t="shared" si="11"/>
        <v>86</v>
      </c>
      <c r="K164" s="419">
        <v>81</v>
      </c>
      <c r="L164" s="420">
        <v>5</v>
      </c>
      <c r="M164" s="155" t="str">
        <f t="shared" si="12"/>
        <v/>
      </c>
      <c r="N164" s="626" t="str">
        <f t="shared" si="13"/>
        <v/>
      </c>
      <c r="O164" s="626" t="str">
        <f t="shared" si="14"/>
        <v/>
      </c>
      <c r="P164" s="302"/>
    </row>
    <row r="165" spans="1:16" s="291" customFormat="1" x14ac:dyDescent="0.2">
      <c r="A165" s="1"/>
      <c r="B165" s="211" t="s">
        <v>767</v>
      </c>
      <c r="C165" s="212"/>
      <c r="D165" s="209" t="s">
        <v>535</v>
      </c>
      <c r="E165" s="16">
        <v>145</v>
      </c>
      <c r="F165" s="14" t="s">
        <v>290</v>
      </c>
      <c r="G165" s="15" t="s">
        <v>291</v>
      </c>
      <c r="H165" s="421">
        <f t="shared" si="10"/>
        <v>1</v>
      </c>
      <c r="I165" s="420">
        <v>1</v>
      </c>
      <c r="J165" s="421" t="str">
        <f t="shared" si="11"/>
        <v/>
      </c>
      <c r="K165" s="419"/>
      <c r="L165" s="420"/>
      <c r="M165" s="155" t="str">
        <f t="shared" si="12"/>
        <v/>
      </c>
      <c r="N165" s="626" t="str">
        <f t="shared" si="13"/>
        <v/>
      </c>
      <c r="O165" s="626" t="str">
        <f t="shared" si="14"/>
        <v/>
      </c>
      <c r="P165" s="302"/>
    </row>
    <row r="166" spans="1:16" s="291" customFormat="1" x14ac:dyDescent="0.2">
      <c r="A166" s="1"/>
      <c r="B166" s="211" t="s">
        <v>768</v>
      </c>
      <c r="C166" s="212"/>
      <c r="D166" s="209" t="s">
        <v>535</v>
      </c>
      <c r="E166" s="13">
        <v>146</v>
      </c>
      <c r="F166" s="14" t="s">
        <v>292</v>
      </c>
      <c r="G166" s="14" t="s">
        <v>293</v>
      </c>
      <c r="H166" s="421" t="str">
        <f t="shared" si="10"/>
        <v/>
      </c>
      <c r="I166" s="420"/>
      <c r="J166" s="421" t="str">
        <f t="shared" si="11"/>
        <v/>
      </c>
      <c r="K166" s="419"/>
      <c r="L166" s="420"/>
      <c r="M166" s="155" t="str">
        <f t="shared" si="12"/>
        <v/>
      </c>
      <c r="N166" s="626" t="str">
        <f t="shared" si="13"/>
        <v/>
      </c>
      <c r="O166" s="626" t="str">
        <f t="shared" si="14"/>
        <v/>
      </c>
      <c r="P166" s="302"/>
    </row>
    <row r="167" spans="1:16" s="291" customFormat="1" x14ac:dyDescent="0.2">
      <c r="A167" s="1"/>
      <c r="B167" s="211" t="s">
        <v>769</v>
      </c>
      <c r="C167" s="212"/>
      <c r="D167" s="209" t="s">
        <v>535</v>
      </c>
      <c r="E167" s="16">
        <v>147</v>
      </c>
      <c r="F167" s="14" t="s">
        <v>294</v>
      </c>
      <c r="G167" s="14" t="s">
        <v>295</v>
      </c>
      <c r="H167" s="421">
        <f t="shared" si="10"/>
        <v>24</v>
      </c>
      <c r="I167" s="420">
        <v>15</v>
      </c>
      <c r="J167" s="421">
        <f t="shared" si="11"/>
        <v>9</v>
      </c>
      <c r="K167" s="419">
        <v>9</v>
      </c>
      <c r="L167" s="420"/>
      <c r="M167" s="155" t="str">
        <f t="shared" si="12"/>
        <v/>
      </c>
      <c r="N167" s="626" t="str">
        <f t="shared" si="13"/>
        <v/>
      </c>
      <c r="O167" s="626" t="str">
        <f t="shared" si="14"/>
        <v/>
      </c>
      <c r="P167" s="302"/>
    </row>
    <row r="168" spans="1:16" s="291" customFormat="1" x14ac:dyDescent="0.2">
      <c r="A168" s="1"/>
      <c r="B168" s="211" t="s">
        <v>770</v>
      </c>
      <c r="C168" s="212"/>
      <c r="D168" s="209" t="s">
        <v>535</v>
      </c>
      <c r="E168" s="13">
        <v>148</v>
      </c>
      <c r="F168" s="14" t="s">
        <v>296</v>
      </c>
      <c r="G168" s="14" t="s">
        <v>297</v>
      </c>
      <c r="H168" s="421">
        <f t="shared" si="10"/>
        <v>48</v>
      </c>
      <c r="I168" s="420"/>
      <c r="J168" s="421">
        <f t="shared" si="11"/>
        <v>48</v>
      </c>
      <c r="K168" s="419">
        <v>48</v>
      </c>
      <c r="L168" s="420"/>
      <c r="M168" s="155" t="str">
        <f t="shared" si="12"/>
        <v/>
      </c>
      <c r="N168" s="626" t="str">
        <f t="shared" si="13"/>
        <v/>
      </c>
      <c r="O168" s="626" t="str">
        <f t="shared" si="14"/>
        <v/>
      </c>
      <c r="P168" s="302"/>
    </row>
    <row r="169" spans="1:16" s="291" customFormat="1" x14ac:dyDescent="0.2">
      <c r="A169" s="1"/>
      <c r="B169" s="211" t="s">
        <v>771</v>
      </c>
      <c r="C169" s="212"/>
      <c r="D169" s="209" t="s">
        <v>535</v>
      </c>
      <c r="E169" s="16">
        <v>149</v>
      </c>
      <c r="F169" s="14" t="s">
        <v>298</v>
      </c>
      <c r="G169" s="14" t="s">
        <v>299</v>
      </c>
      <c r="H169" s="421">
        <f t="shared" si="10"/>
        <v>4</v>
      </c>
      <c r="I169" s="420">
        <v>4</v>
      </c>
      <c r="J169" s="421" t="str">
        <f t="shared" si="11"/>
        <v/>
      </c>
      <c r="K169" s="419"/>
      <c r="L169" s="420"/>
      <c r="M169" s="155" t="str">
        <f t="shared" si="12"/>
        <v/>
      </c>
      <c r="N169" s="626" t="str">
        <f t="shared" si="13"/>
        <v/>
      </c>
      <c r="O169" s="626" t="str">
        <f t="shared" si="14"/>
        <v/>
      </c>
      <c r="P169" s="302"/>
    </row>
    <row r="170" spans="1:16" s="291" customFormat="1" x14ac:dyDescent="0.2">
      <c r="A170" s="1"/>
      <c r="B170" s="211" t="s">
        <v>772</v>
      </c>
      <c r="C170" s="212"/>
      <c r="D170" s="209" t="s">
        <v>535</v>
      </c>
      <c r="E170" s="13">
        <v>150</v>
      </c>
      <c r="F170" s="14" t="s">
        <v>300</v>
      </c>
      <c r="G170" s="14" t="s">
        <v>301</v>
      </c>
      <c r="H170" s="421" t="str">
        <f t="shared" si="10"/>
        <v/>
      </c>
      <c r="I170" s="420"/>
      <c r="J170" s="421" t="str">
        <f t="shared" si="11"/>
        <v/>
      </c>
      <c r="K170" s="419"/>
      <c r="L170" s="420"/>
      <c r="M170" s="155" t="str">
        <f t="shared" si="12"/>
        <v/>
      </c>
      <c r="N170" s="626" t="str">
        <f t="shared" si="13"/>
        <v/>
      </c>
      <c r="O170" s="626" t="str">
        <f t="shared" si="14"/>
        <v/>
      </c>
      <c r="P170" s="302"/>
    </row>
    <row r="171" spans="1:16" s="291" customFormat="1" x14ac:dyDescent="0.2">
      <c r="A171" s="1"/>
      <c r="B171" s="211" t="s">
        <v>773</v>
      </c>
      <c r="C171" s="212"/>
      <c r="D171" s="209" t="s">
        <v>535</v>
      </c>
      <c r="E171" s="16">
        <v>151</v>
      </c>
      <c r="F171" s="14" t="s">
        <v>302</v>
      </c>
      <c r="G171" s="14" t="s">
        <v>303</v>
      </c>
      <c r="H171" s="421" t="str">
        <f t="shared" si="10"/>
        <v/>
      </c>
      <c r="I171" s="420"/>
      <c r="J171" s="421" t="str">
        <f t="shared" si="11"/>
        <v/>
      </c>
      <c r="K171" s="419"/>
      <c r="L171" s="420"/>
      <c r="M171" s="155" t="str">
        <f t="shared" si="12"/>
        <v/>
      </c>
      <c r="N171" s="626" t="str">
        <f t="shared" si="13"/>
        <v/>
      </c>
      <c r="O171" s="626" t="str">
        <f t="shared" si="14"/>
        <v/>
      </c>
      <c r="P171" s="302"/>
    </row>
    <row r="172" spans="1:16" s="291" customFormat="1" x14ac:dyDescent="0.2">
      <c r="A172" s="1"/>
      <c r="B172" s="211" t="s">
        <v>774</v>
      </c>
      <c r="C172" s="212"/>
      <c r="D172" s="209" t="s">
        <v>535</v>
      </c>
      <c r="E172" s="13">
        <v>152</v>
      </c>
      <c r="F172" s="14" t="s">
        <v>304</v>
      </c>
      <c r="G172" s="14" t="s">
        <v>305</v>
      </c>
      <c r="H172" s="421" t="str">
        <f t="shared" si="10"/>
        <v/>
      </c>
      <c r="I172" s="420"/>
      <c r="J172" s="421" t="str">
        <f t="shared" si="11"/>
        <v/>
      </c>
      <c r="K172" s="419"/>
      <c r="L172" s="420"/>
      <c r="M172" s="155" t="str">
        <f t="shared" si="12"/>
        <v/>
      </c>
      <c r="N172" s="626" t="str">
        <f t="shared" si="13"/>
        <v/>
      </c>
      <c r="O172" s="626" t="str">
        <f t="shared" si="14"/>
        <v/>
      </c>
      <c r="P172" s="302"/>
    </row>
    <row r="173" spans="1:16" s="291" customFormat="1" x14ac:dyDescent="0.2">
      <c r="A173" s="1"/>
      <c r="B173" s="211" t="s">
        <v>775</v>
      </c>
      <c r="C173" s="212"/>
      <c r="D173" s="209" t="s">
        <v>535</v>
      </c>
      <c r="E173" s="16">
        <v>153</v>
      </c>
      <c r="F173" s="14" t="s">
        <v>306</v>
      </c>
      <c r="G173" s="14" t="s">
        <v>307</v>
      </c>
      <c r="H173" s="421">
        <f t="shared" si="10"/>
        <v>30253</v>
      </c>
      <c r="I173" s="420">
        <f>1+8146+7</f>
        <v>8154</v>
      </c>
      <c r="J173" s="421">
        <f t="shared" si="11"/>
        <v>22099</v>
      </c>
      <c r="K173" s="419">
        <f>1312+12708+41</f>
        <v>14061</v>
      </c>
      <c r="L173" s="420">
        <f>66+7956+16</f>
        <v>8038</v>
      </c>
      <c r="M173" s="155" t="str">
        <f t="shared" si="12"/>
        <v/>
      </c>
      <c r="N173" s="626" t="str">
        <f t="shared" si="13"/>
        <v/>
      </c>
      <c r="O173" s="626" t="str">
        <f t="shared" si="14"/>
        <v/>
      </c>
      <c r="P173" s="302"/>
    </row>
    <row r="174" spans="1:16" s="291" customFormat="1" x14ac:dyDescent="0.2">
      <c r="A174" s="1"/>
      <c r="B174" s="211" t="s">
        <v>776</v>
      </c>
      <c r="C174" s="212"/>
      <c r="D174" s="209" t="s">
        <v>535</v>
      </c>
      <c r="E174" s="13">
        <v>154</v>
      </c>
      <c r="F174" s="14" t="s">
        <v>308</v>
      </c>
      <c r="G174" s="14" t="s">
        <v>309</v>
      </c>
      <c r="H174" s="421" t="str">
        <f t="shared" si="10"/>
        <v/>
      </c>
      <c r="I174" s="420"/>
      <c r="J174" s="421" t="str">
        <f t="shared" si="11"/>
        <v/>
      </c>
      <c r="K174" s="419"/>
      <c r="L174" s="420"/>
      <c r="M174" s="155" t="str">
        <f t="shared" si="12"/>
        <v/>
      </c>
      <c r="N174" s="626" t="str">
        <f t="shared" si="13"/>
        <v/>
      </c>
      <c r="O174" s="626" t="str">
        <f t="shared" si="14"/>
        <v/>
      </c>
      <c r="P174" s="302"/>
    </row>
    <row r="175" spans="1:16" s="291" customFormat="1" x14ac:dyDescent="0.2">
      <c r="A175" s="1"/>
      <c r="B175" s="211" t="s">
        <v>777</v>
      </c>
      <c r="C175" s="212"/>
      <c r="D175" s="209" t="s">
        <v>535</v>
      </c>
      <c r="E175" s="16">
        <v>155</v>
      </c>
      <c r="F175" s="14" t="s">
        <v>310</v>
      </c>
      <c r="G175" s="14" t="s">
        <v>311</v>
      </c>
      <c r="H175" s="421">
        <f t="shared" si="10"/>
        <v>1170</v>
      </c>
      <c r="I175" s="420">
        <v>329</v>
      </c>
      <c r="J175" s="421">
        <f t="shared" si="11"/>
        <v>841</v>
      </c>
      <c r="K175" s="419">
        <f>5+759+71</f>
        <v>835</v>
      </c>
      <c r="L175" s="420">
        <v>6</v>
      </c>
      <c r="M175" s="155" t="str">
        <f t="shared" si="12"/>
        <v/>
      </c>
      <c r="N175" s="626" t="str">
        <f t="shared" si="13"/>
        <v/>
      </c>
      <c r="O175" s="626" t="str">
        <f t="shared" si="14"/>
        <v/>
      </c>
      <c r="P175" s="302"/>
    </row>
    <row r="176" spans="1:16" s="291" customFormat="1" x14ac:dyDescent="0.2">
      <c r="A176" s="1"/>
      <c r="B176" s="211" t="s">
        <v>778</v>
      </c>
      <c r="C176" s="212"/>
      <c r="D176" s="209" t="s">
        <v>535</v>
      </c>
      <c r="E176" s="13">
        <v>156</v>
      </c>
      <c r="F176" s="14" t="s">
        <v>312</v>
      </c>
      <c r="G176" s="14" t="s">
        <v>313</v>
      </c>
      <c r="H176" s="421" t="str">
        <f t="shared" si="10"/>
        <v/>
      </c>
      <c r="I176" s="420"/>
      <c r="J176" s="421" t="str">
        <f t="shared" si="11"/>
        <v/>
      </c>
      <c r="K176" s="419"/>
      <c r="L176" s="420"/>
      <c r="M176" s="155" t="str">
        <f t="shared" si="12"/>
        <v/>
      </c>
      <c r="N176" s="626" t="str">
        <f t="shared" si="13"/>
        <v/>
      </c>
      <c r="O176" s="626" t="str">
        <f t="shared" si="14"/>
        <v/>
      </c>
      <c r="P176" s="302"/>
    </row>
    <row r="177" spans="1:16" s="291" customFormat="1" x14ac:dyDescent="0.2">
      <c r="A177" s="1"/>
      <c r="B177" s="211" t="s">
        <v>779</v>
      </c>
      <c r="C177" s="212"/>
      <c r="D177" s="209" t="s">
        <v>535</v>
      </c>
      <c r="E177" s="16">
        <v>157</v>
      </c>
      <c r="F177" s="14" t="s">
        <v>314</v>
      </c>
      <c r="G177" s="14" t="s">
        <v>315</v>
      </c>
      <c r="H177" s="421">
        <f t="shared" si="10"/>
        <v>5</v>
      </c>
      <c r="I177" s="420"/>
      <c r="J177" s="421">
        <f t="shared" si="11"/>
        <v>5</v>
      </c>
      <c r="K177" s="419">
        <v>5</v>
      </c>
      <c r="L177" s="420"/>
      <c r="M177" s="155" t="str">
        <f t="shared" si="12"/>
        <v/>
      </c>
      <c r="N177" s="626" t="str">
        <f t="shared" si="13"/>
        <v/>
      </c>
      <c r="O177" s="626" t="str">
        <f t="shared" si="14"/>
        <v/>
      </c>
      <c r="P177" s="302"/>
    </row>
    <row r="178" spans="1:16" s="291" customFormat="1" x14ac:dyDescent="0.2">
      <c r="A178" s="1"/>
      <c r="B178" s="211" t="s">
        <v>780</v>
      </c>
      <c r="C178" s="212"/>
      <c r="D178" s="209" t="s">
        <v>535</v>
      </c>
      <c r="E178" s="13">
        <v>158</v>
      </c>
      <c r="F178" s="14" t="s">
        <v>316</v>
      </c>
      <c r="G178" s="14" t="s">
        <v>317</v>
      </c>
      <c r="H178" s="421">
        <f t="shared" si="10"/>
        <v>593</v>
      </c>
      <c r="I178" s="420">
        <v>337</v>
      </c>
      <c r="J178" s="421">
        <f t="shared" si="11"/>
        <v>256</v>
      </c>
      <c r="K178" s="419">
        <v>182</v>
      </c>
      <c r="L178" s="420">
        <v>74</v>
      </c>
      <c r="M178" s="155" t="str">
        <f t="shared" si="12"/>
        <v/>
      </c>
      <c r="N178" s="626" t="str">
        <f t="shared" si="13"/>
        <v/>
      </c>
      <c r="O178" s="626" t="str">
        <f t="shared" si="14"/>
        <v/>
      </c>
      <c r="P178" s="302"/>
    </row>
    <row r="179" spans="1:16" s="291" customFormat="1" x14ac:dyDescent="0.2">
      <c r="A179" s="1"/>
      <c r="B179" s="211" t="s">
        <v>781</v>
      </c>
      <c r="C179" s="212"/>
      <c r="D179" s="209" t="s">
        <v>535</v>
      </c>
      <c r="E179" s="16">
        <v>159</v>
      </c>
      <c r="F179" s="14" t="s">
        <v>318</v>
      </c>
      <c r="G179" s="14" t="s">
        <v>319</v>
      </c>
      <c r="H179" s="421" t="str">
        <f t="shared" si="10"/>
        <v/>
      </c>
      <c r="I179" s="420"/>
      <c r="J179" s="421" t="str">
        <f t="shared" si="11"/>
        <v/>
      </c>
      <c r="K179" s="419"/>
      <c r="L179" s="420"/>
      <c r="M179" s="155" t="str">
        <f t="shared" si="12"/>
        <v/>
      </c>
      <c r="N179" s="626" t="str">
        <f t="shared" si="13"/>
        <v/>
      </c>
      <c r="O179" s="626" t="str">
        <f t="shared" si="14"/>
        <v/>
      </c>
      <c r="P179" s="302"/>
    </row>
    <row r="180" spans="1:16" s="291" customFormat="1" x14ac:dyDescent="0.2">
      <c r="A180" s="1"/>
      <c r="B180" s="211" t="s">
        <v>782</v>
      </c>
      <c r="C180" s="212"/>
      <c r="D180" s="209" t="s">
        <v>535</v>
      </c>
      <c r="E180" s="13">
        <v>160</v>
      </c>
      <c r="F180" s="14" t="s">
        <v>320</v>
      </c>
      <c r="G180" s="14" t="s">
        <v>321</v>
      </c>
      <c r="H180" s="421" t="str">
        <f t="shared" si="10"/>
        <v/>
      </c>
      <c r="I180" s="420"/>
      <c r="J180" s="421" t="str">
        <f t="shared" si="11"/>
        <v/>
      </c>
      <c r="K180" s="419"/>
      <c r="L180" s="420"/>
      <c r="M180" s="155" t="str">
        <f t="shared" si="12"/>
        <v/>
      </c>
      <c r="N180" s="626" t="str">
        <f t="shared" si="13"/>
        <v/>
      </c>
      <c r="O180" s="626" t="str">
        <f t="shared" si="14"/>
        <v/>
      </c>
      <c r="P180" s="302"/>
    </row>
    <row r="181" spans="1:16" s="291" customFormat="1" x14ac:dyDescent="0.2">
      <c r="A181" s="1"/>
      <c r="B181" s="211" t="s">
        <v>783</v>
      </c>
      <c r="C181" s="212"/>
      <c r="D181" s="209" t="s">
        <v>535</v>
      </c>
      <c r="E181" s="16">
        <v>161</v>
      </c>
      <c r="F181" s="14" t="s">
        <v>322</v>
      </c>
      <c r="G181" s="14" t="s">
        <v>323</v>
      </c>
      <c r="H181" s="421">
        <f t="shared" si="10"/>
        <v>1800</v>
      </c>
      <c r="I181" s="420">
        <f>226+1</f>
        <v>227</v>
      </c>
      <c r="J181" s="421">
        <f t="shared" si="11"/>
        <v>1573</v>
      </c>
      <c r="K181" s="419">
        <f>238+1277+2</f>
        <v>1517</v>
      </c>
      <c r="L181" s="420">
        <f>14+40+2</f>
        <v>56</v>
      </c>
      <c r="M181" s="155" t="str">
        <f t="shared" si="12"/>
        <v/>
      </c>
      <c r="N181" s="626" t="str">
        <f t="shared" si="13"/>
        <v/>
      </c>
      <c r="O181" s="626" t="str">
        <f t="shared" si="14"/>
        <v/>
      </c>
      <c r="P181" s="302"/>
    </row>
    <row r="182" spans="1:16" s="291" customFormat="1" x14ac:dyDescent="0.2">
      <c r="A182" s="1"/>
      <c r="B182" s="211" t="s">
        <v>784</v>
      </c>
      <c r="C182" s="212"/>
      <c r="D182" s="209" t="s">
        <v>535</v>
      </c>
      <c r="E182" s="13">
        <v>162</v>
      </c>
      <c r="F182" s="14" t="s">
        <v>324</v>
      </c>
      <c r="G182" s="14" t="s">
        <v>325</v>
      </c>
      <c r="H182" s="421">
        <f t="shared" si="10"/>
        <v>51</v>
      </c>
      <c r="I182" s="420">
        <v>15</v>
      </c>
      <c r="J182" s="421">
        <f t="shared" si="11"/>
        <v>36</v>
      </c>
      <c r="K182" s="419">
        <f>2+33+1</f>
        <v>36</v>
      </c>
      <c r="L182" s="420"/>
      <c r="M182" s="155" t="str">
        <f t="shared" si="12"/>
        <v/>
      </c>
      <c r="N182" s="626" t="str">
        <f t="shared" si="13"/>
        <v/>
      </c>
      <c r="O182" s="626" t="str">
        <f t="shared" si="14"/>
        <v/>
      </c>
      <c r="P182" s="302"/>
    </row>
    <row r="183" spans="1:16" s="291" customFormat="1" x14ac:dyDescent="0.2">
      <c r="A183" s="1"/>
      <c r="B183" s="211" t="s">
        <v>785</v>
      </c>
      <c r="C183" s="212"/>
      <c r="D183" s="209" t="s">
        <v>535</v>
      </c>
      <c r="E183" s="16">
        <v>163</v>
      </c>
      <c r="F183" s="14" t="s">
        <v>326</v>
      </c>
      <c r="G183" s="14" t="s">
        <v>327</v>
      </c>
      <c r="H183" s="421">
        <f t="shared" si="10"/>
        <v>32</v>
      </c>
      <c r="I183" s="420">
        <v>15</v>
      </c>
      <c r="J183" s="421">
        <f t="shared" si="11"/>
        <v>17</v>
      </c>
      <c r="K183" s="419">
        <v>17</v>
      </c>
      <c r="L183" s="420"/>
      <c r="M183" s="155" t="str">
        <f t="shared" si="12"/>
        <v/>
      </c>
      <c r="N183" s="626" t="str">
        <f t="shared" si="13"/>
        <v/>
      </c>
      <c r="O183" s="626" t="str">
        <f t="shared" si="14"/>
        <v/>
      </c>
      <c r="P183" s="302"/>
    </row>
    <row r="184" spans="1:16" s="291" customFormat="1" x14ac:dyDescent="0.2">
      <c r="A184" s="1"/>
      <c r="B184" s="211" t="s">
        <v>786</v>
      </c>
      <c r="C184" s="212"/>
      <c r="D184" s="209" t="s">
        <v>535</v>
      </c>
      <c r="E184" s="13">
        <v>164</v>
      </c>
      <c r="F184" s="14" t="s">
        <v>328</v>
      </c>
      <c r="G184" s="14" t="s">
        <v>329</v>
      </c>
      <c r="H184" s="421" t="str">
        <f t="shared" si="10"/>
        <v/>
      </c>
      <c r="I184" s="420"/>
      <c r="J184" s="421" t="str">
        <f t="shared" si="11"/>
        <v/>
      </c>
      <c r="K184" s="419"/>
      <c r="L184" s="420"/>
      <c r="M184" s="155" t="str">
        <f t="shared" si="12"/>
        <v/>
      </c>
      <c r="N184" s="626" t="str">
        <f t="shared" si="13"/>
        <v/>
      </c>
      <c r="O184" s="626" t="str">
        <f t="shared" si="14"/>
        <v/>
      </c>
      <c r="P184" s="302"/>
    </row>
    <row r="185" spans="1:16" s="291" customFormat="1" x14ac:dyDescent="0.2">
      <c r="A185" s="1"/>
      <c r="B185" s="211" t="s">
        <v>787</v>
      </c>
      <c r="C185" s="212"/>
      <c r="D185" s="209" t="s">
        <v>535</v>
      </c>
      <c r="E185" s="16">
        <v>165</v>
      </c>
      <c r="F185" s="14" t="s">
        <v>330</v>
      </c>
      <c r="G185" s="14" t="s">
        <v>331</v>
      </c>
      <c r="H185" s="421">
        <f t="shared" si="10"/>
        <v>193</v>
      </c>
      <c r="I185" s="420">
        <f>1+47</f>
        <v>48</v>
      </c>
      <c r="J185" s="421">
        <f t="shared" si="11"/>
        <v>145</v>
      </c>
      <c r="K185" s="419">
        <f>102+33+8</f>
        <v>143</v>
      </c>
      <c r="L185" s="420">
        <v>2</v>
      </c>
      <c r="M185" s="155" t="str">
        <f t="shared" si="12"/>
        <v/>
      </c>
      <c r="N185" s="626" t="str">
        <f t="shared" si="13"/>
        <v/>
      </c>
      <c r="O185" s="626" t="str">
        <f t="shared" si="14"/>
        <v/>
      </c>
      <c r="P185" s="302"/>
    </row>
    <row r="186" spans="1:16" s="291" customFormat="1" x14ac:dyDescent="0.2">
      <c r="A186" s="1"/>
      <c r="B186" s="211" t="s">
        <v>788</v>
      </c>
      <c r="C186" s="212"/>
      <c r="D186" s="209" t="s">
        <v>535</v>
      </c>
      <c r="E186" s="13">
        <v>166</v>
      </c>
      <c r="F186" s="14" t="s">
        <v>332</v>
      </c>
      <c r="G186" s="14" t="s">
        <v>333</v>
      </c>
      <c r="H186" s="421" t="str">
        <f t="shared" si="10"/>
        <v/>
      </c>
      <c r="I186" s="420"/>
      <c r="J186" s="421" t="str">
        <f t="shared" si="11"/>
        <v/>
      </c>
      <c r="K186" s="419"/>
      <c r="L186" s="420"/>
      <c r="M186" s="155" t="str">
        <f t="shared" si="12"/>
        <v/>
      </c>
      <c r="N186" s="626" t="str">
        <f t="shared" si="13"/>
        <v/>
      </c>
      <c r="O186" s="626" t="str">
        <f t="shared" si="14"/>
        <v/>
      </c>
      <c r="P186" s="302"/>
    </row>
    <row r="187" spans="1:16" s="291" customFormat="1" x14ac:dyDescent="0.2">
      <c r="A187" s="1"/>
      <c r="B187" s="211" t="s">
        <v>789</v>
      </c>
      <c r="C187" s="212"/>
      <c r="D187" s="209" t="s">
        <v>535</v>
      </c>
      <c r="E187" s="16">
        <v>167</v>
      </c>
      <c r="F187" s="14" t="s">
        <v>334</v>
      </c>
      <c r="G187" s="14" t="s">
        <v>335</v>
      </c>
      <c r="H187" s="421">
        <f t="shared" si="10"/>
        <v>20</v>
      </c>
      <c r="I187" s="420">
        <v>10</v>
      </c>
      <c r="J187" s="421">
        <f t="shared" si="11"/>
        <v>10</v>
      </c>
      <c r="K187" s="419">
        <v>10</v>
      </c>
      <c r="L187" s="420"/>
      <c r="M187" s="155" t="str">
        <f t="shared" si="12"/>
        <v/>
      </c>
      <c r="N187" s="626" t="str">
        <f t="shared" si="13"/>
        <v/>
      </c>
      <c r="O187" s="626" t="str">
        <f t="shared" si="14"/>
        <v/>
      </c>
      <c r="P187" s="302"/>
    </row>
    <row r="188" spans="1:16" s="291" customFormat="1" x14ac:dyDescent="0.2">
      <c r="A188" s="1"/>
      <c r="B188" s="211" t="s">
        <v>790</v>
      </c>
      <c r="C188" s="212"/>
      <c r="D188" s="209" t="s">
        <v>535</v>
      </c>
      <c r="E188" s="13">
        <v>168</v>
      </c>
      <c r="F188" s="14" t="s">
        <v>336</v>
      </c>
      <c r="G188" s="14" t="s">
        <v>337</v>
      </c>
      <c r="H188" s="421">
        <f t="shared" si="10"/>
        <v>1082</v>
      </c>
      <c r="I188" s="420">
        <f>1+48</f>
        <v>49</v>
      </c>
      <c r="J188" s="421">
        <f t="shared" si="11"/>
        <v>1033</v>
      </c>
      <c r="K188" s="419">
        <f>175+843+9</f>
        <v>1027</v>
      </c>
      <c r="L188" s="420">
        <f>2+4</f>
        <v>6</v>
      </c>
      <c r="M188" s="155" t="str">
        <f t="shared" si="12"/>
        <v/>
      </c>
      <c r="N188" s="626" t="str">
        <f t="shared" si="13"/>
        <v/>
      </c>
      <c r="O188" s="626" t="str">
        <f t="shared" si="14"/>
        <v/>
      </c>
      <c r="P188" s="302"/>
    </row>
    <row r="189" spans="1:16" s="291" customFormat="1" x14ac:dyDescent="0.2">
      <c r="A189" s="1"/>
      <c r="B189" s="211" t="s">
        <v>791</v>
      </c>
      <c r="C189" s="212"/>
      <c r="D189" s="209" t="s">
        <v>535</v>
      </c>
      <c r="E189" s="16">
        <v>169</v>
      </c>
      <c r="F189" s="14" t="s">
        <v>338</v>
      </c>
      <c r="G189" s="14" t="s">
        <v>339</v>
      </c>
      <c r="H189" s="421">
        <f t="shared" si="10"/>
        <v>688</v>
      </c>
      <c r="I189" s="420">
        <v>347</v>
      </c>
      <c r="J189" s="421">
        <f t="shared" si="11"/>
        <v>341</v>
      </c>
      <c r="K189" s="419">
        <f>340+1</f>
        <v>341</v>
      </c>
      <c r="L189" s="420"/>
      <c r="M189" s="155" t="str">
        <f t="shared" si="12"/>
        <v/>
      </c>
      <c r="N189" s="626" t="str">
        <f t="shared" si="13"/>
        <v/>
      </c>
      <c r="O189" s="626" t="str">
        <f t="shared" si="14"/>
        <v/>
      </c>
      <c r="P189" s="302"/>
    </row>
    <row r="190" spans="1:16" s="291" customFormat="1" x14ac:dyDescent="0.2">
      <c r="A190" s="1"/>
      <c r="B190" s="211" t="s">
        <v>792</v>
      </c>
      <c r="C190" s="212"/>
      <c r="D190" s="209" t="s">
        <v>535</v>
      </c>
      <c r="E190" s="13">
        <v>170</v>
      </c>
      <c r="F190" s="14" t="s">
        <v>340</v>
      </c>
      <c r="G190" s="14" t="s">
        <v>341</v>
      </c>
      <c r="H190" s="421" t="str">
        <f t="shared" si="10"/>
        <v/>
      </c>
      <c r="I190" s="420"/>
      <c r="J190" s="421" t="str">
        <f t="shared" si="11"/>
        <v/>
      </c>
      <c r="K190" s="419"/>
      <c r="L190" s="420"/>
      <c r="M190" s="155" t="str">
        <f t="shared" si="12"/>
        <v/>
      </c>
      <c r="N190" s="626" t="str">
        <f t="shared" si="13"/>
        <v/>
      </c>
      <c r="O190" s="626" t="str">
        <f t="shared" si="14"/>
        <v/>
      </c>
      <c r="P190" s="302"/>
    </row>
    <row r="191" spans="1:16" s="291" customFormat="1" x14ac:dyDescent="0.2">
      <c r="A191" s="1"/>
      <c r="B191" s="211" t="s">
        <v>793</v>
      </c>
      <c r="C191" s="212"/>
      <c r="D191" s="209" t="s">
        <v>535</v>
      </c>
      <c r="E191" s="16">
        <v>171</v>
      </c>
      <c r="F191" s="14" t="s">
        <v>342</v>
      </c>
      <c r="G191" s="14" t="s">
        <v>343</v>
      </c>
      <c r="H191" s="421">
        <f t="shared" si="10"/>
        <v>134</v>
      </c>
      <c r="I191" s="420">
        <v>23</v>
      </c>
      <c r="J191" s="421">
        <f t="shared" si="11"/>
        <v>111</v>
      </c>
      <c r="K191" s="419">
        <f>97+4</f>
        <v>101</v>
      </c>
      <c r="L191" s="420">
        <v>10</v>
      </c>
      <c r="M191" s="155" t="str">
        <f t="shared" si="12"/>
        <v/>
      </c>
      <c r="N191" s="626" t="str">
        <f t="shared" si="13"/>
        <v/>
      </c>
      <c r="O191" s="626" t="str">
        <f t="shared" si="14"/>
        <v/>
      </c>
      <c r="P191" s="302"/>
    </row>
    <row r="192" spans="1:16" s="291" customFormat="1" x14ac:dyDescent="0.2">
      <c r="A192" s="1"/>
      <c r="B192" s="211" t="s">
        <v>794</v>
      </c>
      <c r="C192" s="212"/>
      <c r="D192" s="209" t="s">
        <v>535</v>
      </c>
      <c r="E192" s="13">
        <v>172</v>
      </c>
      <c r="F192" s="14" t="s">
        <v>344</v>
      </c>
      <c r="G192" s="14" t="s">
        <v>345</v>
      </c>
      <c r="H192" s="421">
        <f t="shared" si="10"/>
        <v>1729</v>
      </c>
      <c r="I192" s="420">
        <f>13+5</f>
        <v>18</v>
      </c>
      <c r="J192" s="421">
        <f t="shared" si="11"/>
        <v>1711</v>
      </c>
      <c r="K192" s="419">
        <f>88+741+2</f>
        <v>831</v>
      </c>
      <c r="L192" s="420">
        <v>880</v>
      </c>
      <c r="M192" s="155" t="str">
        <f t="shared" si="12"/>
        <v/>
      </c>
      <c r="N192" s="626" t="str">
        <f t="shared" si="13"/>
        <v/>
      </c>
      <c r="O192" s="626" t="str">
        <f t="shared" si="14"/>
        <v/>
      </c>
      <c r="P192" s="302"/>
    </row>
    <row r="193" spans="1:16" s="291" customFormat="1" x14ac:dyDescent="0.2">
      <c r="A193" s="1"/>
      <c r="B193" s="211" t="s">
        <v>795</v>
      </c>
      <c r="C193" s="212"/>
      <c r="D193" s="209" t="s">
        <v>535</v>
      </c>
      <c r="E193" s="16">
        <v>173</v>
      </c>
      <c r="F193" s="14" t="s">
        <v>346</v>
      </c>
      <c r="G193" s="14" t="s">
        <v>347</v>
      </c>
      <c r="H193" s="421">
        <f t="shared" si="10"/>
        <v>315</v>
      </c>
      <c r="I193" s="420">
        <f>100</f>
        <v>100</v>
      </c>
      <c r="J193" s="421">
        <f t="shared" si="11"/>
        <v>215</v>
      </c>
      <c r="K193" s="419">
        <v>215</v>
      </c>
      <c r="L193" s="420"/>
      <c r="M193" s="155" t="str">
        <f t="shared" si="12"/>
        <v/>
      </c>
      <c r="N193" s="626" t="str">
        <f t="shared" si="13"/>
        <v/>
      </c>
      <c r="O193" s="626" t="str">
        <f t="shared" si="14"/>
        <v/>
      </c>
      <c r="P193" s="302"/>
    </row>
    <row r="194" spans="1:16" s="291" customFormat="1" x14ac:dyDescent="0.2">
      <c r="A194" s="1"/>
      <c r="B194" s="211" t="s">
        <v>796</v>
      </c>
      <c r="C194" s="212"/>
      <c r="D194" s="209" t="s">
        <v>535</v>
      </c>
      <c r="E194" s="13">
        <v>174</v>
      </c>
      <c r="F194" s="14" t="s">
        <v>348</v>
      </c>
      <c r="G194" s="14" t="s">
        <v>349</v>
      </c>
      <c r="H194" s="421">
        <f t="shared" si="10"/>
        <v>971</v>
      </c>
      <c r="I194" s="420">
        <f>1</f>
        <v>1</v>
      </c>
      <c r="J194" s="421">
        <f t="shared" si="11"/>
        <v>970</v>
      </c>
      <c r="K194" s="419">
        <f>966+3</f>
        <v>969</v>
      </c>
      <c r="L194" s="420">
        <v>1</v>
      </c>
      <c r="M194" s="155" t="str">
        <f t="shared" si="12"/>
        <v/>
      </c>
      <c r="N194" s="626" t="str">
        <f t="shared" si="13"/>
        <v/>
      </c>
      <c r="O194" s="626" t="str">
        <f t="shared" si="14"/>
        <v/>
      </c>
      <c r="P194" s="302"/>
    </row>
    <row r="195" spans="1:16" s="291" customFormat="1" x14ac:dyDescent="0.2">
      <c r="A195" s="1"/>
      <c r="B195" s="211" t="s">
        <v>797</v>
      </c>
      <c r="C195" s="212"/>
      <c r="D195" s="209" t="s">
        <v>535</v>
      </c>
      <c r="E195" s="16">
        <v>175</v>
      </c>
      <c r="F195" s="14" t="s">
        <v>350</v>
      </c>
      <c r="G195" s="14" t="s">
        <v>351</v>
      </c>
      <c r="H195" s="421" t="str">
        <f t="shared" si="10"/>
        <v/>
      </c>
      <c r="I195" s="420"/>
      <c r="J195" s="421" t="str">
        <f t="shared" si="11"/>
        <v/>
      </c>
      <c r="K195" s="419"/>
      <c r="L195" s="420"/>
      <c r="M195" s="155" t="str">
        <f t="shared" si="12"/>
        <v/>
      </c>
      <c r="N195" s="626" t="str">
        <f t="shared" si="13"/>
        <v/>
      </c>
      <c r="O195" s="626" t="str">
        <f t="shared" si="14"/>
        <v/>
      </c>
      <c r="P195" s="302"/>
    </row>
    <row r="196" spans="1:16" s="291" customFormat="1" x14ac:dyDescent="0.2">
      <c r="A196" s="1"/>
      <c r="B196" s="211" t="s">
        <v>798</v>
      </c>
      <c r="C196" s="212"/>
      <c r="D196" s="209" t="s">
        <v>535</v>
      </c>
      <c r="E196" s="13">
        <v>176</v>
      </c>
      <c r="F196" s="14" t="s">
        <v>352</v>
      </c>
      <c r="G196" s="14" t="s">
        <v>353</v>
      </c>
      <c r="H196" s="421">
        <f t="shared" si="10"/>
        <v>766</v>
      </c>
      <c r="I196" s="420">
        <v>736</v>
      </c>
      <c r="J196" s="421">
        <f t="shared" si="11"/>
        <v>30</v>
      </c>
      <c r="K196" s="419">
        <v>30</v>
      </c>
      <c r="L196" s="420"/>
      <c r="M196" s="155" t="str">
        <f t="shared" si="12"/>
        <v/>
      </c>
      <c r="N196" s="626" t="str">
        <f t="shared" si="13"/>
        <v/>
      </c>
      <c r="O196" s="626" t="str">
        <f t="shared" si="14"/>
        <v/>
      </c>
      <c r="P196" s="302"/>
    </row>
    <row r="197" spans="1:16" s="291" customFormat="1" x14ac:dyDescent="0.2">
      <c r="A197" s="1"/>
      <c r="B197" s="211" t="s">
        <v>799</v>
      </c>
      <c r="C197" s="212"/>
      <c r="D197" s="209" t="s">
        <v>535</v>
      </c>
      <c r="E197" s="16">
        <v>177</v>
      </c>
      <c r="F197" s="14" t="s">
        <v>354</v>
      </c>
      <c r="G197" s="14" t="s">
        <v>355</v>
      </c>
      <c r="H197" s="421">
        <f t="shared" si="10"/>
        <v>3649</v>
      </c>
      <c r="I197" s="420">
        <v>2602</v>
      </c>
      <c r="J197" s="421">
        <f t="shared" si="11"/>
        <v>1047</v>
      </c>
      <c r="K197" s="419">
        <f>1024+2</f>
        <v>1026</v>
      </c>
      <c r="L197" s="420">
        <v>21</v>
      </c>
      <c r="M197" s="155" t="str">
        <f t="shared" si="12"/>
        <v/>
      </c>
      <c r="N197" s="626" t="str">
        <f t="shared" si="13"/>
        <v/>
      </c>
      <c r="O197" s="626" t="str">
        <f t="shared" si="14"/>
        <v/>
      </c>
      <c r="P197" s="302"/>
    </row>
    <row r="198" spans="1:16" s="291" customFormat="1" x14ac:dyDescent="0.2">
      <c r="A198" s="1"/>
      <c r="B198" s="211" t="s">
        <v>800</v>
      </c>
      <c r="C198" s="212"/>
      <c r="D198" s="209" t="s">
        <v>535</v>
      </c>
      <c r="E198" s="13">
        <v>178</v>
      </c>
      <c r="F198" s="14" t="s">
        <v>356</v>
      </c>
      <c r="G198" s="14" t="s">
        <v>357</v>
      </c>
      <c r="H198" s="421" t="str">
        <f t="shared" si="10"/>
        <v/>
      </c>
      <c r="I198" s="420"/>
      <c r="J198" s="421" t="str">
        <f t="shared" si="11"/>
        <v/>
      </c>
      <c r="K198" s="419"/>
      <c r="L198" s="420"/>
      <c r="M198" s="155" t="str">
        <f t="shared" si="12"/>
        <v/>
      </c>
      <c r="N198" s="626" t="str">
        <f t="shared" si="13"/>
        <v/>
      </c>
      <c r="O198" s="626" t="str">
        <f t="shared" si="14"/>
        <v/>
      </c>
      <c r="P198" s="302"/>
    </row>
    <row r="199" spans="1:16" s="291" customFormat="1" x14ac:dyDescent="0.2">
      <c r="A199" s="1"/>
      <c r="B199" s="211" t="s">
        <v>806</v>
      </c>
      <c r="C199" s="212"/>
      <c r="D199" s="209" t="s">
        <v>535</v>
      </c>
      <c r="E199" s="16">
        <v>179</v>
      </c>
      <c r="F199" s="14" t="s">
        <v>368</v>
      </c>
      <c r="G199" s="14" t="s">
        <v>369</v>
      </c>
      <c r="H199" s="421">
        <f t="shared" si="10"/>
        <v>83</v>
      </c>
      <c r="I199" s="420">
        <v>76</v>
      </c>
      <c r="J199" s="421">
        <f t="shared" si="11"/>
        <v>7</v>
      </c>
      <c r="K199" s="419">
        <v>7</v>
      </c>
      <c r="L199" s="420"/>
      <c r="M199" s="155" t="str">
        <f t="shared" si="12"/>
        <v/>
      </c>
      <c r="N199" s="626" t="str">
        <f t="shared" si="13"/>
        <v/>
      </c>
      <c r="O199" s="626" t="str">
        <f t="shared" si="14"/>
        <v/>
      </c>
      <c r="P199" s="302"/>
    </row>
    <row r="200" spans="1:16" s="291" customFormat="1" x14ac:dyDescent="0.2">
      <c r="A200" s="1"/>
      <c r="B200" s="211" t="s">
        <v>807</v>
      </c>
      <c r="C200" s="212"/>
      <c r="D200" s="209" t="s">
        <v>535</v>
      </c>
      <c r="E200" s="13">
        <v>180</v>
      </c>
      <c r="F200" s="14" t="s">
        <v>370</v>
      </c>
      <c r="G200" s="14" t="s">
        <v>371</v>
      </c>
      <c r="H200" s="421" t="str">
        <f t="shared" si="10"/>
        <v/>
      </c>
      <c r="I200" s="420"/>
      <c r="J200" s="421" t="str">
        <f t="shared" si="11"/>
        <v/>
      </c>
      <c r="K200" s="419"/>
      <c r="L200" s="420"/>
      <c r="M200" s="155" t="str">
        <f t="shared" si="12"/>
        <v/>
      </c>
      <c r="N200" s="626" t="str">
        <f t="shared" si="13"/>
        <v/>
      </c>
      <c r="O200" s="626" t="str">
        <f t="shared" si="14"/>
        <v/>
      </c>
      <c r="P200" s="302"/>
    </row>
    <row r="201" spans="1:16" s="291" customFormat="1" x14ac:dyDescent="0.2">
      <c r="A201" s="1"/>
      <c r="B201" s="211" t="s">
        <v>808</v>
      </c>
      <c r="C201" s="212"/>
      <c r="D201" s="209" t="s">
        <v>535</v>
      </c>
      <c r="E201" s="16">
        <v>181</v>
      </c>
      <c r="F201" s="14" t="s">
        <v>372</v>
      </c>
      <c r="G201" s="14" t="s">
        <v>373</v>
      </c>
      <c r="H201" s="421" t="str">
        <f t="shared" si="10"/>
        <v/>
      </c>
      <c r="I201" s="420"/>
      <c r="J201" s="421" t="str">
        <f t="shared" si="11"/>
        <v/>
      </c>
      <c r="K201" s="419"/>
      <c r="L201" s="420"/>
      <c r="M201" s="155" t="str">
        <f t="shared" si="12"/>
        <v/>
      </c>
      <c r="N201" s="626" t="str">
        <f t="shared" si="13"/>
        <v/>
      </c>
      <c r="O201" s="626" t="str">
        <f t="shared" si="14"/>
        <v/>
      </c>
      <c r="P201" s="302"/>
    </row>
    <row r="202" spans="1:16" s="291" customFormat="1" x14ac:dyDescent="0.2">
      <c r="A202" s="1"/>
      <c r="B202" s="211" t="s">
        <v>809</v>
      </c>
      <c r="C202" s="212"/>
      <c r="D202" s="209" t="s">
        <v>535</v>
      </c>
      <c r="E202" s="13">
        <v>182</v>
      </c>
      <c r="F202" s="14" t="s">
        <v>374</v>
      </c>
      <c r="G202" s="14" t="s">
        <v>375</v>
      </c>
      <c r="H202" s="421">
        <f t="shared" si="10"/>
        <v>498</v>
      </c>
      <c r="I202" s="420">
        <v>458</v>
      </c>
      <c r="J202" s="421">
        <f t="shared" si="11"/>
        <v>40</v>
      </c>
      <c r="K202" s="419">
        <f>5+33+2</f>
        <v>40</v>
      </c>
      <c r="L202" s="420"/>
      <c r="M202" s="155" t="str">
        <f t="shared" si="12"/>
        <v/>
      </c>
      <c r="N202" s="626" t="str">
        <f t="shared" si="13"/>
        <v/>
      </c>
      <c r="O202" s="626" t="str">
        <f t="shared" si="14"/>
        <v/>
      </c>
      <c r="P202" s="302"/>
    </row>
    <row r="203" spans="1:16" s="291" customFormat="1" x14ac:dyDescent="0.2">
      <c r="A203" s="1"/>
      <c r="B203" s="211" t="s">
        <v>810</v>
      </c>
      <c r="C203" s="212"/>
      <c r="D203" s="209" t="s">
        <v>535</v>
      </c>
      <c r="E203" s="16">
        <v>183</v>
      </c>
      <c r="F203" s="14" t="s">
        <v>376</v>
      </c>
      <c r="G203" s="14" t="s">
        <v>377</v>
      </c>
      <c r="H203" s="421">
        <f t="shared" si="10"/>
        <v>17</v>
      </c>
      <c r="I203" s="420">
        <v>14</v>
      </c>
      <c r="J203" s="421">
        <f t="shared" si="11"/>
        <v>3</v>
      </c>
      <c r="K203" s="419">
        <v>3</v>
      </c>
      <c r="L203" s="420"/>
      <c r="M203" s="155" t="str">
        <f t="shared" si="12"/>
        <v/>
      </c>
      <c r="N203" s="626" t="str">
        <f t="shared" si="13"/>
        <v/>
      </c>
      <c r="O203" s="626" t="str">
        <f t="shared" si="14"/>
        <v/>
      </c>
      <c r="P203" s="302"/>
    </row>
    <row r="204" spans="1:16" s="291" customFormat="1" x14ac:dyDescent="0.2">
      <c r="A204" s="1"/>
      <c r="B204" s="211" t="s">
        <v>811</v>
      </c>
      <c r="C204" s="212"/>
      <c r="D204" s="209" t="s">
        <v>535</v>
      </c>
      <c r="E204" s="13">
        <v>184</v>
      </c>
      <c r="F204" s="14" t="s">
        <v>378</v>
      </c>
      <c r="G204" s="15" t="s">
        <v>379</v>
      </c>
      <c r="H204" s="421">
        <f t="shared" si="10"/>
        <v>22</v>
      </c>
      <c r="I204" s="420">
        <v>1</v>
      </c>
      <c r="J204" s="421">
        <f t="shared" si="11"/>
        <v>21</v>
      </c>
      <c r="K204" s="419">
        <v>20</v>
      </c>
      <c r="L204" s="420">
        <v>1</v>
      </c>
      <c r="M204" s="155" t="str">
        <f t="shared" si="12"/>
        <v/>
      </c>
      <c r="N204" s="626" t="str">
        <f t="shared" si="13"/>
        <v/>
      </c>
      <c r="O204" s="626" t="str">
        <f t="shared" si="14"/>
        <v/>
      </c>
      <c r="P204" s="302"/>
    </row>
    <row r="205" spans="1:16" s="291" customFormat="1" x14ac:dyDescent="0.2">
      <c r="A205" s="1"/>
      <c r="B205" s="211" t="s">
        <v>812</v>
      </c>
      <c r="C205" s="212"/>
      <c r="D205" s="209" t="s">
        <v>535</v>
      </c>
      <c r="E205" s="16">
        <v>185</v>
      </c>
      <c r="F205" s="14" t="s">
        <v>380</v>
      </c>
      <c r="G205" s="14" t="s">
        <v>381</v>
      </c>
      <c r="H205" s="421">
        <f t="shared" si="10"/>
        <v>2</v>
      </c>
      <c r="I205" s="420"/>
      <c r="J205" s="421">
        <f t="shared" si="11"/>
        <v>2</v>
      </c>
      <c r="K205" s="419"/>
      <c r="L205" s="420">
        <v>2</v>
      </c>
      <c r="M205" s="155" t="str">
        <f t="shared" si="12"/>
        <v/>
      </c>
      <c r="N205" s="626" t="str">
        <f t="shared" si="13"/>
        <v/>
      </c>
      <c r="O205" s="626" t="str">
        <f t="shared" si="14"/>
        <v/>
      </c>
      <c r="P205" s="302"/>
    </row>
    <row r="206" spans="1:16" s="291" customFormat="1" x14ac:dyDescent="0.2">
      <c r="A206" s="1"/>
      <c r="B206" s="211" t="s">
        <v>813</v>
      </c>
      <c r="C206" s="212"/>
      <c r="D206" s="209" t="s">
        <v>535</v>
      </c>
      <c r="E206" s="13">
        <v>186</v>
      </c>
      <c r="F206" s="14" t="s">
        <v>382</v>
      </c>
      <c r="G206" s="14" t="s">
        <v>383</v>
      </c>
      <c r="H206" s="421" t="str">
        <f t="shared" si="10"/>
        <v/>
      </c>
      <c r="I206" s="420"/>
      <c r="J206" s="421" t="str">
        <f t="shared" si="11"/>
        <v/>
      </c>
      <c r="K206" s="419"/>
      <c r="L206" s="420"/>
      <c r="M206" s="155" t="str">
        <f t="shared" si="12"/>
        <v/>
      </c>
      <c r="N206" s="626" t="str">
        <f t="shared" si="13"/>
        <v/>
      </c>
      <c r="O206" s="626" t="str">
        <f t="shared" si="14"/>
        <v/>
      </c>
      <c r="P206" s="302"/>
    </row>
    <row r="207" spans="1:16" s="291" customFormat="1" x14ac:dyDescent="0.2">
      <c r="A207" s="1"/>
      <c r="B207" s="211" t="s">
        <v>814</v>
      </c>
      <c r="C207" s="212"/>
      <c r="D207" s="209" t="s">
        <v>535</v>
      </c>
      <c r="E207" s="16">
        <v>187</v>
      </c>
      <c r="F207" s="14" t="s">
        <v>384</v>
      </c>
      <c r="G207" s="14" t="s">
        <v>385</v>
      </c>
      <c r="H207" s="421">
        <f t="shared" si="10"/>
        <v>7868</v>
      </c>
      <c r="I207" s="420">
        <f>1+5926+1</f>
        <v>5928</v>
      </c>
      <c r="J207" s="421">
        <f t="shared" si="11"/>
        <v>1940</v>
      </c>
      <c r="K207" s="419">
        <f>6+1550+1</f>
        <v>1557</v>
      </c>
      <c r="L207" s="420">
        <v>383</v>
      </c>
      <c r="M207" s="155" t="str">
        <f t="shared" si="12"/>
        <v/>
      </c>
      <c r="N207" s="626" t="str">
        <f t="shared" si="13"/>
        <v/>
      </c>
      <c r="O207" s="626" t="str">
        <f t="shared" si="14"/>
        <v/>
      </c>
      <c r="P207" s="302"/>
    </row>
    <row r="208" spans="1:16" s="291" customFormat="1" x14ac:dyDescent="0.2">
      <c r="A208" s="1"/>
      <c r="B208" s="211" t="s">
        <v>815</v>
      </c>
      <c r="C208" s="212"/>
      <c r="D208" s="209" t="s">
        <v>535</v>
      </c>
      <c r="E208" s="13">
        <v>188</v>
      </c>
      <c r="F208" s="33" t="s">
        <v>512</v>
      </c>
      <c r="G208" s="33" t="s">
        <v>513</v>
      </c>
      <c r="H208" s="421" t="str">
        <f t="shared" si="10"/>
        <v/>
      </c>
      <c r="I208" s="420"/>
      <c r="J208" s="421" t="str">
        <f t="shared" si="11"/>
        <v/>
      </c>
      <c r="K208" s="419"/>
      <c r="L208" s="420"/>
      <c r="M208" s="155" t="str">
        <f t="shared" si="12"/>
        <v/>
      </c>
      <c r="N208" s="626" t="str">
        <f t="shared" si="13"/>
        <v/>
      </c>
      <c r="O208" s="626" t="str">
        <f t="shared" si="14"/>
        <v/>
      </c>
      <c r="P208" s="302"/>
    </row>
    <row r="209" spans="1:16" s="291" customFormat="1" x14ac:dyDescent="0.2">
      <c r="A209" s="1"/>
      <c r="B209" s="211" t="s">
        <v>816</v>
      </c>
      <c r="C209" s="212"/>
      <c r="D209" s="209" t="s">
        <v>535</v>
      </c>
      <c r="E209" s="16">
        <v>189</v>
      </c>
      <c r="F209" s="14" t="s">
        <v>386</v>
      </c>
      <c r="G209" s="14" t="s">
        <v>387</v>
      </c>
      <c r="H209" s="421">
        <f t="shared" si="10"/>
        <v>9</v>
      </c>
      <c r="I209" s="420">
        <v>2</v>
      </c>
      <c r="J209" s="421">
        <f t="shared" si="11"/>
        <v>7</v>
      </c>
      <c r="K209" s="419">
        <f>1+6</f>
        <v>7</v>
      </c>
      <c r="L209" s="420"/>
      <c r="M209" s="155" t="str">
        <f t="shared" si="12"/>
        <v/>
      </c>
      <c r="N209" s="626" t="str">
        <f t="shared" si="13"/>
        <v/>
      </c>
      <c r="O209" s="626" t="str">
        <f t="shared" si="14"/>
        <v/>
      </c>
      <c r="P209" s="302"/>
    </row>
    <row r="210" spans="1:16" s="291" customFormat="1" x14ac:dyDescent="0.2">
      <c r="A210" s="1"/>
      <c r="B210" s="211" t="s">
        <v>817</v>
      </c>
      <c r="C210" s="212"/>
      <c r="D210" s="209" t="s">
        <v>535</v>
      </c>
      <c r="E210" s="13">
        <v>190</v>
      </c>
      <c r="F210" s="14" t="s">
        <v>388</v>
      </c>
      <c r="G210" s="14" t="s">
        <v>389</v>
      </c>
      <c r="H210" s="421">
        <f t="shared" si="10"/>
        <v>2</v>
      </c>
      <c r="I210" s="420"/>
      <c r="J210" s="421">
        <f t="shared" si="11"/>
        <v>2</v>
      </c>
      <c r="K210" s="419">
        <v>1</v>
      </c>
      <c r="L210" s="420">
        <f>1</f>
        <v>1</v>
      </c>
      <c r="M210" s="155" t="str">
        <f t="shared" si="12"/>
        <v/>
      </c>
      <c r="N210" s="626" t="str">
        <f t="shared" si="13"/>
        <v/>
      </c>
      <c r="O210" s="626" t="str">
        <f t="shared" si="14"/>
        <v/>
      </c>
      <c r="P210" s="302"/>
    </row>
    <row r="211" spans="1:16" s="291" customFormat="1" x14ac:dyDescent="0.2">
      <c r="A211" s="1"/>
      <c r="B211" s="211" t="s">
        <v>818</v>
      </c>
      <c r="C211" s="212"/>
      <c r="D211" s="209" t="s">
        <v>535</v>
      </c>
      <c r="E211" s="16">
        <v>191</v>
      </c>
      <c r="F211" s="14" t="s">
        <v>390</v>
      </c>
      <c r="G211" s="14" t="s">
        <v>391</v>
      </c>
      <c r="H211" s="421" t="str">
        <f t="shared" si="10"/>
        <v/>
      </c>
      <c r="I211" s="420"/>
      <c r="J211" s="421" t="str">
        <f t="shared" si="11"/>
        <v/>
      </c>
      <c r="K211" s="419"/>
      <c r="L211" s="420"/>
      <c r="M211" s="155" t="str">
        <f t="shared" si="12"/>
        <v/>
      </c>
      <c r="N211" s="626" t="str">
        <f t="shared" si="13"/>
        <v/>
      </c>
      <c r="O211" s="626" t="str">
        <f t="shared" si="14"/>
        <v/>
      </c>
      <c r="P211" s="302"/>
    </row>
    <row r="212" spans="1:16" s="291" customFormat="1" x14ac:dyDescent="0.2">
      <c r="A212" s="1"/>
      <c r="B212" s="211" t="s">
        <v>819</v>
      </c>
      <c r="C212" s="212"/>
      <c r="D212" s="209" t="s">
        <v>535</v>
      </c>
      <c r="E212" s="13">
        <v>192</v>
      </c>
      <c r="F212" s="14" t="s">
        <v>392</v>
      </c>
      <c r="G212" s="14" t="s">
        <v>393</v>
      </c>
      <c r="H212" s="421" t="str">
        <f t="shared" si="10"/>
        <v/>
      </c>
      <c r="I212" s="420"/>
      <c r="J212" s="421" t="str">
        <f t="shared" si="11"/>
        <v/>
      </c>
      <c r="K212" s="419"/>
      <c r="L212" s="420"/>
      <c r="M212" s="155" t="str">
        <f t="shared" si="12"/>
        <v/>
      </c>
      <c r="N212" s="626" t="str">
        <f t="shared" si="13"/>
        <v/>
      </c>
      <c r="O212" s="626" t="str">
        <f t="shared" si="14"/>
        <v/>
      </c>
      <c r="P212" s="302"/>
    </row>
    <row r="213" spans="1:16" s="291" customFormat="1" x14ac:dyDescent="0.2">
      <c r="A213" s="1"/>
      <c r="B213" s="211" t="s">
        <v>820</v>
      </c>
      <c r="C213" s="212"/>
      <c r="D213" s="209" t="s">
        <v>535</v>
      </c>
      <c r="E213" s="16">
        <v>193</v>
      </c>
      <c r="F213" s="14" t="s">
        <v>394</v>
      </c>
      <c r="G213" s="14" t="s">
        <v>395</v>
      </c>
      <c r="H213" s="421">
        <f t="shared" ref="H213:H259" si="15">IF(AND(I213="",J213=""),"",IF(OR(I213="c",J213="c"),"c",SUM(I213,J213)))</f>
        <v>2281</v>
      </c>
      <c r="I213" s="420">
        <v>313</v>
      </c>
      <c r="J213" s="421">
        <f t="shared" si="11"/>
        <v>1968</v>
      </c>
      <c r="K213" s="419">
        <f>3+1856+4</f>
        <v>1863</v>
      </c>
      <c r="L213" s="420">
        <v>105</v>
      </c>
      <c r="M213" s="155" t="str">
        <f t="shared" si="12"/>
        <v/>
      </c>
      <c r="N213" s="626" t="str">
        <f t="shared" si="13"/>
        <v/>
      </c>
      <c r="O213" s="626" t="str">
        <f t="shared" si="14"/>
        <v/>
      </c>
      <c r="P213" s="302"/>
    </row>
    <row r="214" spans="1:16" s="291" customFormat="1" x14ac:dyDescent="0.2">
      <c r="A214" s="1"/>
      <c r="B214" s="211" t="s">
        <v>821</v>
      </c>
      <c r="C214" s="212"/>
      <c r="D214" s="209" t="s">
        <v>535</v>
      </c>
      <c r="E214" s="13">
        <v>194</v>
      </c>
      <c r="F214" s="14" t="s">
        <v>546</v>
      </c>
      <c r="G214" s="160" t="s">
        <v>547</v>
      </c>
      <c r="H214" s="421" t="str">
        <f t="shared" si="15"/>
        <v/>
      </c>
      <c r="I214" s="420"/>
      <c r="J214" s="421" t="str">
        <f t="shared" ref="J214:J264" si="16">IF(AND(K214="",L214=""),"",IF(OR(K214="c",L214="c"),"c",SUM(K214,L214)))</f>
        <v/>
      </c>
      <c r="K214" s="419"/>
      <c r="L214" s="420"/>
      <c r="M214" s="155" t="str">
        <f t="shared" ref="M214:M264" si="17">IF(AND(SUM(COUNTIF(K214:L214,"c"),(COUNTIF(J214,"c")))=1,AND(K214&lt;&gt;"",L214&lt;&gt;"",J214&lt;&gt;"")),"Residual Disclosure",IF(AND(SUM(COUNTIF(I214:J214,"c"),(COUNTIF(H214,"c")))=1,AND(I214&lt;&gt;"",J214&lt;&gt;"",H214&lt;&gt;"")),"Residual Disclosure",""))</f>
        <v/>
      </c>
      <c r="N214" s="626" t="str">
        <f t="shared" ref="N214:N264" si="18">IF(M214&lt;&gt;"","",IF(OR(AND(H214="c",OR(J214="c",I214="c")),AND(H214&lt;&gt;"",I214="c",J214="c"),AND(H214&lt;&gt;"",J214="",I214="")),"",IF(OR(I214="c",J214="c"),"c",IF(ABS(SUM(I214,J214)-SUM(H214))&gt;0.9,SUM(I214,J214),""))))</f>
        <v/>
      </c>
      <c r="O214" s="626" t="str">
        <f t="shared" ref="O214:O264" si="19">IF(M214&lt;&gt;"","",IF(OR(AND(J214="c",OR(L214="c",K214="c")),AND(J214&lt;&gt;"",K214="c",L214="c"),AND(J214&lt;&gt;"",L214="",K214="")),"",IF(COUNTIF(K214:L214,"c")&gt;1,"",IF(ABS(SUM(K214,L214)-SUM(J214))&gt;0.9,SUM(K214,L214),""))))</f>
        <v/>
      </c>
      <c r="P214" s="302"/>
    </row>
    <row r="215" spans="1:16" s="291" customFormat="1" x14ac:dyDescent="0.2">
      <c r="A215" s="1"/>
      <c r="B215" s="211" t="s">
        <v>822</v>
      </c>
      <c r="C215" s="212"/>
      <c r="D215" s="209" t="s">
        <v>535</v>
      </c>
      <c r="E215" s="16">
        <v>195</v>
      </c>
      <c r="F215" s="14" t="s">
        <v>396</v>
      </c>
      <c r="G215" s="14" t="s">
        <v>397</v>
      </c>
      <c r="H215" s="421">
        <f t="shared" si="15"/>
        <v>7329</v>
      </c>
      <c r="I215" s="420">
        <f>906+2</f>
        <v>908</v>
      </c>
      <c r="J215" s="421">
        <f t="shared" si="16"/>
        <v>6421</v>
      </c>
      <c r="K215" s="419">
        <f>4+4018+5</f>
        <v>4027</v>
      </c>
      <c r="L215" s="420">
        <f>2392+2</f>
        <v>2394</v>
      </c>
      <c r="M215" s="155" t="str">
        <f t="shared" si="17"/>
        <v/>
      </c>
      <c r="N215" s="626" t="str">
        <f t="shared" si="18"/>
        <v/>
      </c>
      <c r="O215" s="626" t="str">
        <f t="shared" si="19"/>
        <v/>
      </c>
      <c r="P215" s="302"/>
    </row>
    <row r="216" spans="1:16" s="291" customFormat="1" x14ac:dyDescent="0.2">
      <c r="A216" s="1"/>
      <c r="B216" s="211" t="s">
        <v>823</v>
      </c>
      <c r="C216" s="212"/>
      <c r="D216" s="209" t="s">
        <v>535</v>
      </c>
      <c r="E216" s="13">
        <v>196</v>
      </c>
      <c r="F216" s="14" t="s">
        <v>398</v>
      </c>
      <c r="G216" s="14" t="s">
        <v>399</v>
      </c>
      <c r="H216" s="421">
        <f t="shared" si="15"/>
        <v>67</v>
      </c>
      <c r="I216" s="420">
        <v>21</v>
      </c>
      <c r="J216" s="421">
        <f t="shared" si="16"/>
        <v>46</v>
      </c>
      <c r="K216" s="419">
        <v>40</v>
      </c>
      <c r="L216" s="420">
        <v>6</v>
      </c>
      <c r="M216" s="155" t="str">
        <f t="shared" si="17"/>
        <v/>
      </c>
      <c r="N216" s="626" t="str">
        <f t="shared" si="18"/>
        <v/>
      </c>
      <c r="O216" s="626" t="str">
        <f t="shared" si="19"/>
        <v/>
      </c>
      <c r="P216" s="302"/>
    </row>
    <row r="217" spans="1:16" s="291" customFormat="1" x14ac:dyDescent="0.2">
      <c r="A217" s="1"/>
      <c r="B217" s="211" t="s">
        <v>801</v>
      </c>
      <c r="C217" s="212"/>
      <c r="D217" s="209" t="s">
        <v>535</v>
      </c>
      <c r="E217" s="16">
        <v>197</v>
      </c>
      <c r="F217" s="14" t="s">
        <v>358</v>
      </c>
      <c r="G217" s="14" t="s">
        <v>359</v>
      </c>
      <c r="H217" s="421" t="str">
        <f t="shared" si="15"/>
        <v/>
      </c>
      <c r="I217" s="420"/>
      <c r="J217" s="421" t="str">
        <f t="shared" si="16"/>
        <v/>
      </c>
      <c r="K217" s="419"/>
      <c r="L217" s="420"/>
      <c r="M217" s="155" t="str">
        <f t="shared" si="17"/>
        <v/>
      </c>
      <c r="N217" s="626" t="str">
        <f t="shared" si="18"/>
        <v/>
      </c>
      <c r="O217" s="626" t="str">
        <f t="shared" si="19"/>
        <v/>
      </c>
      <c r="P217" s="302"/>
    </row>
    <row r="218" spans="1:16" s="291" customFormat="1" x14ac:dyDescent="0.2">
      <c r="A218" s="1"/>
      <c r="B218" s="211" t="s">
        <v>802</v>
      </c>
      <c r="C218" s="212"/>
      <c r="D218" s="209" t="s">
        <v>535</v>
      </c>
      <c r="E218" s="13">
        <v>198</v>
      </c>
      <c r="F218" s="14" t="s">
        <v>360</v>
      </c>
      <c r="G218" s="14" t="s">
        <v>361</v>
      </c>
      <c r="H218" s="421" t="str">
        <f t="shared" si="15"/>
        <v/>
      </c>
      <c r="I218" s="420"/>
      <c r="J218" s="421" t="str">
        <f t="shared" si="16"/>
        <v/>
      </c>
      <c r="K218" s="419"/>
      <c r="L218" s="420"/>
      <c r="M218" s="155" t="str">
        <f t="shared" si="17"/>
        <v/>
      </c>
      <c r="N218" s="626" t="str">
        <f t="shared" si="18"/>
        <v/>
      </c>
      <c r="O218" s="626" t="str">
        <f t="shared" si="19"/>
        <v/>
      </c>
      <c r="P218" s="302"/>
    </row>
    <row r="219" spans="1:16" s="291" customFormat="1" x14ac:dyDescent="0.2">
      <c r="A219" s="1"/>
      <c r="B219" s="211" t="s">
        <v>803</v>
      </c>
      <c r="C219" s="212"/>
      <c r="D219" s="209" t="s">
        <v>535</v>
      </c>
      <c r="E219" s="16">
        <v>199</v>
      </c>
      <c r="F219" s="14" t="s">
        <v>362</v>
      </c>
      <c r="G219" s="14" t="s">
        <v>363</v>
      </c>
      <c r="H219" s="421">
        <f t="shared" si="15"/>
        <v>4</v>
      </c>
      <c r="I219" s="420"/>
      <c r="J219" s="421">
        <f t="shared" si="16"/>
        <v>4</v>
      </c>
      <c r="K219" s="419">
        <v>4</v>
      </c>
      <c r="L219" s="420"/>
      <c r="M219" s="155" t="str">
        <f t="shared" si="17"/>
        <v/>
      </c>
      <c r="N219" s="626" t="str">
        <f t="shared" si="18"/>
        <v/>
      </c>
      <c r="O219" s="626" t="str">
        <f t="shared" si="19"/>
        <v/>
      </c>
      <c r="P219" s="302"/>
    </row>
    <row r="220" spans="1:16" s="291" customFormat="1" x14ac:dyDescent="0.2">
      <c r="A220" s="1"/>
      <c r="B220" s="211" t="s">
        <v>804</v>
      </c>
      <c r="C220" s="212"/>
      <c r="D220" s="209" t="s">
        <v>535</v>
      </c>
      <c r="E220" s="13">
        <v>200</v>
      </c>
      <c r="F220" s="14" t="s">
        <v>364</v>
      </c>
      <c r="G220" s="14" t="s">
        <v>365</v>
      </c>
      <c r="H220" s="421" t="str">
        <f t="shared" si="15"/>
        <v/>
      </c>
      <c r="I220" s="420"/>
      <c r="J220" s="421" t="str">
        <f t="shared" si="16"/>
        <v/>
      </c>
      <c r="K220" s="419"/>
      <c r="L220" s="420"/>
      <c r="M220" s="155" t="str">
        <f t="shared" si="17"/>
        <v/>
      </c>
      <c r="N220" s="626" t="str">
        <f t="shared" si="18"/>
        <v/>
      </c>
      <c r="O220" s="626" t="str">
        <f t="shared" si="19"/>
        <v/>
      </c>
      <c r="P220" s="302"/>
    </row>
    <row r="221" spans="1:16" s="291" customFormat="1" x14ac:dyDescent="0.2">
      <c r="A221" s="1"/>
      <c r="B221" s="211" t="s">
        <v>805</v>
      </c>
      <c r="C221" s="212"/>
      <c r="D221" s="209" t="s">
        <v>535</v>
      </c>
      <c r="E221" s="16">
        <v>201</v>
      </c>
      <c r="F221" s="14" t="s">
        <v>366</v>
      </c>
      <c r="G221" s="14" t="s">
        <v>367</v>
      </c>
      <c r="H221" s="421" t="str">
        <f t="shared" si="15"/>
        <v/>
      </c>
      <c r="I221" s="420"/>
      <c r="J221" s="421" t="str">
        <f t="shared" si="16"/>
        <v/>
      </c>
      <c r="K221" s="419"/>
      <c r="L221" s="420"/>
      <c r="M221" s="155" t="str">
        <f t="shared" si="17"/>
        <v/>
      </c>
      <c r="N221" s="626" t="str">
        <f t="shared" si="18"/>
        <v/>
      </c>
      <c r="O221" s="626" t="str">
        <f t="shared" si="19"/>
        <v/>
      </c>
      <c r="P221" s="302"/>
    </row>
    <row r="222" spans="1:16" s="291" customFormat="1" x14ac:dyDescent="0.2">
      <c r="A222" s="1"/>
      <c r="B222" s="211" t="s">
        <v>824</v>
      </c>
      <c r="C222" s="212"/>
      <c r="D222" s="209" t="s">
        <v>535</v>
      </c>
      <c r="E222" s="13">
        <v>202</v>
      </c>
      <c r="F222" s="14" t="s">
        <v>400</v>
      </c>
      <c r="G222" s="14" t="s">
        <v>401</v>
      </c>
      <c r="H222" s="421" t="str">
        <f t="shared" si="15"/>
        <v/>
      </c>
      <c r="I222" s="420"/>
      <c r="J222" s="421" t="str">
        <f t="shared" si="16"/>
        <v/>
      </c>
      <c r="K222" s="419"/>
      <c r="L222" s="420"/>
      <c r="M222" s="155" t="str">
        <f t="shared" si="17"/>
        <v/>
      </c>
      <c r="N222" s="626" t="str">
        <f t="shared" si="18"/>
        <v/>
      </c>
      <c r="O222" s="626" t="str">
        <f t="shared" si="19"/>
        <v/>
      </c>
      <c r="P222" s="302"/>
    </row>
    <row r="223" spans="1:16" s="291" customFormat="1" x14ac:dyDescent="0.2">
      <c r="A223" s="1"/>
      <c r="B223" s="211" t="s">
        <v>825</v>
      </c>
      <c r="C223" s="212"/>
      <c r="D223" s="209" t="s">
        <v>535</v>
      </c>
      <c r="E223" s="16">
        <v>203</v>
      </c>
      <c r="F223" s="14" t="s">
        <v>402</v>
      </c>
      <c r="G223" s="14" t="s">
        <v>403</v>
      </c>
      <c r="H223" s="421" t="str">
        <f t="shared" si="15"/>
        <v/>
      </c>
      <c r="I223" s="420"/>
      <c r="J223" s="421" t="str">
        <f t="shared" si="16"/>
        <v/>
      </c>
      <c r="K223" s="419"/>
      <c r="L223" s="420"/>
      <c r="M223" s="155" t="str">
        <f t="shared" si="17"/>
        <v/>
      </c>
      <c r="N223" s="626" t="str">
        <f t="shared" si="18"/>
        <v/>
      </c>
      <c r="O223" s="626" t="str">
        <f t="shared" si="19"/>
        <v/>
      </c>
      <c r="P223" s="302"/>
    </row>
    <row r="224" spans="1:16" s="291" customFormat="1" x14ac:dyDescent="0.2">
      <c r="A224" s="1"/>
      <c r="B224" s="211" t="s">
        <v>826</v>
      </c>
      <c r="C224" s="212"/>
      <c r="D224" s="209" t="s">
        <v>535</v>
      </c>
      <c r="E224" s="13">
        <v>204</v>
      </c>
      <c r="F224" s="14" t="s">
        <v>404</v>
      </c>
      <c r="G224" s="14" t="s">
        <v>405</v>
      </c>
      <c r="H224" s="421">
        <f t="shared" si="15"/>
        <v>82</v>
      </c>
      <c r="I224" s="420">
        <v>82</v>
      </c>
      <c r="J224" s="421" t="str">
        <f t="shared" si="16"/>
        <v/>
      </c>
      <c r="K224" s="419"/>
      <c r="L224" s="420"/>
      <c r="M224" s="155" t="str">
        <f t="shared" si="17"/>
        <v/>
      </c>
      <c r="N224" s="626" t="str">
        <f t="shared" si="18"/>
        <v/>
      </c>
      <c r="O224" s="626" t="str">
        <f t="shared" si="19"/>
        <v/>
      </c>
      <c r="P224" s="302"/>
    </row>
    <row r="225" spans="1:16" s="291" customFormat="1" x14ac:dyDescent="0.2">
      <c r="A225" s="1"/>
      <c r="B225" s="211" t="s">
        <v>827</v>
      </c>
      <c r="C225" s="212"/>
      <c r="D225" s="209" t="s">
        <v>535</v>
      </c>
      <c r="E225" s="16">
        <v>205</v>
      </c>
      <c r="F225" s="14" t="s">
        <v>406</v>
      </c>
      <c r="G225" s="14" t="s">
        <v>407</v>
      </c>
      <c r="H225" s="421">
        <f t="shared" si="15"/>
        <v>2190</v>
      </c>
      <c r="I225" s="420">
        <f>246+2</f>
        <v>248</v>
      </c>
      <c r="J225" s="421">
        <f t="shared" si="16"/>
        <v>1942</v>
      </c>
      <c r="K225" s="419">
        <f>348+1245+7</f>
        <v>1600</v>
      </c>
      <c r="L225" s="420">
        <f>224+41+77</f>
        <v>342</v>
      </c>
      <c r="M225" s="155" t="str">
        <f t="shared" si="17"/>
        <v/>
      </c>
      <c r="N225" s="626" t="str">
        <f t="shared" si="18"/>
        <v/>
      </c>
      <c r="O225" s="626" t="str">
        <f t="shared" si="19"/>
        <v/>
      </c>
      <c r="P225" s="302"/>
    </row>
    <row r="226" spans="1:16" s="291" customFormat="1" x14ac:dyDescent="0.2">
      <c r="A226" s="1"/>
      <c r="B226" s="211" t="s">
        <v>828</v>
      </c>
      <c r="C226" s="212"/>
      <c r="D226" s="209" t="s">
        <v>535</v>
      </c>
      <c r="E226" s="13">
        <v>206</v>
      </c>
      <c r="F226" s="14" t="s">
        <v>408</v>
      </c>
      <c r="G226" s="14" t="s">
        <v>409</v>
      </c>
      <c r="H226" s="421">
        <f t="shared" si="15"/>
        <v>4996</v>
      </c>
      <c r="I226" s="420">
        <f>3+4396+21</f>
        <v>4420</v>
      </c>
      <c r="J226" s="421">
        <f t="shared" si="16"/>
        <v>576</v>
      </c>
      <c r="K226" s="419">
        <f>12+452+18</f>
        <v>482</v>
      </c>
      <c r="L226" s="420">
        <f>83+4+7</f>
        <v>94</v>
      </c>
      <c r="M226" s="155" t="str">
        <f t="shared" si="17"/>
        <v/>
      </c>
      <c r="N226" s="626" t="str">
        <f t="shared" si="18"/>
        <v/>
      </c>
      <c r="O226" s="626" t="str">
        <f t="shared" si="19"/>
        <v/>
      </c>
      <c r="P226" s="302"/>
    </row>
    <row r="227" spans="1:16" s="291" customFormat="1" x14ac:dyDescent="0.2">
      <c r="A227" s="1"/>
      <c r="B227" s="211" t="s">
        <v>829</v>
      </c>
      <c r="C227" s="212"/>
      <c r="D227" s="209" t="s">
        <v>535</v>
      </c>
      <c r="E227" s="16">
        <v>207</v>
      </c>
      <c r="F227" s="14" t="s">
        <v>410</v>
      </c>
      <c r="G227" s="14" t="s">
        <v>411</v>
      </c>
      <c r="H227" s="421" t="str">
        <f t="shared" si="15"/>
        <v/>
      </c>
      <c r="I227" s="420"/>
      <c r="J227" s="421" t="str">
        <f t="shared" si="16"/>
        <v/>
      </c>
      <c r="K227" s="419"/>
      <c r="L227" s="420"/>
      <c r="M227" s="155" t="str">
        <f t="shared" si="17"/>
        <v/>
      </c>
      <c r="N227" s="626" t="str">
        <f t="shared" si="18"/>
        <v/>
      </c>
      <c r="O227" s="626" t="str">
        <f t="shared" si="19"/>
        <v/>
      </c>
      <c r="P227" s="302"/>
    </row>
    <row r="228" spans="1:16" s="291" customFormat="1" x14ac:dyDescent="0.2">
      <c r="A228" s="1"/>
      <c r="B228" s="211" t="s">
        <v>830</v>
      </c>
      <c r="C228" s="212"/>
      <c r="D228" s="209" t="s">
        <v>535</v>
      </c>
      <c r="E228" s="13">
        <v>208</v>
      </c>
      <c r="F228" s="14" t="s">
        <v>412</v>
      </c>
      <c r="G228" s="14" t="s">
        <v>413</v>
      </c>
      <c r="H228" s="421">
        <f t="shared" si="15"/>
        <v>2617</v>
      </c>
      <c r="I228" s="420">
        <v>2487</v>
      </c>
      <c r="J228" s="421">
        <f t="shared" si="16"/>
        <v>130</v>
      </c>
      <c r="K228" s="419">
        <v>87</v>
      </c>
      <c r="L228" s="420">
        <v>43</v>
      </c>
      <c r="M228" s="155" t="str">
        <f t="shared" si="17"/>
        <v/>
      </c>
      <c r="N228" s="626" t="str">
        <f t="shared" si="18"/>
        <v/>
      </c>
      <c r="O228" s="626" t="str">
        <f t="shared" si="19"/>
        <v/>
      </c>
      <c r="P228" s="302"/>
    </row>
    <row r="229" spans="1:16" s="291" customFormat="1" x14ac:dyDescent="0.2">
      <c r="A229" s="1"/>
      <c r="B229" s="211" t="s">
        <v>831</v>
      </c>
      <c r="C229" s="212"/>
      <c r="D229" s="209" t="s">
        <v>535</v>
      </c>
      <c r="E229" s="16">
        <v>209</v>
      </c>
      <c r="F229" s="14" t="s">
        <v>414</v>
      </c>
      <c r="G229" s="14" t="s">
        <v>415</v>
      </c>
      <c r="H229" s="421" t="str">
        <f t="shared" si="15"/>
        <v/>
      </c>
      <c r="I229" s="420"/>
      <c r="J229" s="421" t="str">
        <f t="shared" si="16"/>
        <v/>
      </c>
      <c r="K229" s="419"/>
      <c r="L229" s="420"/>
      <c r="M229" s="155" t="str">
        <f t="shared" si="17"/>
        <v/>
      </c>
      <c r="N229" s="626" t="str">
        <f t="shared" si="18"/>
        <v/>
      </c>
      <c r="O229" s="626" t="str">
        <f t="shared" si="19"/>
        <v/>
      </c>
      <c r="P229" s="302"/>
    </row>
    <row r="230" spans="1:16" s="291" customFormat="1" x14ac:dyDescent="0.2">
      <c r="A230" s="1"/>
      <c r="B230" s="211" t="s">
        <v>832</v>
      </c>
      <c r="C230" s="212"/>
      <c r="D230" s="209" t="s">
        <v>535</v>
      </c>
      <c r="E230" s="13">
        <v>210</v>
      </c>
      <c r="F230" s="14" t="s">
        <v>416</v>
      </c>
      <c r="G230" s="14" t="s">
        <v>417</v>
      </c>
      <c r="H230" s="421">
        <f t="shared" si="15"/>
        <v>16</v>
      </c>
      <c r="I230" s="420">
        <v>16</v>
      </c>
      <c r="J230" s="421" t="str">
        <f t="shared" si="16"/>
        <v/>
      </c>
      <c r="K230" s="419"/>
      <c r="L230" s="420"/>
      <c r="M230" s="155" t="str">
        <f t="shared" si="17"/>
        <v/>
      </c>
      <c r="N230" s="626" t="str">
        <f t="shared" si="18"/>
        <v/>
      </c>
      <c r="O230" s="626" t="str">
        <f t="shared" si="19"/>
        <v/>
      </c>
      <c r="P230" s="302"/>
    </row>
    <row r="231" spans="1:16" s="291" customFormat="1" x14ac:dyDescent="0.2">
      <c r="A231" s="1"/>
      <c r="B231" s="211" t="s">
        <v>833</v>
      </c>
      <c r="C231" s="212"/>
      <c r="D231" s="209" t="s">
        <v>535</v>
      </c>
      <c r="E231" s="16">
        <v>211</v>
      </c>
      <c r="F231" s="14" t="s">
        <v>418</v>
      </c>
      <c r="G231" s="14" t="s">
        <v>419</v>
      </c>
      <c r="H231" s="421">
        <f t="shared" si="15"/>
        <v>2195</v>
      </c>
      <c r="I231" s="420">
        <v>934</v>
      </c>
      <c r="J231" s="421">
        <f t="shared" si="16"/>
        <v>1261</v>
      </c>
      <c r="K231" s="419">
        <f>115+478</f>
        <v>593</v>
      </c>
      <c r="L231" s="420">
        <f>60+608</f>
        <v>668</v>
      </c>
      <c r="M231" s="155" t="str">
        <f t="shared" si="17"/>
        <v/>
      </c>
      <c r="N231" s="626" t="str">
        <f t="shared" si="18"/>
        <v/>
      </c>
      <c r="O231" s="626" t="str">
        <f t="shared" si="19"/>
        <v/>
      </c>
      <c r="P231" s="302"/>
    </row>
    <row r="232" spans="1:16" s="291" customFormat="1" x14ac:dyDescent="0.2">
      <c r="A232" s="1"/>
      <c r="B232" s="211" t="s">
        <v>840</v>
      </c>
      <c r="C232" s="212"/>
      <c r="D232" s="209" t="s">
        <v>535</v>
      </c>
      <c r="E232" s="13">
        <v>212</v>
      </c>
      <c r="F232" s="14" t="s">
        <v>964</v>
      </c>
      <c r="G232" s="14" t="s">
        <v>420</v>
      </c>
      <c r="H232" s="421" t="str">
        <f t="shared" si="15"/>
        <v/>
      </c>
      <c r="I232" s="420"/>
      <c r="J232" s="421" t="str">
        <f t="shared" si="16"/>
        <v/>
      </c>
      <c r="K232" s="419"/>
      <c r="L232" s="420"/>
      <c r="M232" s="155" t="str">
        <f t="shared" si="17"/>
        <v/>
      </c>
      <c r="N232" s="626" t="str">
        <f t="shared" si="18"/>
        <v/>
      </c>
      <c r="O232" s="626" t="str">
        <f t="shared" si="19"/>
        <v/>
      </c>
      <c r="P232" s="302"/>
    </row>
    <row r="233" spans="1:16" s="291" customFormat="1" x14ac:dyDescent="0.2">
      <c r="A233" s="1"/>
      <c r="B233" s="211" t="s">
        <v>834</v>
      </c>
      <c r="C233" s="212"/>
      <c r="D233" s="209" t="s">
        <v>535</v>
      </c>
      <c r="E233" s="16">
        <v>213</v>
      </c>
      <c r="F233" s="14" t="s">
        <v>421</v>
      </c>
      <c r="G233" s="14" t="s">
        <v>422</v>
      </c>
      <c r="H233" s="421" t="str">
        <f t="shared" si="15"/>
        <v/>
      </c>
      <c r="I233" s="420"/>
      <c r="J233" s="421" t="str">
        <f t="shared" si="16"/>
        <v/>
      </c>
      <c r="K233" s="419"/>
      <c r="L233" s="420"/>
      <c r="M233" s="155" t="str">
        <f t="shared" si="17"/>
        <v/>
      </c>
      <c r="N233" s="626" t="str">
        <f t="shared" si="18"/>
        <v/>
      </c>
      <c r="O233" s="626" t="str">
        <f t="shared" si="19"/>
        <v/>
      </c>
      <c r="P233" s="302"/>
    </row>
    <row r="234" spans="1:16" s="291" customFormat="1" x14ac:dyDescent="0.2">
      <c r="A234" s="1"/>
      <c r="B234" s="211" t="s">
        <v>835</v>
      </c>
      <c r="C234" s="212"/>
      <c r="D234" s="209" t="s">
        <v>535</v>
      </c>
      <c r="E234" s="13">
        <v>214</v>
      </c>
      <c r="F234" s="14" t="s">
        <v>423</v>
      </c>
      <c r="G234" s="14" t="s">
        <v>424</v>
      </c>
      <c r="H234" s="421" t="str">
        <f t="shared" si="15"/>
        <v/>
      </c>
      <c r="I234" s="420"/>
      <c r="J234" s="421" t="str">
        <f t="shared" si="16"/>
        <v/>
      </c>
      <c r="K234" s="419"/>
      <c r="L234" s="420"/>
      <c r="M234" s="155" t="str">
        <f t="shared" si="17"/>
        <v/>
      </c>
      <c r="N234" s="626" t="str">
        <f t="shared" si="18"/>
        <v/>
      </c>
      <c r="O234" s="626" t="str">
        <f t="shared" si="19"/>
        <v/>
      </c>
      <c r="P234" s="302"/>
    </row>
    <row r="235" spans="1:16" s="291" customFormat="1" x14ac:dyDescent="0.2">
      <c r="A235" s="1"/>
      <c r="B235" s="211" t="s">
        <v>836</v>
      </c>
      <c r="C235" s="212"/>
      <c r="D235" s="209" t="s">
        <v>535</v>
      </c>
      <c r="E235" s="16">
        <v>215</v>
      </c>
      <c r="F235" s="14" t="s">
        <v>425</v>
      </c>
      <c r="G235" s="14" t="s">
        <v>426</v>
      </c>
      <c r="H235" s="421" t="str">
        <f t="shared" si="15"/>
        <v/>
      </c>
      <c r="I235" s="420"/>
      <c r="J235" s="421" t="str">
        <f t="shared" si="16"/>
        <v/>
      </c>
      <c r="K235" s="419"/>
      <c r="L235" s="420"/>
      <c r="M235" s="155" t="str">
        <f t="shared" si="17"/>
        <v/>
      </c>
      <c r="N235" s="626" t="str">
        <f t="shared" si="18"/>
        <v/>
      </c>
      <c r="O235" s="626" t="str">
        <f t="shared" si="19"/>
        <v/>
      </c>
      <c r="P235" s="302"/>
    </row>
    <row r="236" spans="1:16" s="291" customFormat="1" x14ac:dyDescent="0.2">
      <c r="A236" s="1"/>
      <c r="B236" s="211" t="s">
        <v>837</v>
      </c>
      <c r="C236" s="212"/>
      <c r="D236" s="209" t="s">
        <v>535</v>
      </c>
      <c r="E236" s="13">
        <v>216</v>
      </c>
      <c r="F236" s="14" t="s">
        <v>427</v>
      </c>
      <c r="G236" s="14" t="s">
        <v>428</v>
      </c>
      <c r="H236" s="421">
        <f t="shared" si="15"/>
        <v>128</v>
      </c>
      <c r="I236" s="420"/>
      <c r="J236" s="421">
        <f t="shared" si="16"/>
        <v>128</v>
      </c>
      <c r="K236" s="419">
        <f>60+1+63</f>
        <v>124</v>
      </c>
      <c r="L236" s="420">
        <f>4</f>
        <v>4</v>
      </c>
      <c r="M236" s="155" t="str">
        <f t="shared" si="17"/>
        <v/>
      </c>
      <c r="N236" s="626" t="str">
        <f t="shared" si="18"/>
        <v/>
      </c>
      <c r="O236" s="626" t="str">
        <f t="shared" si="19"/>
        <v/>
      </c>
      <c r="P236" s="302"/>
    </row>
    <row r="237" spans="1:16" s="291" customFormat="1" x14ac:dyDescent="0.2">
      <c r="A237" s="1"/>
      <c r="B237" s="211" t="s">
        <v>838</v>
      </c>
      <c r="C237" s="212"/>
      <c r="D237" s="209" t="s">
        <v>535</v>
      </c>
      <c r="E237" s="16">
        <v>217</v>
      </c>
      <c r="F237" s="14" t="s">
        <v>429</v>
      </c>
      <c r="G237" s="14" t="s">
        <v>430</v>
      </c>
      <c r="H237" s="421">
        <f t="shared" si="15"/>
        <v>45</v>
      </c>
      <c r="I237" s="420"/>
      <c r="J237" s="421">
        <f t="shared" si="16"/>
        <v>45</v>
      </c>
      <c r="K237" s="419">
        <v>45</v>
      </c>
      <c r="L237" s="420"/>
      <c r="M237" s="155" t="str">
        <f t="shared" si="17"/>
        <v/>
      </c>
      <c r="N237" s="626" t="str">
        <f t="shared" si="18"/>
        <v/>
      </c>
      <c r="O237" s="626" t="str">
        <f t="shared" si="19"/>
        <v/>
      </c>
      <c r="P237" s="302"/>
    </row>
    <row r="238" spans="1:16" s="291" customFormat="1" x14ac:dyDescent="0.2">
      <c r="A238" s="1"/>
      <c r="B238" s="211" t="s">
        <v>839</v>
      </c>
      <c r="C238" s="212"/>
      <c r="D238" s="209" t="s">
        <v>535</v>
      </c>
      <c r="E238" s="13">
        <v>218</v>
      </c>
      <c r="F238" s="14" t="s">
        <v>431</v>
      </c>
      <c r="G238" s="14" t="s">
        <v>432</v>
      </c>
      <c r="H238" s="421">
        <f t="shared" si="15"/>
        <v>1300</v>
      </c>
      <c r="I238" s="420">
        <f>182+1</f>
        <v>183</v>
      </c>
      <c r="J238" s="421">
        <f t="shared" si="16"/>
        <v>1117</v>
      </c>
      <c r="K238" s="419">
        <f>12+1044</f>
        <v>1056</v>
      </c>
      <c r="L238" s="420">
        <f>60+1</f>
        <v>61</v>
      </c>
      <c r="M238" s="155" t="str">
        <f t="shared" si="17"/>
        <v/>
      </c>
      <c r="N238" s="626" t="str">
        <f t="shared" si="18"/>
        <v/>
      </c>
      <c r="O238" s="626" t="str">
        <f t="shared" si="19"/>
        <v/>
      </c>
      <c r="P238" s="302"/>
    </row>
    <row r="239" spans="1:16" s="291" customFormat="1" x14ac:dyDescent="0.2">
      <c r="A239" s="1"/>
      <c r="B239" s="211" t="s">
        <v>957</v>
      </c>
      <c r="C239" s="212"/>
      <c r="D239" s="209" t="s">
        <v>535</v>
      </c>
      <c r="E239" s="16">
        <v>219</v>
      </c>
      <c r="F239" s="14" t="s">
        <v>433</v>
      </c>
      <c r="G239" s="14" t="s">
        <v>434</v>
      </c>
      <c r="H239" s="421" t="str">
        <f t="shared" si="15"/>
        <v/>
      </c>
      <c r="I239" s="420"/>
      <c r="J239" s="421" t="str">
        <f t="shared" si="16"/>
        <v/>
      </c>
      <c r="K239" s="419"/>
      <c r="L239" s="420"/>
      <c r="M239" s="155" t="str">
        <f t="shared" si="17"/>
        <v/>
      </c>
      <c r="N239" s="626" t="str">
        <f t="shared" si="18"/>
        <v/>
      </c>
      <c r="O239" s="626" t="str">
        <f t="shared" si="19"/>
        <v/>
      </c>
      <c r="P239" s="302"/>
    </row>
    <row r="240" spans="1:16" s="291" customFormat="1" x14ac:dyDescent="0.2">
      <c r="A240" s="1"/>
      <c r="B240" s="211" t="s">
        <v>841</v>
      </c>
      <c r="C240" s="212"/>
      <c r="D240" s="209" t="s">
        <v>535</v>
      </c>
      <c r="E240" s="13">
        <v>220</v>
      </c>
      <c r="F240" s="14" t="s">
        <v>435</v>
      </c>
      <c r="G240" s="14" t="s">
        <v>436</v>
      </c>
      <c r="H240" s="421" t="str">
        <f t="shared" si="15"/>
        <v/>
      </c>
      <c r="I240" s="420"/>
      <c r="J240" s="421" t="str">
        <f t="shared" si="16"/>
        <v/>
      </c>
      <c r="K240" s="419"/>
      <c r="L240" s="420"/>
      <c r="M240" s="155" t="str">
        <f t="shared" si="17"/>
        <v/>
      </c>
      <c r="N240" s="626" t="str">
        <f t="shared" si="18"/>
        <v/>
      </c>
      <c r="O240" s="626" t="str">
        <f t="shared" si="19"/>
        <v/>
      </c>
      <c r="P240" s="302"/>
    </row>
    <row r="241" spans="1:16" s="291" customFormat="1" x14ac:dyDescent="0.2">
      <c r="A241" s="1"/>
      <c r="B241" s="211" t="s">
        <v>842</v>
      </c>
      <c r="C241" s="212"/>
      <c r="D241" s="209" t="s">
        <v>535</v>
      </c>
      <c r="E241" s="16">
        <v>221</v>
      </c>
      <c r="F241" s="14" t="s">
        <v>437</v>
      </c>
      <c r="G241" s="14" t="s">
        <v>438</v>
      </c>
      <c r="H241" s="421" t="str">
        <f t="shared" si="15"/>
        <v/>
      </c>
      <c r="I241" s="420"/>
      <c r="J241" s="421" t="str">
        <f t="shared" si="16"/>
        <v/>
      </c>
      <c r="K241" s="419"/>
      <c r="L241" s="420"/>
      <c r="M241" s="155" t="str">
        <f t="shared" si="17"/>
        <v/>
      </c>
      <c r="N241" s="626" t="str">
        <f t="shared" si="18"/>
        <v/>
      </c>
      <c r="O241" s="626" t="str">
        <f t="shared" si="19"/>
        <v/>
      </c>
      <c r="P241" s="302"/>
    </row>
    <row r="242" spans="1:16" s="291" customFormat="1" x14ac:dyDescent="0.2">
      <c r="A242" s="1"/>
      <c r="B242" s="211" t="s">
        <v>843</v>
      </c>
      <c r="C242" s="212"/>
      <c r="D242" s="209" t="s">
        <v>535</v>
      </c>
      <c r="E242" s="13">
        <v>222</v>
      </c>
      <c r="F242" s="14" t="s">
        <v>439</v>
      </c>
      <c r="G242" s="14" t="s">
        <v>440</v>
      </c>
      <c r="H242" s="421">
        <f t="shared" si="15"/>
        <v>37</v>
      </c>
      <c r="I242" s="420"/>
      <c r="J242" s="421">
        <f t="shared" si="16"/>
        <v>37</v>
      </c>
      <c r="K242" s="419">
        <v>37</v>
      </c>
      <c r="L242" s="420"/>
      <c r="M242" s="155" t="str">
        <f t="shared" si="17"/>
        <v/>
      </c>
      <c r="N242" s="626" t="str">
        <f t="shared" si="18"/>
        <v/>
      </c>
      <c r="O242" s="626" t="str">
        <f t="shared" si="19"/>
        <v/>
      </c>
      <c r="P242" s="302"/>
    </row>
    <row r="243" spans="1:16" s="291" customFormat="1" x14ac:dyDescent="0.2">
      <c r="A243" s="1"/>
      <c r="B243" s="211" t="s">
        <v>844</v>
      </c>
      <c r="C243" s="212"/>
      <c r="D243" s="209" t="s">
        <v>535</v>
      </c>
      <c r="E243" s="16">
        <v>223</v>
      </c>
      <c r="F243" s="14" t="s">
        <v>441</v>
      </c>
      <c r="G243" s="14" t="s">
        <v>442</v>
      </c>
      <c r="H243" s="421">
        <f t="shared" si="15"/>
        <v>1937</v>
      </c>
      <c r="I243" s="420">
        <v>50</v>
      </c>
      <c r="J243" s="421">
        <f t="shared" si="16"/>
        <v>1887</v>
      </c>
      <c r="K243" s="419">
        <v>1887</v>
      </c>
      <c r="L243" s="420"/>
      <c r="M243" s="155" t="str">
        <f t="shared" si="17"/>
        <v/>
      </c>
      <c r="N243" s="626" t="str">
        <f t="shared" si="18"/>
        <v/>
      </c>
      <c r="O243" s="626" t="str">
        <f t="shared" si="19"/>
        <v/>
      </c>
      <c r="P243" s="302"/>
    </row>
    <row r="244" spans="1:16" s="291" customFormat="1" x14ac:dyDescent="0.2">
      <c r="A244" s="1"/>
      <c r="B244" s="211" t="s">
        <v>845</v>
      </c>
      <c r="C244" s="212"/>
      <c r="D244" s="209" t="s">
        <v>535</v>
      </c>
      <c r="E244" s="13">
        <v>224</v>
      </c>
      <c r="F244" s="14" t="s">
        <v>443</v>
      </c>
      <c r="G244" s="14" t="s">
        <v>444</v>
      </c>
      <c r="H244" s="421">
        <f t="shared" si="15"/>
        <v>4054</v>
      </c>
      <c r="I244" s="420">
        <v>741</v>
      </c>
      <c r="J244" s="421">
        <f t="shared" si="16"/>
        <v>3313</v>
      </c>
      <c r="K244" s="419">
        <f>10+3253+3</f>
        <v>3266</v>
      </c>
      <c r="L244" s="420">
        <f>46+1</f>
        <v>47</v>
      </c>
      <c r="M244" s="155" t="str">
        <f t="shared" si="17"/>
        <v/>
      </c>
      <c r="N244" s="626" t="str">
        <f t="shared" si="18"/>
        <v/>
      </c>
      <c r="O244" s="626" t="str">
        <f t="shared" si="19"/>
        <v/>
      </c>
      <c r="P244" s="302"/>
    </row>
    <row r="245" spans="1:16" s="291" customFormat="1" x14ac:dyDescent="0.2">
      <c r="A245" s="1"/>
      <c r="B245" s="211" t="s">
        <v>846</v>
      </c>
      <c r="C245" s="212"/>
      <c r="D245" s="209" t="s">
        <v>535</v>
      </c>
      <c r="E245" s="16">
        <v>225</v>
      </c>
      <c r="F245" s="14" t="s">
        <v>445</v>
      </c>
      <c r="G245" s="14" t="s">
        <v>446</v>
      </c>
      <c r="H245" s="421">
        <f t="shared" si="15"/>
        <v>71368</v>
      </c>
      <c r="I245" s="420">
        <f>225+18128+64</f>
        <v>18417</v>
      </c>
      <c r="J245" s="421">
        <f t="shared" si="16"/>
        <v>52951</v>
      </c>
      <c r="K245" s="419">
        <f>147+31706+138</f>
        <v>31991</v>
      </c>
      <c r="L245" s="420">
        <f>44+20894+22</f>
        <v>20960</v>
      </c>
      <c r="M245" s="155" t="str">
        <f t="shared" si="17"/>
        <v/>
      </c>
      <c r="N245" s="626" t="str">
        <f t="shared" si="18"/>
        <v/>
      </c>
      <c r="O245" s="626" t="str">
        <f t="shared" si="19"/>
        <v/>
      </c>
      <c r="P245" s="302"/>
    </row>
    <row r="246" spans="1:16" s="291" customFormat="1" x14ac:dyDescent="0.2">
      <c r="A246" s="1"/>
      <c r="B246" s="211" t="s">
        <v>847</v>
      </c>
      <c r="C246" s="212"/>
      <c r="D246" s="209" t="s">
        <v>535</v>
      </c>
      <c r="E246" s="13">
        <v>226</v>
      </c>
      <c r="F246" s="14" t="s">
        <v>447</v>
      </c>
      <c r="G246" s="14" t="s">
        <v>448</v>
      </c>
      <c r="H246" s="421">
        <f t="shared" si="15"/>
        <v>1400767</v>
      </c>
      <c r="I246" s="420">
        <f>1561+598134+5342+56389</f>
        <v>661426</v>
      </c>
      <c r="J246" s="421">
        <f t="shared" si="16"/>
        <v>739341</v>
      </c>
      <c r="K246" s="419">
        <f>10030+605707+9984</f>
        <v>625721</v>
      </c>
      <c r="L246" s="420">
        <f>3692+107262+2666</f>
        <v>113620</v>
      </c>
      <c r="M246" s="155" t="str">
        <f t="shared" si="17"/>
        <v/>
      </c>
      <c r="N246" s="626" t="str">
        <f t="shared" si="18"/>
        <v/>
      </c>
      <c r="O246" s="626" t="str">
        <f t="shared" si="19"/>
        <v/>
      </c>
      <c r="P246" s="302"/>
    </row>
    <row r="247" spans="1:16" s="291" customFormat="1" x14ac:dyDescent="0.2">
      <c r="A247" s="1"/>
      <c r="B247" s="211" t="s">
        <v>958</v>
      </c>
      <c r="C247" s="212"/>
      <c r="D247" s="209" t="s">
        <v>535</v>
      </c>
      <c r="E247" s="16">
        <v>227</v>
      </c>
      <c r="F247" s="14" t="s">
        <v>449</v>
      </c>
      <c r="G247" s="14" t="s">
        <v>450</v>
      </c>
      <c r="H247" s="421" t="str">
        <f t="shared" si="15"/>
        <v/>
      </c>
      <c r="I247" s="420"/>
      <c r="J247" s="421" t="str">
        <f t="shared" si="16"/>
        <v/>
      </c>
      <c r="K247" s="419"/>
      <c r="L247" s="420"/>
      <c r="M247" s="155" t="str">
        <f t="shared" si="17"/>
        <v/>
      </c>
      <c r="N247" s="626" t="str">
        <f t="shared" si="18"/>
        <v/>
      </c>
      <c r="O247" s="626" t="str">
        <f t="shared" si="19"/>
        <v/>
      </c>
      <c r="P247" s="302"/>
    </row>
    <row r="248" spans="1:16" s="291" customFormat="1" x14ac:dyDescent="0.2">
      <c r="A248" s="1"/>
      <c r="B248" s="211" t="s">
        <v>848</v>
      </c>
      <c r="C248" s="212"/>
      <c r="D248" s="209" t="s">
        <v>535</v>
      </c>
      <c r="E248" s="13">
        <v>228</v>
      </c>
      <c r="F248" s="14" t="s">
        <v>451</v>
      </c>
      <c r="G248" s="14" t="s">
        <v>452</v>
      </c>
      <c r="H248" s="421">
        <f t="shared" si="15"/>
        <v>14</v>
      </c>
      <c r="I248" s="420"/>
      <c r="J248" s="421">
        <f t="shared" si="16"/>
        <v>14</v>
      </c>
      <c r="K248" s="419">
        <v>14</v>
      </c>
      <c r="L248" s="420"/>
      <c r="M248" s="155" t="str">
        <f t="shared" si="17"/>
        <v/>
      </c>
      <c r="N248" s="626" t="str">
        <f t="shared" si="18"/>
        <v/>
      </c>
      <c r="O248" s="626" t="str">
        <f t="shared" si="19"/>
        <v/>
      </c>
      <c r="P248" s="302"/>
    </row>
    <row r="249" spans="1:16" s="291" customFormat="1" x14ac:dyDescent="0.2">
      <c r="A249" s="1"/>
      <c r="B249" s="211" t="s">
        <v>849</v>
      </c>
      <c r="C249" s="212"/>
      <c r="D249" s="209" t="s">
        <v>535</v>
      </c>
      <c r="E249" s="16">
        <v>229</v>
      </c>
      <c r="F249" s="14" t="s">
        <v>453</v>
      </c>
      <c r="G249" s="14" t="s">
        <v>454</v>
      </c>
      <c r="H249" s="421" t="str">
        <f t="shared" si="15"/>
        <v/>
      </c>
      <c r="I249" s="420"/>
      <c r="J249" s="421" t="str">
        <f t="shared" si="16"/>
        <v/>
      </c>
      <c r="K249" s="419"/>
      <c r="L249" s="420"/>
      <c r="M249" s="155" t="str">
        <f t="shared" si="17"/>
        <v/>
      </c>
      <c r="N249" s="626" t="str">
        <f t="shared" si="18"/>
        <v/>
      </c>
      <c r="O249" s="626" t="str">
        <f t="shared" si="19"/>
        <v/>
      </c>
      <c r="P249" s="302"/>
    </row>
    <row r="250" spans="1:16" s="291" customFormat="1" x14ac:dyDescent="0.2">
      <c r="A250" s="1"/>
      <c r="B250" s="211" t="s">
        <v>850</v>
      </c>
      <c r="C250" s="212"/>
      <c r="D250" s="209" t="s">
        <v>535</v>
      </c>
      <c r="E250" s="13">
        <v>230</v>
      </c>
      <c r="F250" s="14" t="s">
        <v>455</v>
      </c>
      <c r="G250" s="14" t="s">
        <v>456</v>
      </c>
      <c r="H250" s="421" t="str">
        <f t="shared" si="15"/>
        <v/>
      </c>
      <c r="I250" s="420"/>
      <c r="J250" s="421" t="str">
        <f t="shared" si="16"/>
        <v/>
      </c>
      <c r="K250" s="419"/>
      <c r="L250" s="420"/>
      <c r="M250" s="155" t="str">
        <f t="shared" si="17"/>
        <v/>
      </c>
      <c r="N250" s="626" t="str">
        <f t="shared" si="18"/>
        <v/>
      </c>
      <c r="O250" s="626" t="str">
        <f t="shared" si="19"/>
        <v/>
      </c>
      <c r="P250" s="302"/>
    </row>
    <row r="251" spans="1:16" s="291" customFormat="1" x14ac:dyDescent="0.2">
      <c r="A251" s="1"/>
      <c r="B251" s="211" t="s">
        <v>851</v>
      </c>
      <c r="C251" s="212"/>
      <c r="D251" s="209" t="s">
        <v>535</v>
      </c>
      <c r="E251" s="16">
        <v>231</v>
      </c>
      <c r="F251" s="14" t="s">
        <v>457</v>
      </c>
      <c r="G251" s="14" t="s">
        <v>458</v>
      </c>
      <c r="H251" s="421" t="str">
        <f t="shared" si="15"/>
        <v/>
      </c>
      <c r="I251" s="420"/>
      <c r="J251" s="421" t="str">
        <f t="shared" si="16"/>
        <v/>
      </c>
      <c r="K251" s="419"/>
      <c r="L251" s="420"/>
      <c r="M251" s="155" t="str">
        <f t="shared" si="17"/>
        <v/>
      </c>
      <c r="N251" s="626" t="str">
        <f t="shared" si="18"/>
        <v/>
      </c>
      <c r="O251" s="626" t="str">
        <f t="shared" si="19"/>
        <v/>
      </c>
      <c r="P251" s="302"/>
    </row>
    <row r="252" spans="1:16" s="291" customFormat="1" x14ac:dyDescent="0.2">
      <c r="A252" s="1"/>
      <c r="B252" s="211" t="s">
        <v>852</v>
      </c>
      <c r="C252" s="212"/>
      <c r="D252" s="209" t="s">
        <v>535</v>
      </c>
      <c r="E252" s="13">
        <v>232</v>
      </c>
      <c r="F252" s="14" t="s">
        <v>459</v>
      </c>
      <c r="G252" s="14" t="s">
        <v>460</v>
      </c>
      <c r="H252" s="421">
        <f t="shared" si="15"/>
        <v>231</v>
      </c>
      <c r="I252" s="420">
        <v>44</v>
      </c>
      <c r="J252" s="421">
        <f t="shared" si="16"/>
        <v>187</v>
      </c>
      <c r="K252" s="419">
        <f>96+54</f>
        <v>150</v>
      </c>
      <c r="L252" s="420">
        <f>37</f>
        <v>37</v>
      </c>
      <c r="M252" s="155" t="str">
        <f t="shared" si="17"/>
        <v/>
      </c>
      <c r="N252" s="626" t="str">
        <f t="shared" si="18"/>
        <v/>
      </c>
      <c r="O252" s="626" t="str">
        <f t="shared" si="19"/>
        <v/>
      </c>
      <c r="P252" s="302"/>
    </row>
    <row r="253" spans="1:16" s="291" customFormat="1" x14ac:dyDescent="0.2">
      <c r="A253" s="1"/>
      <c r="B253" s="211" t="s">
        <v>853</v>
      </c>
      <c r="C253" s="212"/>
      <c r="D253" s="209" t="s">
        <v>535</v>
      </c>
      <c r="E253" s="16">
        <v>233</v>
      </c>
      <c r="F253" s="14" t="s">
        <v>461</v>
      </c>
      <c r="G253" s="14" t="s">
        <v>462</v>
      </c>
      <c r="H253" s="421">
        <f t="shared" si="15"/>
        <v>1252</v>
      </c>
      <c r="I253" s="420">
        <v>1222</v>
      </c>
      <c r="J253" s="421">
        <f t="shared" si="16"/>
        <v>30</v>
      </c>
      <c r="K253" s="419">
        <v>6</v>
      </c>
      <c r="L253" s="420">
        <v>24</v>
      </c>
      <c r="M253" s="155" t="str">
        <f t="shared" si="17"/>
        <v/>
      </c>
      <c r="N253" s="626" t="str">
        <f t="shared" si="18"/>
        <v/>
      </c>
      <c r="O253" s="626" t="str">
        <f t="shared" si="19"/>
        <v/>
      </c>
      <c r="P253" s="302"/>
    </row>
    <row r="254" spans="1:16" s="291" customFormat="1" x14ac:dyDescent="0.2">
      <c r="A254" s="1"/>
      <c r="B254" s="211" t="s">
        <v>854</v>
      </c>
      <c r="C254" s="212"/>
      <c r="D254" s="209" t="s">
        <v>535</v>
      </c>
      <c r="E254" s="13">
        <v>234</v>
      </c>
      <c r="F254" s="14" t="s">
        <v>463</v>
      </c>
      <c r="G254" s="14" t="s">
        <v>464</v>
      </c>
      <c r="H254" s="421">
        <f t="shared" si="15"/>
        <v>42987</v>
      </c>
      <c r="I254" s="420">
        <f>41226+1+31</f>
        <v>41258</v>
      </c>
      <c r="J254" s="421">
        <f t="shared" si="16"/>
        <v>1729</v>
      </c>
      <c r="K254" s="419">
        <f>1686+23</f>
        <v>1709</v>
      </c>
      <c r="L254" s="420">
        <f>19+1</f>
        <v>20</v>
      </c>
      <c r="M254" s="155" t="str">
        <f t="shared" si="17"/>
        <v/>
      </c>
      <c r="N254" s="626" t="str">
        <f t="shared" si="18"/>
        <v/>
      </c>
      <c r="O254" s="626" t="str">
        <f t="shared" si="19"/>
        <v/>
      </c>
      <c r="P254" s="302"/>
    </row>
    <row r="255" spans="1:16" s="291" customFormat="1" x14ac:dyDescent="0.2">
      <c r="A255" s="1"/>
      <c r="B255" s="211" t="s">
        <v>855</v>
      </c>
      <c r="C255" s="212"/>
      <c r="D255" s="209" t="s">
        <v>535</v>
      </c>
      <c r="E255" s="16">
        <v>235</v>
      </c>
      <c r="F255" s="14" t="s">
        <v>465</v>
      </c>
      <c r="G255" s="14" t="s">
        <v>466</v>
      </c>
      <c r="H255" s="421">
        <f t="shared" si="15"/>
        <v>280</v>
      </c>
      <c r="I255" s="420">
        <v>102</v>
      </c>
      <c r="J255" s="421">
        <f t="shared" si="16"/>
        <v>178</v>
      </c>
      <c r="K255" s="419">
        <v>148</v>
      </c>
      <c r="L255" s="420">
        <v>30</v>
      </c>
      <c r="M255" s="155" t="str">
        <f t="shared" si="17"/>
        <v/>
      </c>
      <c r="N255" s="626" t="str">
        <f t="shared" si="18"/>
        <v/>
      </c>
      <c r="O255" s="626" t="str">
        <f t="shared" si="19"/>
        <v/>
      </c>
      <c r="P255" s="302"/>
    </row>
    <row r="256" spans="1:16" s="291" customFormat="1" x14ac:dyDescent="0.2">
      <c r="A256" s="1"/>
      <c r="B256" s="211" t="s">
        <v>856</v>
      </c>
      <c r="C256" s="212"/>
      <c r="D256" s="209" t="s">
        <v>535</v>
      </c>
      <c r="E256" s="13">
        <v>236</v>
      </c>
      <c r="F256" s="14" t="s">
        <v>467</v>
      </c>
      <c r="G256" s="14" t="s">
        <v>468</v>
      </c>
      <c r="H256" s="421" t="str">
        <f t="shared" si="15"/>
        <v/>
      </c>
      <c r="I256" s="420"/>
      <c r="J256" s="421" t="str">
        <f t="shared" si="16"/>
        <v/>
      </c>
      <c r="K256" s="419"/>
      <c r="L256" s="420"/>
      <c r="M256" s="155" t="str">
        <f t="shared" si="17"/>
        <v/>
      </c>
      <c r="N256" s="626" t="str">
        <f t="shared" si="18"/>
        <v/>
      </c>
      <c r="O256" s="626" t="str">
        <f t="shared" si="19"/>
        <v/>
      </c>
      <c r="P256" s="302"/>
    </row>
    <row r="257" spans="1:16" s="291" customFormat="1" x14ac:dyDescent="0.2">
      <c r="A257" s="1"/>
      <c r="B257" s="211" t="s">
        <v>857</v>
      </c>
      <c r="C257" s="212"/>
      <c r="D257" s="209" t="s">
        <v>535</v>
      </c>
      <c r="E257" s="16">
        <v>237</v>
      </c>
      <c r="F257" s="14" t="s">
        <v>469</v>
      </c>
      <c r="G257" s="14" t="s">
        <v>470</v>
      </c>
      <c r="H257" s="421" t="str">
        <f t="shared" si="15"/>
        <v/>
      </c>
      <c r="I257" s="420"/>
      <c r="J257" s="421" t="str">
        <f t="shared" si="16"/>
        <v/>
      </c>
      <c r="K257" s="419"/>
      <c r="L257" s="420"/>
      <c r="M257" s="155" t="str">
        <f t="shared" si="17"/>
        <v/>
      </c>
      <c r="N257" s="626" t="str">
        <f t="shared" si="18"/>
        <v/>
      </c>
      <c r="O257" s="626" t="str">
        <f t="shared" si="19"/>
        <v/>
      </c>
      <c r="P257" s="302"/>
    </row>
    <row r="258" spans="1:16" s="291" customFormat="1" x14ac:dyDescent="0.2">
      <c r="A258" s="1"/>
      <c r="B258" s="211" t="s">
        <v>858</v>
      </c>
      <c r="C258" s="212"/>
      <c r="D258" s="209" t="s">
        <v>535</v>
      </c>
      <c r="E258" s="13">
        <v>238</v>
      </c>
      <c r="F258" s="14" t="s">
        <v>471</v>
      </c>
      <c r="G258" s="14" t="s">
        <v>472</v>
      </c>
      <c r="H258" s="421" t="str">
        <f t="shared" si="15"/>
        <v/>
      </c>
      <c r="I258" s="420"/>
      <c r="J258" s="421" t="str">
        <f t="shared" si="16"/>
        <v/>
      </c>
      <c r="K258" s="419"/>
      <c r="L258" s="420"/>
      <c r="M258" s="155" t="str">
        <f t="shared" si="17"/>
        <v/>
      </c>
      <c r="N258" s="626" t="str">
        <f t="shared" si="18"/>
        <v/>
      </c>
      <c r="O258" s="626" t="str">
        <f t="shared" si="19"/>
        <v/>
      </c>
      <c r="P258" s="302"/>
    </row>
    <row r="259" spans="1:16" s="291" customFormat="1" x14ac:dyDescent="0.2">
      <c r="A259" s="1"/>
      <c r="B259" s="211" t="s">
        <v>859</v>
      </c>
      <c r="C259" s="212"/>
      <c r="D259" s="209" t="s">
        <v>535</v>
      </c>
      <c r="E259" s="16">
        <v>239</v>
      </c>
      <c r="F259" s="14" t="s">
        <v>473</v>
      </c>
      <c r="G259" s="14" t="s">
        <v>474</v>
      </c>
      <c r="H259" s="421" t="str">
        <f t="shared" si="15"/>
        <v/>
      </c>
      <c r="I259" s="420"/>
      <c r="J259" s="421" t="str">
        <f t="shared" si="16"/>
        <v/>
      </c>
      <c r="K259" s="419"/>
      <c r="L259" s="420"/>
      <c r="M259" s="155" t="str">
        <f t="shared" si="17"/>
        <v/>
      </c>
      <c r="N259" s="626" t="str">
        <f t="shared" si="18"/>
        <v/>
      </c>
      <c r="O259" s="626" t="str">
        <f t="shared" si="19"/>
        <v/>
      </c>
      <c r="P259" s="302"/>
    </row>
    <row r="260" spans="1:16" s="291" customFormat="1" x14ac:dyDescent="0.2">
      <c r="A260" s="1"/>
      <c r="B260" s="211" t="s">
        <v>860</v>
      </c>
      <c r="C260" s="212"/>
      <c r="D260" s="209" t="s">
        <v>535</v>
      </c>
      <c r="E260" s="13">
        <v>240</v>
      </c>
      <c r="F260" s="14" t="s">
        <v>475</v>
      </c>
      <c r="G260" s="14" t="s">
        <v>476</v>
      </c>
      <c r="H260" s="421">
        <f>IF(AND(I260="",J260=""),"",IF(OR(I260="c",J260="c"),"c",SUM(I260,J260)))</f>
        <v>90</v>
      </c>
      <c r="I260" s="420">
        <v>19</v>
      </c>
      <c r="J260" s="421">
        <f t="shared" si="16"/>
        <v>71</v>
      </c>
      <c r="K260" s="419">
        <v>71</v>
      </c>
      <c r="L260" s="420"/>
      <c r="M260" s="155" t="str">
        <f t="shared" si="17"/>
        <v/>
      </c>
      <c r="N260" s="626" t="str">
        <f t="shared" si="18"/>
        <v/>
      </c>
      <c r="O260" s="626" t="str">
        <f t="shared" si="19"/>
        <v/>
      </c>
      <c r="P260" s="302"/>
    </row>
    <row r="261" spans="1:16" s="291" customFormat="1" x14ac:dyDescent="0.2">
      <c r="A261" s="1"/>
      <c r="B261" s="211" t="s">
        <v>861</v>
      </c>
      <c r="C261" s="212"/>
      <c r="D261" s="209" t="s">
        <v>535</v>
      </c>
      <c r="E261" s="16">
        <v>241</v>
      </c>
      <c r="F261" s="14" t="s">
        <v>477</v>
      </c>
      <c r="G261" s="14" t="s">
        <v>478</v>
      </c>
      <c r="H261" s="421">
        <f t="shared" ref="H261:H263" si="20">IF(AND(I261="",J261=""),"",IF(OR(I261="c",J261="c"),"c",SUM(I261,J261)))</f>
        <v>4</v>
      </c>
      <c r="I261" s="420">
        <v>4</v>
      </c>
      <c r="J261" s="421" t="str">
        <f t="shared" si="16"/>
        <v/>
      </c>
      <c r="K261" s="419"/>
      <c r="L261" s="420"/>
      <c r="M261" s="485" t="str">
        <f t="shared" si="17"/>
        <v/>
      </c>
      <c r="N261" s="627" t="str">
        <f t="shared" si="18"/>
        <v/>
      </c>
      <c r="O261" s="627" t="str">
        <f t="shared" si="19"/>
        <v/>
      </c>
      <c r="P261" s="302"/>
    </row>
    <row r="262" spans="1:16" s="291" customFormat="1" x14ac:dyDescent="0.2">
      <c r="A262" s="1"/>
      <c r="B262" s="211" t="s">
        <v>862</v>
      </c>
      <c r="C262" s="212"/>
      <c r="D262" s="209" t="s">
        <v>535</v>
      </c>
      <c r="E262" s="13">
        <v>242</v>
      </c>
      <c r="F262" s="14" t="s">
        <v>929</v>
      </c>
      <c r="G262" s="198" t="s">
        <v>887</v>
      </c>
      <c r="H262" s="421" t="str">
        <f t="shared" si="20"/>
        <v/>
      </c>
      <c r="I262" s="420"/>
      <c r="J262" s="421" t="str">
        <f t="shared" si="16"/>
        <v/>
      </c>
      <c r="K262" s="419"/>
      <c r="L262" s="420"/>
      <c r="M262" s="637"/>
      <c r="N262" s="635"/>
      <c r="O262" s="635"/>
      <c r="P262" s="302"/>
    </row>
    <row r="263" spans="1:16" s="291" customFormat="1" x14ac:dyDescent="0.2">
      <c r="A263" s="1"/>
      <c r="B263" s="211" t="s">
        <v>863</v>
      </c>
      <c r="C263" s="208"/>
      <c r="D263" s="209" t="s">
        <v>535</v>
      </c>
      <c r="E263" s="16">
        <v>243</v>
      </c>
      <c r="F263" s="123" t="s">
        <v>479</v>
      </c>
      <c r="G263" s="123" t="s">
        <v>938</v>
      </c>
      <c r="H263" s="448">
        <f t="shared" si="20"/>
        <v>2444</v>
      </c>
      <c r="I263" s="426"/>
      <c r="J263" s="448">
        <f t="shared" si="16"/>
        <v>2444</v>
      </c>
      <c r="K263" s="465">
        <v>2431</v>
      </c>
      <c r="L263" s="426">
        <v>13</v>
      </c>
      <c r="M263" s="485" t="str">
        <f t="shared" si="17"/>
        <v/>
      </c>
      <c r="N263" s="627" t="str">
        <f t="shared" si="18"/>
        <v/>
      </c>
      <c r="O263" s="627" t="str">
        <f t="shared" si="19"/>
        <v/>
      </c>
      <c r="P263" s="302"/>
    </row>
    <row r="264" spans="1:16" s="462" customFormat="1" ht="18" customHeight="1" x14ac:dyDescent="0.2">
      <c r="A264" s="457"/>
      <c r="B264" s="211" t="s">
        <v>864</v>
      </c>
      <c r="C264" s="458"/>
      <c r="D264" s="459" t="s">
        <v>535</v>
      </c>
      <c r="E264" s="13">
        <v>244</v>
      </c>
      <c r="F264" s="72"/>
      <c r="G264" s="176" t="s">
        <v>480</v>
      </c>
      <c r="H264" s="466">
        <f>IF(AND(I264="",J264=""),"",IF(OR(I264="c",J264="c"),"c",SUM(I264,J264)))</f>
        <v>1963188</v>
      </c>
      <c r="I264" s="467">
        <v>935780</v>
      </c>
      <c r="J264" s="466">
        <f t="shared" si="16"/>
        <v>1027408</v>
      </c>
      <c r="K264" s="468">
        <v>836838</v>
      </c>
      <c r="L264" s="467">
        <v>190570</v>
      </c>
      <c r="M264" s="497" t="str">
        <f t="shared" si="17"/>
        <v/>
      </c>
      <c r="N264" s="628" t="str">
        <f t="shared" si="18"/>
        <v/>
      </c>
      <c r="O264" s="628" t="str">
        <f t="shared" si="19"/>
        <v/>
      </c>
      <c r="P264" s="461"/>
    </row>
    <row r="265" spans="1:16" s="291" customFormat="1" x14ac:dyDescent="0.2">
      <c r="A265" s="1"/>
      <c r="B265" s="211"/>
      <c r="C265" s="138"/>
      <c r="D265" s="209"/>
      <c r="E265" s="298"/>
      <c r="F265" s="18"/>
      <c r="G265" s="474" t="s">
        <v>874</v>
      </c>
      <c r="H265" s="417">
        <f>SUM(H21:H263)</f>
        <v>1963188</v>
      </c>
      <c r="I265" s="417">
        <f t="shared" ref="I265:L265" si="21">SUM(I21:I263)</f>
        <v>935780</v>
      </c>
      <c r="J265" s="417">
        <f t="shared" si="21"/>
        <v>1027408</v>
      </c>
      <c r="K265" s="417">
        <f t="shared" si="21"/>
        <v>836838</v>
      </c>
      <c r="L265" s="417">
        <f t="shared" si="21"/>
        <v>190570</v>
      </c>
      <c r="M265" s="450"/>
      <c r="N265" s="411"/>
      <c r="O265" s="451"/>
      <c r="P265" s="302"/>
    </row>
    <row r="266" spans="1:16" s="291" customFormat="1" ht="24.95" customHeight="1" x14ac:dyDescent="0.2">
      <c r="A266" s="1"/>
      <c r="B266" s="1"/>
      <c r="C266" s="1"/>
      <c r="D266" s="1"/>
      <c r="E266" s="71"/>
      <c r="F266" s="71"/>
      <c r="G266" s="69" t="s">
        <v>875</v>
      </c>
      <c r="H266" s="417">
        <f>SUM(H264)-SUM(H265)</f>
        <v>0</v>
      </c>
      <c r="I266" s="417">
        <f t="shared" ref="I266:L266" si="22">SUM(I264)-SUM(I265)</f>
        <v>0</v>
      </c>
      <c r="J266" s="417">
        <f t="shared" si="22"/>
        <v>0</v>
      </c>
      <c r="K266" s="417">
        <f t="shared" si="22"/>
        <v>0</v>
      </c>
      <c r="L266" s="417">
        <f t="shared" si="22"/>
        <v>0</v>
      </c>
      <c r="M266" s="90"/>
      <c r="N266" s="90"/>
      <c r="O266" s="91"/>
      <c r="P266" s="305"/>
    </row>
    <row r="267" spans="1:16" s="291" customFormat="1" x14ac:dyDescent="0.2">
      <c r="A267" s="3"/>
      <c r="B267" s="3"/>
      <c r="C267" s="3"/>
      <c r="D267" s="3"/>
      <c r="E267" s="303"/>
      <c r="F267" s="303"/>
      <c r="G267" s="434" t="s">
        <v>551</v>
      </c>
      <c r="H267" s="434"/>
      <c r="I267" s="213"/>
      <c r="J267" s="213"/>
      <c r="K267" s="213"/>
      <c r="L267" s="213"/>
      <c r="M267" s="214"/>
      <c r="N267" s="306"/>
      <c r="O267" s="306"/>
      <c r="P267" s="304"/>
    </row>
    <row r="268" spans="1:16" s="291" customFormat="1" x14ac:dyDescent="0.2">
      <c r="A268" s="3"/>
      <c r="B268" s="3"/>
      <c r="C268" s="3"/>
      <c r="D268" s="3"/>
      <c r="E268" s="303"/>
      <c r="F268" s="303"/>
      <c r="G268" s="656" t="s">
        <v>571</v>
      </c>
      <c r="H268" s="656"/>
      <c r="I268" s="656"/>
      <c r="J268" s="656"/>
      <c r="K268" s="656"/>
      <c r="L268" s="656"/>
      <c r="M268" s="656"/>
      <c r="N268" s="435"/>
      <c r="O268" s="435"/>
      <c r="P268" s="304"/>
    </row>
    <row r="269" spans="1:16" s="291" customFormat="1" x14ac:dyDescent="0.2">
      <c r="A269" s="3"/>
      <c r="B269" s="3"/>
      <c r="C269" s="3"/>
      <c r="D269" s="3"/>
      <c r="E269" s="303"/>
      <c r="F269" s="303"/>
      <c r="G269" s="657" t="s">
        <v>572</v>
      </c>
      <c r="H269" s="657"/>
      <c r="I269" s="657"/>
      <c r="J269" s="657"/>
      <c r="K269" s="657"/>
      <c r="L269" s="657"/>
      <c r="M269" s="657"/>
      <c r="N269" s="436"/>
      <c r="O269" s="436"/>
      <c r="P269" s="304"/>
    </row>
    <row r="270" spans="1:16" s="291" customFormat="1" x14ac:dyDescent="0.2">
      <c r="A270" s="3"/>
      <c r="B270" s="3"/>
      <c r="C270" s="3"/>
      <c r="D270" s="5"/>
      <c r="E270" s="289"/>
      <c r="F270" s="289"/>
      <c r="G270" s="657" t="s">
        <v>573</v>
      </c>
      <c r="H270" s="657"/>
      <c r="I270" s="657"/>
      <c r="J270" s="657"/>
      <c r="K270" s="657"/>
      <c r="L270" s="657"/>
      <c r="M270" s="657"/>
      <c r="N270" s="306"/>
      <c r="O270" s="306"/>
      <c r="P270" s="305"/>
    </row>
    <row r="271" spans="1:16" hidden="1" x14ac:dyDescent="0.2">
      <c r="M271"/>
      <c r="N271" s="306"/>
      <c r="O271" s="306"/>
    </row>
    <row r="272" spans="1:16" ht="13.5" hidden="1" thickBot="1" x14ac:dyDescent="0.25">
      <c r="M272" s="441"/>
      <c r="N272" s="306"/>
      <c r="O272" s="306"/>
    </row>
  </sheetData>
  <sheetProtection password="8F7D" sheet="1" objects="1" scenarios="1" formatCells="0" formatColumns="0" formatRows="0"/>
  <mergeCells count="11">
    <mergeCell ref="E4:F4"/>
    <mergeCell ref="E7:F7"/>
    <mergeCell ref="F14:F16"/>
    <mergeCell ref="M14:M16"/>
    <mergeCell ref="H15:H16"/>
    <mergeCell ref="G16:G18"/>
    <mergeCell ref="N14:N16"/>
    <mergeCell ref="O14:O16"/>
    <mergeCell ref="G268:M268"/>
    <mergeCell ref="G269:M269"/>
    <mergeCell ref="G270:M270"/>
  </mergeCells>
  <conditionalFormatting sqref="M21:O264">
    <cfRule type="notContainsBlanks" dxfId="109" priority="2">
      <formula>LEN(TRIM(M21))&gt;0</formula>
    </cfRule>
  </conditionalFormatting>
  <conditionalFormatting sqref="H266:L266">
    <cfRule type="cellIs" dxfId="108" priority="1" operator="notBetween">
      <formula>-1</formula>
      <formula>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40"/>
  <sheetViews>
    <sheetView tabSelected="1" topLeftCell="E1" zoomScale="90" zoomScaleNormal="90" workbookViewId="0">
      <selection activeCell="H24" sqref="H24"/>
    </sheetView>
  </sheetViews>
  <sheetFormatPr defaultColWidth="0" defaultRowHeight="12.75" zeroHeight="1" x14ac:dyDescent="0.2"/>
  <cols>
    <col min="1" max="1" width="0" hidden="1" customWidth="1"/>
    <col min="2" max="2" width="5.1640625" hidden="1" customWidth="1"/>
    <col min="3" max="3" width="17.33203125" hidden="1" customWidth="1"/>
    <col min="4" max="4" width="13.6640625" hidden="1" customWidth="1"/>
    <col min="5" max="6" width="1.83203125" customWidth="1"/>
    <col min="7" max="7" width="37.33203125" customWidth="1"/>
    <col min="8" max="12" width="17.83203125" customWidth="1"/>
    <col min="13" max="13" width="21.5" customWidth="1"/>
    <col min="14" max="15" width="16" customWidth="1"/>
    <col min="16" max="16" width="2.1640625" customWidth="1"/>
    <col min="17" max="16384" width="9.33203125" hidden="1"/>
  </cols>
  <sheetData>
    <row r="1" spans="1:16" s="370" customFormat="1" ht="24.95" customHeight="1" x14ac:dyDescent="0.25">
      <c r="A1" s="365"/>
      <c r="B1" s="365"/>
      <c r="C1" s="365"/>
      <c r="D1" s="365"/>
      <c r="E1" s="366"/>
      <c r="F1" s="366"/>
      <c r="G1" s="367"/>
      <c r="H1" s="513" t="s">
        <v>877</v>
      </c>
      <c r="I1" s="368"/>
      <c r="K1" s="387"/>
      <c r="L1" s="387"/>
      <c r="M1" s="388"/>
      <c r="N1" s="388"/>
      <c r="O1" s="388"/>
      <c r="P1" s="369"/>
    </row>
    <row r="2" spans="1:16" hidden="1" x14ac:dyDescent="0.2">
      <c r="A2" s="3"/>
      <c r="B2" s="3"/>
      <c r="C2" s="3"/>
      <c r="D2" s="3"/>
      <c r="E2" s="289"/>
      <c r="F2" s="289"/>
      <c r="G2" s="23"/>
      <c r="H2" s="23"/>
      <c r="I2" s="23"/>
      <c r="J2" s="23"/>
      <c r="K2" s="23"/>
      <c r="L2" s="23"/>
      <c r="M2" s="23"/>
      <c r="N2" s="23"/>
      <c r="O2" s="23"/>
      <c r="P2" s="305"/>
    </row>
    <row r="3" spans="1:16" ht="2.25" customHeight="1" x14ac:dyDescent="0.2">
      <c r="A3" s="3"/>
      <c r="B3" s="3"/>
      <c r="C3" s="3"/>
      <c r="D3" s="3"/>
      <c r="E3" s="289"/>
      <c r="F3" s="289"/>
      <c r="G3" s="7"/>
      <c r="H3" s="7"/>
      <c r="I3" s="7"/>
      <c r="J3" s="7"/>
      <c r="K3" s="7"/>
      <c r="L3" s="7"/>
      <c r="M3" s="6"/>
      <c r="N3" s="6"/>
      <c r="O3" s="6"/>
      <c r="P3" s="305"/>
    </row>
    <row r="4" spans="1:16" x14ac:dyDescent="0.2">
      <c r="A4" s="3"/>
      <c r="B4" s="3"/>
      <c r="C4" s="3"/>
      <c r="D4" s="3"/>
      <c r="E4" s="289"/>
      <c r="F4" s="289"/>
      <c r="G4" s="161" t="s">
        <v>526</v>
      </c>
      <c r="H4" s="345" t="str">
        <f>Reporting_Country_Name</f>
        <v>Cayman Islands</v>
      </c>
      <c r="I4" s="346"/>
      <c r="J4" s="347" t="s">
        <v>530</v>
      </c>
      <c r="K4" s="348" t="str">
        <f>Reporting_Country_Code</f>
        <v>377</v>
      </c>
      <c r="L4" s="44" t="s">
        <v>622</v>
      </c>
      <c r="M4" s="67" t="str">
        <f>Reporting_Period_Code</f>
        <v>2018S1</v>
      </c>
      <c r="N4" s="46"/>
      <c r="O4" s="162"/>
      <c r="P4" s="302"/>
    </row>
    <row r="5" spans="1:16" hidden="1" x14ac:dyDescent="0.2">
      <c r="A5" s="3"/>
      <c r="B5" s="3"/>
      <c r="C5" s="3"/>
      <c r="D5" s="3"/>
      <c r="E5" s="289"/>
      <c r="F5" s="289"/>
      <c r="G5" s="163"/>
      <c r="H5" s="68"/>
      <c r="I5" s="82"/>
      <c r="J5" s="80"/>
      <c r="K5" s="82"/>
      <c r="L5" s="77"/>
      <c r="M5" s="68"/>
      <c r="N5" s="47"/>
      <c r="O5" s="349"/>
      <c r="P5" s="302"/>
    </row>
    <row r="6" spans="1:16" hidden="1" x14ac:dyDescent="0.2">
      <c r="A6" s="3"/>
      <c r="B6" s="3"/>
      <c r="C6" s="3"/>
      <c r="D6" s="3"/>
      <c r="E6" s="289"/>
      <c r="F6" s="289"/>
      <c r="G6" s="164"/>
      <c r="H6" s="68"/>
      <c r="I6" s="80"/>
      <c r="J6" s="80"/>
      <c r="K6" s="80"/>
      <c r="L6" s="45"/>
      <c r="M6" s="68"/>
      <c r="N6" s="47"/>
      <c r="O6" s="349"/>
      <c r="P6" s="302"/>
    </row>
    <row r="7" spans="1:16" x14ac:dyDescent="0.2">
      <c r="A7" s="3"/>
      <c r="B7" s="3"/>
      <c r="C7" s="3"/>
      <c r="D7" s="3"/>
      <c r="E7" s="289"/>
      <c r="F7" s="289"/>
      <c r="G7" s="165" t="s">
        <v>527</v>
      </c>
      <c r="H7" s="190" t="str">
        <f>Reporting_Currency_Name</f>
        <v>US Dollars</v>
      </c>
      <c r="I7" s="191"/>
      <c r="J7" s="192" t="s">
        <v>531</v>
      </c>
      <c r="K7" s="270">
        <f>Reporting_Currency_Code</f>
        <v>1</v>
      </c>
      <c r="L7" s="193" t="s">
        <v>8</v>
      </c>
      <c r="M7" s="194" t="str">
        <f>Reporting_Scale_Name</f>
        <v>Million</v>
      </c>
      <c r="N7" s="49"/>
      <c r="O7" s="350"/>
      <c r="P7" s="302"/>
    </row>
    <row r="8" spans="1:16" hidden="1" x14ac:dyDescent="0.2">
      <c r="A8" s="3"/>
      <c r="B8" s="3"/>
      <c r="C8" s="3"/>
      <c r="D8" s="3"/>
      <c r="E8" s="289"/>
      <c r="F8" s="289"/>
      <c r="G8" s="6"/>
      <c r="H8" s="6"/>
      <c r="I8" s="7"/>
      <c r="J8" s="7"/>
      <c r="K8" s="7"/>
      <c r="L8" s="6"/>
      <c r="M8" s="6"/>
      <c r="N8" s="6"/>
      <c r="O8" s="6"/>
      <c r="P8" s="305"/>
    </row>
    <row r="9" spans="1:16" hidden="1" x14ac:dyDescent="0.2">
      <c r="A9" s="3"/>
      <c r="B9" s="3"/>
      <c r="C9" s="3"/>
      <c r="D9" s="3"/>
      <c r="E9" s="289"/>
      <c r="F9" s="289"/>
      <c r="G9" s="6"/>
      <c r="H9" s="7"/>
      <c r="I9" s="7"/>
      <c r="J9" s="7"/>
      <c r="K9" s="7"/>
      <c r="L9" s="7"/>
      <c r="M9" s="6"/>
      <c r="N9" s="6"/>
      <c r="O9" s="6"/>
      <c r="P9" s="305"/>
    </row>
    <row r="10" spans="1:16" hidden="1" x14ac:dyDescent="0.2">
      <c r="A10" s="3"/>
      <c r="B10" s="3"/>
      <c r="C10" s="3"/>
      <c r="D10" s="3"/>
      <c r="E10" s="289"/>
      <c r="F10" s="289"/>
      <c r="G10" s="6"/>
      <c r="H10" s="7"/>
      <c r="I10" s="7"/>
      <c r="J10" s="7"/>
      <c r="K10" s="7"/>
      <c r="L10" s="7"/>
      <c r="M10" s="6"/>
      <c r="N10" s="6"/>
      <c r="O10" s="6"/>
      <c r="P10" s="305"/>
    </row>
    <row r="11" spans="1:16" hidden="1" x14ac:dyDescent="0.2">
      <c r="A11" s="3"/>
      <c r="B11" s="3"/>
      <c r="C11" s="3"/>
      <c r="D11" s="3"/>
      <c r="E11" s="289"/>
      <c r="F11" s="289"/>
      <c r="G11" s="6"/>
      <c r="H11" s="7"/>
      <c r="I11" s="7"/>
      <c r="J11" s="7"/>
      <c r="K11" s="7"/>
      <c r="L11" s="7"/>
      <c r="M11" s="6"/>
      <c r="N11" s="6"/>
      <c r="O11" s="6"/>
      <c r="P11" s="305"/>
    </row>
    <row r="12" spans="1:16" hidden="1" x14ac:dyDescent="0.2">
      <c r="A12" s="3"/>
      <c r="B12" s="3"/>
      <c r="C12" s="3"/>
      <c r="D12" s="3"/>
      <c r="E12" s="289"/>
      <c r="F12" s="289"/>
      <c r="G12" s="6"/>
      <c r="H12" s="7"/>
      <c r="I12" s="7"/>
      <c r="J12" s="7"/>
      <c r="K12" s="7"/>
      <c r="L12" s="7"/>
      <c r="M12" s="6"/>
      <c r="N12" s="6"/>
      <c r="O12" s="6"/>
      <c r="P12" s="305"/>
    </row>
    <row r="13" spans="1:16" hidden="1" x14ac:dyDescent="0.2">
      <c r="A13" s="3"/>
      <c r="B13" s="3"/>
      <c r="C13" s="3"/>
      <c r="D13" s="3"/>
      <c r="E13" s="289"/>
      <c r="F13" s="289"/>
      <c r="G13" s="6"/>
      <c r="H13" s="7"/>
      <c r="I13" s="7"/>
      <c r="J13" s="7"/>
      <c r="K13" s="7"/>
      <c r="L13" s="7"/>
      <c r="M13" s="6"/>
      <c r="N13" s="6"/>
      <c r="O13" s="6"/>
      <c r="P13" s="305"/>
    </row>
    <row r="14" spans="1:16" ht="13.5" thickBot="1" x14ac:dyDescent="0.25">
      <c r="A14" s="3"/>
      <c r="B14" s="3"/>
      <c r="C14" s="3"/>
      <c r="D14" s="3"/>
      <c r="E14" s="289"/>
      <c r="F14" s="289"/>
      <c r="G14" s="6"/>
      <c r="H14" s="600" t="s">
        <v>930</v>
      </c>
      <c r="I14" s="359"/>
      <c r="J14" s="359"/>
      <c r="K14" s="359"/>
      <c r="L14" s="359"/>
      <c r="M14" s="6"/>
      <c r="N14" s="6"/>
      <c r="O14" s="6"/>
      <c r="P14" s="289"/>
    </row>
    <row r="15" spans="1:16" ht="22.5" customHeight="1" thickTop="1" thickBot="1" x14ac:dyDescent="0.25">
      <c r="A15" s="3"/>
      <c r="B15" s="3"/>
      <c r="C15" s="3"/>
      <c r="D15" s="3"/>
      <c r="E15" s="289"/>
      <c r="F15" s="289"/>
      <c r="G15" s="670" t="s">
        <v>926</v>
      </c>
      <c r="H15" s="153"/>
      <c r="I15" s="58"/>
      <c r="J15" s="129"/>
      <c r="K15" s="351"/>
      <c r="L15" s="352"/>
      <c r="M15" s="655" t="s">
        <v>895</v>
      </c>
      <c r="N15" s="655" t="s">
        <v>896</v>
      </c>
      <c r="O15" s="655" t="s">
        <v>897</v>
      </c>
      <c r="P15" s="300"/>
    </row>
    <row r="16" spans="1:16" ht="36" customHeight="1" thickTop="1" x14ac:dyDescent="0.2">
      <c r="A16" s="57"/>
      <c r="B16" s="57"/>
      <c r="C16" s="57"/>
      <c r="D16" s="57"/>
      <c r="E16" s="357"/>
      <c r="F16" s="289"/>
      <c r="G16" s="668"/>
      <c r="H16" s="143" t="s">
        <v>591</v>
      </c>
      <c r="I16" s="353" t="s">
        <v>575</v>
      </c>
      <c r="J16" s="354" t="s">
        <v>576</v>
      </c>
      <c r="K16" s="355" t="s">
        <v>12</v>
      </c>
      <c r="L16" s="355" t="s">
        <v>13</v>
      </c>
      <c r="M16" s="655"/>
      <c r="N16" s="655"/>
      <c r="O16" s="655"/>
      <c r="P16" s="313"/>
    </row>
    <row r="17" spans="1:16" ht="12.75" hidden="1" customHeight="1" x14ac:dyDescent="0.2">
      <c r="A17" s="57"/>
      <c r="B17" s="57"/>
      <c r="C17" s="57"/>
      <c r="D17" s="57"/>
      <c r="E17" s="357"/>
      <c r="F17" s="289"/>
      <c r="G17" s="145" t="s">
        <v>532</v>
      </c>
      <c r="H17" s="171" t="s">
        <v>545</v>
      </c>
      <c r="I17" s="171" t="s">
        <v>543</v>
      </c>
      <c r="J17" s="171" t="s">
        <v>544</v>
      </c>
      <c r="K17" s="171" t="s">
        <v>544</v>
      </c>
      <c r="L17" s="171" t="s">
        <v>544</v>
      </c>
      <c r="M17" s="655"/>
      <c r="N17" s="655"/>
      <c r="O17" s="655"/>
      <c r="P17" s="313"/>
    </row>
    <row r="18" spans="1:16" hidden="1" x14ac:dyDescent="0.2">
      <c r="A18" s="57"/>
      <c r="B18" s="57"/>
      <c r="C18" s="57"/>
      <c r="D18" s="57"/>
      <c r="E18" s="357"/>
      <c r="F18" s="289"/>
      <c r="G18" s="145"/>
      <c r="H18" s="171" t="s">
        <v>535</v>
      </c>
      <c r="I18" s="171" t="s">
        <v>535</v>
      </c>
      <c r="J18" s="171" t="s">
        <v>535</v>
      </c>
      <c r="K18" s="171" t="s">
        <v>535</v>
      </c>
      <c r="L18" s="171" t="s">
        <v>535</v>
      </c>
      <c r="M18" s="156"/>
      <c r="N18" s="196"/>
      <c r="O18" s="196"/>
      <c r="P18" s="313"/>
    </row>
    <row r="19" spans="1:16" hidden="1" x14ac:dyDescent="0.2">
      <c r="A19" s="57"/>
      <c r="B19" s="57"/>
      <c r="C19" s="57"/>
      <c r="D19" s="57"/>
      <c r="E19" s="357"/>
      <c r="F19" s="289"/>
      <c r="G19" s="145" t="s">
        <v>600</v>
      </c>
      <c r="H19" s="171" t="s">
        <v>604</v>
      </c>
      <c r="I19" s="171" t="s">
        <v>604</v>
      </c>
      <c r="J19" s="171" t="s">
        <v>604</v>
      </c>
      <c r="K19" s="171" t="s">
        <v>605</v>
      </c>
      <c r="L19" s="171" t="s">
        <v>606</v>
      </c>
      <c r="M19" s="156"/>
      <c r="N19" s="196"/>
      <c r="O19" s="196"/>
      <c r="P19" s="313"/>
    </row>
    <row r="20" spans="1:16" hidden="1" x14ac:dyDescent="0.2">
      <c r="A20" s="57"/>
      <c r="B20" s="140" t="s">
        <v>533</v>
      </c>
      <c r="C20" s="140" t="s">
        <v>597</v>
      </c>
      <c r="D20" s="356" t="s">
        <v>596</v>
      </c>
      <c r="E20" s="357"/>
      <c r="F20" s="289"/>
      <c r="G20" s="188"/>
      <c r="H20" s="173"/>
      <c r="I20" s="173"/>
      <c r="J20" s="173"/>
      <c r="K20" s="173"/>
      <c r="L20" s="173"/>
      <c r="M20" s="156"/>
      <c r="N20" s="157"/>
      <c r="O20" s="157"/>
      <c r="P20" s="313"/>
    </row>
    <row r="21" spans="1:16" x14ac:dyDescent="0.2">
      <c r="A21" s="57">
        <v>1</v>
      </c>
      <c r="B21" s="186" t="s">
        <v>864</v>
      </c>
      <c r="C21" s="142" t="s">
        <v>607</v>
      </c>
      <c r="D21" s="3" t="s">
        <v>535</v>
      </c>
      <c r="E21" s="357"/>
      <c r="F21" s="323"/>
      <c r="G21" s="154" t="s">
        <v>482</v>
      </c>
      <c r="H21" s="421">
        <f>IF(AND(I21="",J21=""),"",IF(OR(I21="c",J21="c"),"c",I21+J21))</f>
        <v>1685949</v>
      </c>
      <c r="I21" s="420">
        <f>836968+25000-4838+300+747</f>
        <v>858177</v>
      </c>
      <c r="J21" s="421">
        <f>IF(AND(K21="",L21=""),"",IF(OR(K21="c",L21="c"),"c",K21+L21))</f>
        <v>827772</v>
      </c>
      <c r="K21" s="420">
        <f>596120+45000+1122</f>
        <v>642242</v>
      </c>
      <c r="L21" s="420">
        <f>174712+7620+3132-282+348</f>
        <v>185530</v>
      </c>
      <c r="M21" s="489" t="str">
        <f>IF(AND(SUM(COUNTIF(K21:L21,"c"),(COUNTIF(J21,"c")))=1,AND(K21&lt;&gt;"",L21&lt;&gt;"",J21&lt;&gt;"")),"Residual Disclosure",IF(AND(SUM(COUNTIF(I21:J21,"c"),(COUNTIF(H21,"c")))=1,AND(I21&lt;&gt;"",J21&lt;&gt;"",H21&lt;&gt;"")),"Residual Disclosure",""))</f>
        <v/>
      </c>
      <c r="N21" s="629" t="str">
        <f>IF(M21&lt;&gt;"","",IF(OR(AND(H21="c",OR(J21="c",I21="c")),AND(H21&lt;&gt;"",I21="c",J21="c"),AND(H21&lt;&gt;"",J21="",I21="")),"",IF(OR(I21="c",J21="c"),"c",IF(ABS(SUM(I21,J21)-SUM(H21))&gt;1,SUM(I21,J21),""))))</f>
        <v/>
      </c>
      <c r="O21" s="629" t="str">
        <f>IF(M21&lt;&gt;"","",IF(OR(AND(J21="c",OR(L21="c",K21="c")),AND(J21&lt;&gt;"",K21="c",L21="c"),AND(J21&lt;&gt;"",L21="",K21="")),"",IF(COUNTIF(K21:L21,"c")&gt;1,"",IF(ABS(SUM(K21,L21)-SUM(J21))&gt;1,SUM(K21,L21),""))))</f>
        <v/>
      </c>
      <c r="P21" s="314"/>
    </row>
    <row r="22" spans="1:16" x14ac:dyDescent="0.2">
      <c r="A22" s="57">
        <v>2</v>
      </c>
      <c r="B22" s="186" t="s">
        <v>864</v>
      </c>
      <c r="C22" s="142" t="s">
        <v>608</v>
      </c>
      <c r="D22" s="3" t="s">
        <v>535</v>
      </c>
      <c r="E22" s="357"/>
      <c r="F22" s="323"/>
      <c r="G22" s="33" t="s">
        <v>489</v>
      </c>
      <c r="H22" s="421">
        <f t="shared" ref="H22:H29" si="0">IF(AND(I22="",J22=""),"",IF(OR(I22="c",J22="c"),"c",I22+J22))</f>
        <v>28432</v>
      </c>
      <c r="I22" s="420">
        <f>15676+2000</f>
        <v>17676</v>
      </c>
      <c r="J22" s="421">
        <f t="shared" ref="J22:J29" si="1">IF(AND(K22="",L22=""),"",IF(OR(K22="c",L22="c"),"c",K22+L22))</f>
        <v>10756</v>
      </c>
      <c r="K22" s="420">
        <f>9848+500</f>
        <v>10348</v>
      </c>
      <c r="L22" s="420">
        <v>408</v>
      </c>
      <c r="M22" s="155" t="str">
        <f t="shared" ref="M22:M30" si="2">IF(AND(SUM(COUNTIF(K22:L22,"c"),(COUNTIF(J22,"c")))=1,AND(K22&lt;&gt;"",L22&lt;&gt;"",J22&lt;&gt;"")),"Residual Disclosure",IF(AND(SUM(COUNTIF(I22:J22,"c"),(COUNTIF(H22,"c")))=1,AND(I22&lt;&gt;"",J22&lt;&gt;"",H22&lt;&gt;"")),"Residual Disclosure",""))</f>
        <v/>
      </c>
      <c r="N22" s="626" t="str">
        <f t="shared" ref="N22:N30" si="3">IF(M22&lt;&gt;"","",IF(OR(AND(H22="c",OR(J22="c",I22="c")),AND(H22&lt;&gt;"",I22="c",J22="c"),AND(H22&lt;&gt;"",J22="",I22="")),"",IF(OR(I22="c",J22="c"),"c",IF(ABS(SUM(I22,J22)-SUM(H22))&gt;1,SUM(I22,J22),""))))</f>
        <v/>
      </c>
      <c r="O22" s="626" t="str">
        <f t="shared" ref="O22:O30" si="4">IF(M22&lt;&gt;"","",IF(OR(AND(J22="c",OR(L22="c",K22="c")),AND(J22&lt;&gt;"",K22="c",L22="c"),AND(J22&lt;&gt;"",L22="",K22="")),"",IF(COUNTIF(K22:L22,"c")&gt;1,"",IF(ABS(SUM(K22,L22)-SUM(J22))&gt;1,SUM(K22,L22),""))))</f>
        <v/>
      </c>
      <c r="P22" s="314"/>
    </row>
    <row r="23" spans="1:16" x14ac:dyDescent="0.2">
      <c r="A23" s="57">
        <v>3</v>
      </c>
      <c r="B23" s="186" t="s">
        <v>864</v>
      </c>
      <c r="C23" s="142" t="s">
        <v>609</v>
      </c>
      <c r="D23" s="3" t="s">
        <v>535</v>
      </c>
      <c r="E23" s="357"/>
      <c r="F23" s="323"/>
      <c r="G23" s="33" t="s">
        <v>483</v>
      </c>
      <c r="H23" s="421">
        <f t="shared" si="0"/>
        <v>10311</v>
      </c>
      <c r="I23" s="420">
        <v>5963</v>
      </c>
      <c r="J23" s="421">
        <f t="shared" si="1"/>
        <v>4348</v>
      </c>
      <c r="K23" s="420">
        <f>2733+100</f>
        <v>2833</v>
      </c>
      <c r="L23" s="420">
        <v>1515</v>
      </c>
      <c r="M23" s="155" t="str">
        <f t="shared" si="2"/>
        <v/>
      </c>
      <c r="N23" s="626" t="str">
        <f t="shared" si="3"/>
        <v/>
      </c>
      <c r="O23" s="626" t="str">
        <f t="shared" si="4"/>
        <v/>
      </c>
      <c r="P23" s="314"/>
    </row>
    <row r="24" spans="1:16" x14ac:dyDescent="0.2">
      <c r="A24" s="57">
        <v>4</v>
      </c>
      <c r="B24" s="186" t="s">
        <v>864</v>
      </c>
      <c r="C24" s="142" t="s">
        <v>610</v>
      </c>
      <c r="D24" s="3" t="s">
        <v>535</v>
      </c>
      <c r="E24" s="357"/>
      <c r="F24" s="323"/>
      <c r="G24" s="33" t="s">
        <v>484</v>
      </c>
      <c r="H24" s="421">
        <f t="shared" si="0"/>
        <v>222341</v>
      </c>
      <c r="I24" s="420">
        <f>42483+1000</f>
        <v>43483</v>
      </c>
      <c r="J24" s="421">
        <f t="shared" si="1"/>
        <v>178858</v>
      </c>
      <c r="K24" s="420">
        <f>176466+270</f>
        <v>176736</v>
      </c>
      <c r="L24" s="420">
        <v>2122</v>
      </c>
      <c r="M24" s="155" t="str">
        <f t="shared" si="2"/>
        <v/>
      </c>
      <c r="N24" s="626" t="str">
        <f t="shared" si="3"/>
        <v/>
      </c>
      <c r="O24" s="626" t="str">
        <f t="shared" si="4"/>
        <v/>
      </c>
      <c r="P24" s="314"/>
    </row>
    <row r="25" spans="1:16" x14ac:dyDescent="0.2">
      <c r="A25" s="57">
        <v>5</v>
      </c>
      <c r="B25" s="186" t="s">
        <v>864</v>
      </c>
      <c r="C25" s="142" t="s">
        <v>611</v>
      </c>
      <c r="D25" s="3" t="s">
        <v>535</v>
      </c>
      <c r="E25" s="357"/>
      <c r="F25" s="323"/>
      <c r="G25" s="33" t="s">
        <v>485</v>
      </c>
      <c r="H25" s="421">
        <f t="shared" si="0"/>
        <v>1818</v>
      </c>
      <c r="I25" s="420">
        <v>1470</v>
      </c>
      <c r="J25" s="421">
        <f t="shared" si="1"/>
        <v>348</v>
      </c>
      <c r="K25" s="420">
        <v>348</v>
      </c>
      <c r="L25" s="420">
        <v>0</v>
      </c>
      <c r="M25" s="155" t="str">
        <f t="shared" si="2"/>
        <v/>
      </c>
      <c r="N25" s="626" t="str">
        <f t="shared" si="3"/>
        <v/>
      </c>
      <c r="O25" s="626" t="str">
        <f t="shared" si="4"/>
        <v/>
      </c>
      <c r="P25" s="314"/>
    </row>
    <row r="26" spans="1:16" x14ac:dyDescent="0.2">
      <c r="A26" s="57"/>
      <c r="B26" s="186" t="s">
        <v>864</v>
      </c>
      <c r="C26" s="142" t="s">
        <v>977</v>
      </c>
      <c r="D26" s="3" t="s">
        <v>535</v>
      </c>
      <c r="E26" s="357"/>
      <c r="F26" s="641"/>
      <c r="G26" s="642" t="s">
        <v>973</v>
      </c>
      <c r="H26" s="421">
        <f t="shared" si="0"/>
        <v>910</v>
      </c>
      <c r="I26" s="426">
        <v>258</v>
      </c>
      <c r="J26" s="421">
        <f t="shared" si="1"/>
        <v>652</v>
      </c>
      <c r="K26" s="426">
        <v>652</v>
      </c>
      <c r="L26" s="426">
        <v>0</v>
      </c>
      <c r="M26" s="155" t="str">
        <f t="shared" ref="M26:M29" si="5">IF(AND(SUM(COUNTIF(K26:L26,"c"),(COUNTIF(J26,"c")))=1,AND(K26&lt;&gt;"",L26&lt;&gt;"",J26&lt;&gt;"")),"Residual Disclosure",IF(AND(SUM(COUNTIF(I26:J26,"c"),(COUNTIF(H26,"c")))=1,AND(I26&lt;&gt;"",J26&lt;&gt;"",H26&lt;&gt;"")),"Residual Disclosure",""))</f>
        <v/>
      </c>
      <c r="N26" s="626" t="str">
        <f t="shared" ref="N26:N29" si="6">IF(M26&lt;&gt;"","",IF(OR(AND(H26="c",OR(J26="c",I26="c")),AND(H26&lt;&gt;"",I26="c",J26="c"),AND(H26&lt;&gt;"",J26="",I26="")),"",IF(OR(I26="c",J26="c"),"c",IF(ABS(SUM(I26,J26)-SUM(H26))&gt;1,SUM(I26,J26),""))))</f>
        <v/>
      </c>
      <c r="O26" s="626" t="str">
        <f t="shared" ref="O26:O29" si="7">IF(M26&lt;&gt;"","",IF(OR(AND(J26="c",OR(L26="c",K26="c")),AND(J26&lt;&gt;"",K26="c",L26="c"),AND(J26&lt;&gt;"",L26="",K26="")),"",IF(COUNTIF(K26:L26,"c")&gt;1,"",IF(ABS(SUM(K26,L26)-SUM(J26))&gt;1,SUM(K26,L26),""))))</f>
        <v/>
      </c>
      <c r="P26" s="314"/>
    </row>
    <row r="27" spans="1:16" x14ac:dyDescent="0.2">
      <c r="A27" s="57"/>
      <c r="B27" s="186" t="s">
        <v>864</v>
      </c>
      <c r="C27" s="142" t="s">
        <v>978</v>
      </c>
      <c r="D27" s="3" t="s">
        <v>535</v>
      </c>
      <c r="E27" s="357"/>
      <c r="F27" s="641"/>
      <c r="G27" s="642" t="s">
        <v>974</v>
      </c>
      <c r="H27" s="421">
        <f t="shared" si="0"/>
        <v>6368</v>
      </c>
      <c r="I27" s="426">
        <v>5042</v>
      </c>
      <c r="J27" s="421">
        <f t="shared" si="1"/>
        <v>1326</v>
      </c>
      <c r="K27" s="426">
        <v>1117</v>
      </c>
      <c r="L27" s="426">
        <v>209</v>
      </c>
      <c r="M27" s="155" t="str">
        <f t="shared" si="5"/>
        <v/>
      </c>
      <c r="N27" s="626" t="str">
        <f t="shared" si="6"/>
        <v/>
      </c>
      <c r="O27" s="626" t="str">
        <f t="shared" si="7"/>
        <v/>
      </c>
      <c r="P27" s="314"/>
    </row>
    <row r="28" spans="1:16" x14ac:dyDescent="0.2">
      <c r="A28" s="57"/>
      <c r="B28" s="186" t="s">
        <v>864</v>
      </c>
      <c r="C28" s="142" t="s">
        <v>979</v>
      </c>
      <c r="D28" s="3" t="s">
        <v>535</v>
      </c>
      <c r="E28" s="357"/>
      <c r="F28" s="641"/>
      <c r="G28" s="642" t="s">
        <v>975</v>
      </c>
      <c r="H28" s="421">
        <f t="shared" si="0"/>
        <v>2617</v>
      </c>
      <c r="I28" s="426">
        <v>139</v>
      </c>
      <c r="J28" s="421">
        <f t="shared" si="1"/>
        <v>2478</v>
      </c>
      <c r="K28" s="426">
        <v>2005</v>
      </c>
      <c r="L28" s="426">
        <v>473</v>
      </c>
      <c r="M28" s="155" t="str">
        <f t="shared" si="5"/>
        <v/>
      </c>
      <c r="N28" s="626" t="str">
        <f t="shared" si="6"/>
        <v/>
      </c>
      <c r="O28" s="626" t="str">
        <f t="shared" si="7"/>
        <v/>
      </c>
      <c r="P28" s="314"/>
    </row>
    <row r="29" spans="1:16" x14ac:dyDescent="0.2">
      <c r="A29" s="57">
        <v>6</v>
      </c>
      <c r="B29" s="186" t="s">
        <v>864</v>
      </c>
      <c r="C29" s="142" t="s">
        <v>612</v>
      </c>
      <c r="D29" s="3" t="s">
        <v>535</v>
      </c>
      <c r="E29" s="357"/>
      <c r="F29" s="323"/>
      <c r="G29" s="34" t="s">
        <v>982</v>
      </c>
      <c r="H29" s="421">
        <f t="shared" si="0"/>
        <v>4442</v>
      </c>
      <c r="I29" s="426">
        <v>3572</v>
      </c>
      <c r="J29" s="421">
        <f t="shared" si="1"/>
        <v>870</v>
      </c>
      <c r="K29" s="426">
        <v>557</v>
      </c>
      <c r="L29" s="426">
        <v>313</v>
      </c>
      <c r="M29" s="155" t="str">
        <f t="shared" si="5"/>
        <v/>
      </c>
      <c r="N29" s="626" t="str">
        <f t="shared" si="6"/>
        <v/>
      </c>
      <c r="O29" s="626" t="str">
        <f t="shared" si="7"/>
        <v/>
      </c>
      <c r="P29" s="314"/>
    </row>
    <row r="30" spans="1:16" ht="18" customHeight="1" x14ac:dyDescent="0.2">
      <c r="A30" s="57">
        <v>7</v>
      </c>
      <c r="B30" s="186"/>
      <c r="C30" s="189"/>
      <c r="D30" s="3"/>
      <c r="E30" s="357"/>
      <c r="F30" s="323"/>
      <c r="G30" s="176" t="s">
        <v>480</v>
      </c>
      <c r="H30" s="475">
        <f>IF('Table 1'!H264="","",'Table 1'!H264)</f>
        <v>1963188</v>
      </c>
      <c r="I30" s="475">
        <f>IF('Table 1'!I264="","",'Table 1'!I264)</f>
        <v>935780</v>
      </c>
      <c r="J30" s="475">
        <f>IF('Table 1'!J264="","",'Table 1'!J264)</f>
        <v>1027408</v>
      </c>
      <c r="K30" s="475">
        <f>IF('Table 1'!K264="","",'Table 1'!K264)</f>
        <v>836838</v>
      </c>
      <c r="L30" s="475">
        <f>IF('Table 1'!L264="","",'Table 1'!L264)</f>
        <v>190570</v>
      </c>
      <c r="M30" s="497" t="str">
        <f t="shared" si="2"/>
        <v/>
      </c>
      <c r="N30" s="636" t="str">
        <f t="shared" si="3"/>
        <v/>
      </c>
      <c r="O30" s="636" t="str">
        <f t="shared" si="4"/>
        <v/>
      </c>
      <c r="P30" s="314"/>
    </row>
    <row r="31" spans="1:16" ht="24.95" customHeight="1" x14ac:dyDescent="0.2">
      <c r="A31" s="57"/>
      <c r="B31" s="57"/>
      <c r="C31" s="57"/>
      <c r="D31" s="57"/>
      <c r="E31" s="357"/>
      <c r="F31" s="289"/>
      <c r="G31" s="69" t="s">
        <v>976</v>
      </c>
      <c r="H31" s="417">
        <f>SUM(H21:H29)-SUM(H30)</f>
        <v>0</v>
      </c>
      <c r="I31" s="417">
        <f t="shared" ref="I31:L31" si="8">SUM(I21:I29)-SUM(I30)</f>
        <v>0</v>
      </c>
      <c r="J31" s="417">
        <f t="shared" si="8"/>
        <v>0</v>
      </c>
      <c r="K31" s="417">
        <f t="shared" si="8"/>
        <v>0</v>
      </c>
      <c r="L31" s="417">
        <f t="shared" si="8"/>
        <v>0</v>
      </c>
      <c r="M31" s="120"/>
      <c r="N31" s="121"/>
      <c r="O31" s="122"/>
      <c r="P31" s="292"/>
    </row>
    <row r="32" spans="1:16" x14ac:dyDescent="0.2">
      <c r="A32" s="57"/>
      <c r="B32" s="57"/>
      <c r="C32" s="57"/>
      <c r="D32" s="57"/>
      <c r="E32" s="357"/>
      <c r="F32" s="289"/>
      <c r="G32" s="305"/>
      <c r="H32" s="305"/>
      <c r="I32" s="305"/>
      <c r="J32" s="305"/>
      <c r="K32" s="305"/>
      <c r="L32" s="289"/>
      <c r="M32" s="358"/>
      <c r="N32" s="358"/>
      <c r="O32" s="358"/>
      <c r="P32" s="292"/>
    </row>
    <row r="33" spans="1:16" x14ac:dyDescent="0.2">
      <c r="A33" s="57"/>
      <c r="B33" s="57"/>
      <c r="C33" s="57"/>
      <c r="D33" s="57"/>
      <c r="E33" s="357"/>
      <c r="F33" s="289"/>
      <c r="G33" s="321" t="s">
        <v>551</v>
      </c>
      <c r="H33" s="321"/>
      <c r="I33" s="321"/>
      <c r="J33" s="321"/>
      <c r="K33" s="321"/>
      <c r="L33" s="321"/>
      <c r="M33" s="321"/>
      <c r="N33" s="358"/>
      <c r="O33" s="358"/>
      <c r="P33" s="292"/>
    </row>
    <row r="34" spans="1:16" x14ac:dyDescent="0.2">
      <c r="A34" s="57"/>
      <c r="B34" s="57"/>
      <c r="C34" s="57"/>
      <c r="D34" s="57"/>
      <c r="E34" s="357"/>
      <c r="F34" s="289"/>
      <c r="G34" s="671" t="s">
        <v>577</v>
      </c>
      <c r="H34" s="671"/>
      <c r="I34" s="671"/>
      <c r="J34" s="671"/>
      <c r="K34" s="671"/>
      <c r="L34" s="671"/>
      <c r="M34" s="671"/>
      <c r="N34" s="358"/>
      <c r="O34" s="358"/>
      <c r="P34" s="292"/>
    </row>
    <row r="35" spans="1:16" x14ac:dyDescent="0.2">
      <c r="A35" s="3"/>
      <c r="B35" s="3"/>
      <c r="C35" s="3"/>
      <c r="D35" s="3"/>
      <c r="E35" s="289"/>
      <c r="F35" s="289"/>
      <c r="G35" s="669" t="s">
        <v>578</v>
      </c>
      <c r="H35" s="669"/>
      <c r="I35" s="669"/>
      <c r="J35" s="669"/>
      <c r="K35" s="669"/>
      <c r="L35" s="669"/>
      <c r="M35" s="669"/>
      <c r="N35" s="289"/>
      <c r="O35" s="358"/>
      <c r="P35" s="292"/>
    </row>
    <row r="36" spans="1:16" x14ac:dyDescent="0.2">
      <c r="A36" s="3"/>
      <c r="B36" s="3"/>
      <c r="C36" s="3"/>
      <c r="D36" s="3"/>
      <c r="E36" s="289"/>
      <c r="F36" s="289"/>
      <c r="G36" s="669" t="s">
        <v>579</v>
      </c>
      <c r="H36" s="669"/>
      <c r="I36" s="669"/>
      <c r="J36" s="669"/>
      <c r="K36" s="669"/>
      <c r="L36" s="669"/>
      <c r="M36" s="669"/>
      <c r="N36" s="289"/>
      <c r="O36" s="358"/>
      <c r="P36" s="292"/>
    </row>
    <row r="37" spans="1:16" x14ac:dyDescent="0.2">
      <c r="A37" s="3"/>
      <c r="B37" s="3"/>
      <c r="C37" s="3"/>
      <c r="D37" s="3"/>
      <c r="E37" s="289"/>
      <c r="F37" s="289"/>
      <c r="G37" s="322" t="s">
        <v>580</v>
      </c>
      <c r="H37" s="322"/>
      <c r="I37" s="322"/>
      <c r="J37" s="322"/>
      <c r="K37" s="322"/>
      <c r="L37" s="322"/>
      <c r="M37" s="322"/>
      <c r="N37" s="289"/>
      <c r="O37" s="358"/>
      <c r="P37" s="292"/>
    </row>
    <row r="38" spans="1:16" x14ac:dyDescent="0.2">
      <c r="A38" s="3"/>
      <c r="B38" s="3"/>
      <c r="C38" s="3"/>
      <c r="D38" s="3"/>
      <c r="E38" s="289"/>
      <c r="F38" s="289"/>
      <c r="G38" s="669" t="s">
        <v>581</v>
      </c>
      <c r="H38" s="669"/>
      <c r="I38" s="669"/>
      <c r="J38" s="669"/>
      <c r="K38" s="669"/>
      <c r="L38" s="669"/>
      <c r="M38" s="669"/>
      <c r="N38" s="289"/>
      <c r="O38" s="358"/>
      <c r="P38" s="292"/>
    </row>
    <row r="39" spans="1:16" x14ac:dyDescent="0.2">
      <c r="A39" s="3"/>
      <c r="B39" s="3"/>
      <c r="C39" s="3"/>
      <c r="D39" s="3"/>
      <c r="E39" s="289"/>
      <c r="F39" s="289"/>
      <c r="G39" s="643" t="s">
        <v>980</v>
      </c>
      <c r="H39" s="643"/>
      <c r="I39" s="643"/>
      <c r="J39" s="643"/>
      <c r="K39" s="643"/>
      <c r="L39" s="643"/>
      <c r="M39" s="643"/>
      <c r="N39" s="289"/>
      <c r="O39" s="358"/>
      <c r="P39" s="292"/>
    </row>
    <row r="40" spans="1:16" x14ac:dyDescent="0.2">
      <c r="E40" s="291"/>
      <c r="F40" s="291"/>
      <c r="G40" s="643" t="s">
        <v>981</v>
      </c>
      <c r="H40" s="291"/>
      <c r="I40" s="291"/>
      <c r="J40" s="291"/>
      <c r="K40" s="291"/>
      <c r="L40" s="291"/>
      <c r="M40" s="291"/>
      <c r="N40" s="291"/>
      <c r="O40" s="291"/>
      <c r="P40" s="291"/>
    </row>
  </sheetData>
  <sheetProtection password="8F7D" sheet="1" objects="1" scenarios="1" formatCells="0" formatColumns="0" formatRows="0"/>
  <mergeCells count="8">
    <mergeCell ref="G38:M38"/>
    <mergeCell ref="G15:G16"/>
    <mergeCell ref="M15:M17"/>
    <mergeCell ref="N15:N17"/>
    <mergeCell ref="O15:O17"/>
    <mergeCell ref="G34:M34"/>
    <mergeCell ref="G35:M35"/>
    <mergeCell ref="G36:M36"/>
  </mergeCells>
  <conditionalFormatting sqref="M21:O30">
    <cfRule type="notContainsBlanks" dxfId="107" priority="2">
      <formula>LEN(TRIM(M21))&gt;0</formula>
    </cfRule>
  </conditionalFormatting>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pageSetUpPr fitToPage="1"/>
  </sheetPr>
  <dimension ref="A1:IN272"/>
  <sheetViews>
    <sheetView zoomScale="90" zoomScaleNormal="90" workbookViewId="0">
      <pane xSplit="7" ySplit="20" topLeftCell="H236" activePane="bottomRight" state="frozen"/>
      <selection activeCell="G136" sqref="G136"/>
      <selection pane="topRight" activeCell="G136" sqref="G136"/>
      <selection pane="bottomLeft" activeCell="G136" sqref="G136"/>
      <selection pane="bottomRight" activeCell="U264" sqref="U264"/>
    </sheetView>
  </sheetViews>
  <sheetFormatPr defaultColWidth="0" defaultRowHeight="12.75" customHeight="1" zeroHeight="1" x14ac:dyDescent="0.2"/>
  <cols>
    <col min="1" max="1" width="6.6640625" hidden="1" customWidth="1"/>
    <col min="2" max="2" width="6.5" hidden="1" customWidth="1"/>
    <col min="3" max="3" width="7.6640625" hidden="1" customWidth="1"/>
    <col min="4" max="4" width="6" hidden="1" customWidth="1"/>
    <col min="5" max="5" width="4.83203125" customWidth="1"/>
    <col min="6" max="6" width="6.83203125" customWidth="1"/>
    <col min="7" max="7" width="47.5" customWidth="1"/>
    <col min="8" max="19" width="17.33203125" customWidth="1"/>
    <col min="20" max="20" width="18.5" customWidth="1"/>
    <col min="21" max="23" width="15.6640625" customWidth="1"/>
    <col min="24" max="16384" width="9.33203125" hidden="1"/>
  </cols>
  <sheetData>
    <row r="1" spans="1:248" s="375" customFormat="1" ht="24.95" customHeight="1" x14ac:dyDescent="0.2">
      <c r="E1" s="376"/>
      <c r="F1" s="376"/>
      <c r="G1" s="514"/>
      <c r="H1" s="518" t="s">
        <v>878</v>
      </c>
      <c r="I1" s="519"/>
      <c r="J1" s="519"/>
      <c r="K1" s="519"/>
      <c r="L1" s="533"/>
      <c r="M1" s="519"/>
      <c r="N1" s="533"/>
      <c r="O1" s="520"/>
      <c r="P1" s="520"/>
      <c r="Q1" s="520"/>
      <c r="R1" s="520"/>
      <c r="S1" s="520"/>
      <c r="T1" s="521"/>
      <c r="U1" s="521"/>
      <c r="V1" s="521"/>
      <c r="W1" s="521"/>
      <c r="X1" s="531"/>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377"/>
      <c r="BD1" s="377"/>
      <c r="BE1" s="377"/>
      <c r="BF1" s="377"/>
      <c r="BG1" s="377"/>
      <c r="BH1" s="377"/>
      <c r="BI1" s="377"/>
      <c r="BJ1" s="377"/>
      <c r="BK1" s="377"/>
      <c r="BL1" s="377"/>
      <c r="BM1" s="377"/>
      <c r="BN1" s="377"/>
      <c r="BO1" s="377"/>
      <c r="BP1" s="377"/>
      <c r="BQ1" s="377"/>
      <c r="BR1" s="377"/>
      <c r="BS1" s="377"/>
      <c r="BT1" s="377"/>
      <c r="BU1" s="377"/>
      <c r="BV1" s="377"/>
      <c r="BW1" s="377"/>
      <c r="BX1" s="377"/>
      <c r="BY1" s="377"/>
      <c r="BZ1" s="377"/>
      <c r="CA1" s="377"/>
      <c r="CB1" s="377"/>
      <c r="CC1" s="377"/>
      <c r="CD1" s="377"/>
      <c r="CE1" s="377"/>
      <c r="CF1" s="377"/>
      <c r="CG1" s="377"/>
      <c r="CH1" s="377"/>
      <c r="CI1" s="377"/>
      <c r="CJ1" s="377"/>
      <c r="CK1" s="377"/>
      <c r="CL1" s="377"/>
      <c r="CM1" s="377"/>
      <c r="CN1" s="377"/>
      <c r="CO1" s="377"/>
      <c r="CP1" s="377"/>
      <c r="CQ1" s="377"/>
      <c r="CR1" s="377"/>
      <c r="CS1" s="377"/>
      <c r="CT1" s="377"/>
      <c r="CU1" s="377"/>
      <c r="CV1" s="377"/>
      <c r="CW1" s="377"/>
      <c r="CX1" s="377"/>
      <c r="CY1" s="377"/>
      <c r="CZ1" s="377"/>
      <c r="DA1" s="377"/>
      <c r="DB1" s="377"/>
      <c r="DC1" s="377"/>
      <c r="DD1" s="377"/>
      <c r="DE1" s="377"/>
      <c r="DF1" s="377"/>
      <c r="DG1" s="377"/>
      <c r="DH1" s="377"/>
      <c r="DI1" s="377"/>
      <c r="DJ1" s="377"/>
      <c r="DK1" s="377"/>
      <c r="DL1" s="377"/>
      <c r="DM1" s="377"/>
      <c r="DN1" s="377"/>
      <c r="DO1" s="377"/>
      <c r="DP1" s="377"/>
      <c r="DQ1" s="377"/>
      <c r="DR1" s="377"/>
      <c r="DS1" s="377"/>
      <c r="DT1" s="377"/>
      <c r="DU1" s="377"/>
      <c r="DV1" s="377"/>
      <c r="DW1" s="377"/>
      <c r="DX1" s="377"/>
      <c r="DY1" s="377"/>
      <c r="DZ1" s="377"/>
      <c r="EA1" s="377"/>
      <c r="EB1" s="377"/>
      <c r="EC1" s="377"/>
      <c r="ED1" s="377"/>
      <c r="EE1" s="377"/>
      <c r="EF1" s="377"/>
      <c r="EG1" s="377"/>
      <c r="EH1" s="377"/>
      <c r="EI1" s="377"/>
      <c r="EJ1" s="377"/>
      <c r="EK1" s="377"/>
      <c r="EL1" s="377"/>
      <c r="EM1" s="377"/>
      <c r="EN1" s="377"/>
      <c r="EO1" s="377"/>
      <c r="EP1" s="377"/>
      <c r="EQ1" s="377"/>
      <c r="ER1" s="377"/>
      <c r="ES1" s="377"/>
      <c r="ET1" s="377"/>
      <c r="EU1" s="377"/>
      <c r="EV1" s="377"/>
      <c r="EW1" s="377"/>
      <c r="EX1" s="377"/>
      <c r="EY1" s="377"/>
      <c r="EZ1" s="377"/>
      <c r="FA1" s="377"/>
      <c r="FB1" s="377"/>
      <c r="FC1" s="377"/>
      <c r="FD1" s="377"/>
      <c r="FE1" s="377"/>
      <c r="FF1" s="377"/>
      <c r="FG1" s="377"/>
      <c r="FH1" s="377"/>
      <c r="FI1" s="377"/>
      <c r="FJ1" s="377"/>
      <c r="FK1" s="377"/>
      <c r="FL1" s="377"/>
      <c r="FM1" s="377"/>
      <c r="FN1" s="377"/>
      <c r="FO1" s="377"/>
      <c r="FP1" s="377"/>
      <c r="FQ1" s="377"/>
      <c r="FR1" s="377"/>
      <c r="FS1" s="377"/>
      <c r="FT1" s="377"/>
      <c r="FU1" s="377"/>
      <c r="FV1" s="377"/>
      <c r="FW1" s="377"/>
      <c r="FX1" s="377"/>
      <c r="FY1" s="377"/>
      <c r="FZ1" s="377"/>
      <c r="GA1" s="377"/>
      <c r="GB1" s="377"/>
      <c r="GC1" s="377"/>
      <c r="GD1" s="377"/>
      <c r="GE1" s="377"/>
      <c r="GF1" s="377"/>
      <c r="GG1" s="377"/>
      <c r="GH1" s="377"/>
      <c r="GI1" s="377"/>
      <c r="GJ1" s="377"/>
      <c r="GK1" s="377"/>
      <c r="GL1" s="377"/>
      <c r="GM1" s="377"/>
      <c r="GN1" s="377"/>
      <c r="GO1" s="377"/>
      <c r="GP1" s="377"/>
      <c r="GQ1" s="377"/>
      <c r="GR1" s="377"/>
      <c r="GS1" s="377"/>
      <c r="GT1" s="377"/>
      <c r="GU1" s="377"/>
      <c r="GV1" s="377"/>
      <c r="GW1" s="377"/>
      <c r="GX1" s="377"/>
      <c r="GY1" s="377"/>
      <c r="GZ1" s="377"/>
      <c r="HA1" s="377"/>
      <c r="HB1" s="377"/>
      <c r="HC1" s="377"/>
      <c r="HD1" s="377"/>
      <c r="HE1" s="377"/>
      <c r="HF1" s="377"/>
      <c r="HG1" s="377"/>
      <c r="HH1" s="377"/>
      <c r="HI1" s="377"/>
      <c r="HJ1" s="377"/>
      <c r="HK1" s="377"/>
      <c r="HL1" s="377"/>
      <c r="HM1" s="377"/>
      <c r="HN1" s="377"/>
      <c r="HO1" s="377"/>
      <c r="HP1" s="377"/>
      <c r="HQ1" s="377"/>
      <c r="HR1" s="377"/>
      <c r="HS1" s="377"/>
      <c r="HT1" s="377"/>
      <c r="HU1" s="377"/>
      <c r="HV1" s="377"/>
      <c r="HW1" s="377"/>
      <c r="HX1" s="377"/>
      <c r="HY1" s="377"/>
      <c r="HZ1" s="377"/>
      <c r="IA1" s="377"/>
      <c r="IB1" s="377"/>
      <c r="IC1" s="377"/>
      <c r="ID1" s="377"/>
      <c r="IE1" s="377"/>
      <c r="IF1" s="377"/>
      <c r="IG1" s="377"/>
      <c r="IH1" s="377"/>
      <c r="II1" s="377"/>
      <c r="IJ1" s="377"/>
      <c r="IK1" s="377"/>
      <c r="IL1" s="377"/>
      <c r="IM1" s="377"/>
      <c r="IN1" s="377"/>
    </row>
    <row r="2" spans="1:248" hidden="1" x14ac:dyDescent="0.2">
      <c r="A2" s="56"/>
      <c r="B2" s="56"/>
      <c r="C2" s="56"/>
      <c r="D2" s="56"/>
      <c r="E2" s="336"/>
      <c r="F2" s="222"/>
      <c r="G2" s="124"/>
      <c r="H2" s="124"/>
      <c r="I2" s="124"/>
      <c r="J2" s="124"/>
      <c r="K2" s="124"/>
      <c r="L2" s="124"/>
      <c r="M2" s="124"/>
      <c r="N2" s="124"/>
      <c r="O2" s="23"/>
      <c r="P2" s="23"/>
      <c r="Q2" s="23"/>
      <c r="R2" s="23"/>
      <c r="S2" s="23"/>
      <c r="T2" s="85"/>
      <c r="U2" s="85"/>
      <c r="V2" s="85"/>
      <c r="W2" s="85"/>
    </row>
    <row r="3" spans="1:248" hidden="1" x14ac:dyDescent="0.2">
      <c r="A3" s="56"/>
      <c r="B3" s="56"/>
      <c r="C3" s="56"/>
      <c r="D3" s="56"/>
      <c r="E3" s="336"/>
      <c r="F3" s="222"/>
      <c r="G3" s="25"/>
      <c r="H3" s="25"/>
      <c r="I3" s="25"/>
      <c r="J3" s="25"/>
      <c r="K3" s="25"/>
      <c r="L3" s="25"/>
      <c r="M3" s="25"/>
      <c r="N3" s="24"/>
      <c r="O3" s="24"/>
      <c r="P3" s="24"/>
      <c r="Q3" s="24"/>
      <c r="R3" s="24"/>
      <c r="S3" s="26"/>
      <c r="T3" s="3"/>
      <c r="U3" s="3"/>
      <c r="V3" s="3"/>
      <c r="W3" s="3"/>
    </row>
    <row r="4" spans="1:248" ht="12" customHeight="1" x14ac:dyDescent="0.2">
      <c r="A4" s="56"/>
      <c r="B4" s="3"/>
      <c r="C4" s="3"/>
      <c r="D4" s="3"/>
      <c r="E4" s="658"/>
      <c r="F4" s="659"/>
      <c r="G4" s="78" t="s">
        <v>526</v>
      </c>
      <c r="H4" s="65" t="str">
        <f>Reporting_Country_Name</f>
        <v>Cayman Islands</v>
      </c>
      <c r="I4" s="79"/>
      <c r="J4" s="80" t="s">
        <v>530</v>
      </c>
      <c r="K4" s="141" t="str">
        <f>Reporting_Country_Code</f>
        <v>377</v>
      </c>
      <c r="L4" s="44" t="s">
        <v>622</v>
      </c>
      <c r="M4" s="170" t="str">
        <f>Reporting_Period_Code</f>
        <v>2018S1</v>
      </c>
      <c r="N4" s="48"/>
      <c r="O4" s="46"/>
      <c r="P4" s="52"/>
      <c r="Q4" s="52"/>
      <c r="R4" s="52"/>
      <c r="S4" s="52"/>
      <c r="T4" s="52"/>
      <c r="U4" s="52"/>
      <c r="V4" s="52"/>
      <c r="W4" s="52"/>
    </row>
    <row r="5" spans="1:248" ht="12" hidden="1" customHeight="1" x14ac:dyDescent="0.2">
      <c r="A5" s="56"/>
      <c r="B5" s="3"/>
      <c r="C5" s="3"/>
      <c r="D5" s="3"/>
      <c r="E5" s="338"/>
      <c r="F5" s="163"/>
      <c r="G5" s="81"/>
      <c r="H5" s="68"/>
      <c r="I5" s="82"/>
      <c r="J5" s="80"/>
      <c r="K5" s="82"/>
      <c r="L5" s="77"/>
      <c r="M5" s="68"/>
      <c r="N5" s="42"/>
      <c r="O5" s="42"/>
      <c r="P5" s="42"/>
      <c r="Q5" s="42"/>
      <c r="R5" s="42"/>
      <c r="S5" s="53"/>
      <c r="T5" s="3"/>
      <c r="U5" s="3"/>
      <c r="V5" s="3"/>
      <c r="W5" s="3"/>
    </row>
    <row r="6" spans="1:248" ht="12" hidden="1" customHeight="1" x14ac:dyDescent="0.2">
      <c r="A6" s="56"/>
      <c r="B6" s="3"/>
      <c r="C6" s="3"/>
      <c r="D6" s="3"/>
      <c r="E6" s="339"/>
      <c r="F6" s="164"/>
      <c r="G6" s="83"/>
      <c r="H6" s="68"/>
      <c r="I6" s="80"/>
      <c r="J6" s="80"/>
      <c r="K6" s="80"/>
      <c r="L6" s="45"/>
      <c r="M6" s="68"/>
      <c r="N6" s="42"/>
      <c r="O6" s="42"/>
      <c r="P6" s="43"/>
      <c r="Q6" s="42"/>
      <c r="R6" s="42"/>
      <c r="S6" s="53"/>
      <c r="T6" s="3"/>
      <c r="U6" s="3"/>
      <c r="V6" s="3"/>
      <c r="W6" s="3"/>
    </row>
    <row r="7" spans="1:248" ht="12" customHeight="1" x14ac:dyDescent="0.2">
      <c r="A7" s="56"/>
      <c r="B7" s="3"/>
      <c r="C7" s="3"/>
      <c r="D7" s="3"/>
      <c r="E7" s="684"/>
      <c r="F7" s="685"/>
      <c r="G7" s="84" t="s">
        <v>527</v>
      </c>
      <c r="H7" s="128" t="str">
        <f>Reporting_Currency_Name</f>
        <v>US Dollars</v>
      </c>
      <c r="I7" s="79"/>
      <c r="J7" s="80" t="s">
        <v>531</v>
      </c>
      <c r="K7" s="141">
        <f>Reporting_Currency_Code</f>
        <v>1</v>
      </c>
      <c r="L7" s="51" t="s">
        <v>8</v>
      </c>
      <c r="M7" s="66" t="str">
        <f>Reporting_Scale_Name</f>
        <v>Million</v>
      </c>
      <c r="N7" s="42"/>
      <c r="O7" s="42"/>
      <c r="P7" s="43"/>
      <c r="Q7" s="42"/>
      <c r="R7" s="42"/>
      <c r="S7" s="42"/>
      <c r="T7" s="86"/>
      <c r="U7" s="86"/>
      <c r="V7" s="86"/>
      <c r="W7" s="86"/>
    </row>
    <row r="8" spans="1:248" ht="12" hidden="1" customHeight="1" x14ac:dyDescent="0.2">
      <c r="A8" s="56"/>
      <c r="B8" s="3"/>
      <c r="C8" s="3"/>
      <c r="D8" s="3"/>
      <c r="E8" s="27"/>
      <c r="F8" s="10"/>
      <c r="G8" s="10"/>
      <c r="H8" s="10"/>
      <c r="I8" s="11"/>
      <c r="J8" s="11"/>
      <c r="K8" s="10"/>
      <c r="L8" s="11"/>
      <c r="M8" s="11"/>
      <c r="N8" s="10"/>
      <c r="O8" s="10"/>
      <c r="P8" s="11"/>
      <c r="Q8" s="10"/>
      <c r="R8" s="10"/>
      <c r="S8" s="12"/>
      <c r="T8" s="3"/>
      <c r="U8" s="3"/>
      <c r="V8" s="3"/>
      <c r="W8" s="3"/>
    </row>
    <row r="9" spans="1:248" ht="12" hidden="1" customHeight="1" x14ac:dyDescent="0.2">
      <c r="A9" s="56"/>
      <c r="B9" s="3"/>
      <c r="C9" s="3"/>
      <c r="D9" s="3"/>
      <c r="E9" s="28"/>
      <c r="F9" s="8"/>
      <c r="G9" s="9"/>
      <c r="H9" s="9"/>
      <c r="I9" s="9"/>
      <c r="J9" s="9"/>
      <c r="K9" s="9"/>
      <c r="L9" s="9"/>
      <c r="M9" s="9"/>
      <c r="N9" s="8"/>
      <c r="O9" s="8"/>
      <c r="P9" s="9"/>
      <c r="Q9" s="8"/>
      <c r="R9" s="8"/>
      <c r="S9" s="8"/>
      <c r="T9" s="3"/>
      <c r="U9" s="3"/>
      <c r="V9" s="3"/>
      <c r="W9" s="3"/>
    </row>
    <row r="10" spans="1:248" ht="12" hidden="1" customHeight="1" x14ac:dyDescent="0.2">
      <c r="A10" s="56"/>
      <c r="B10" s="3"/>
      <c r="C10" s="3"/>
      <c r="D10" s="3"/>
      <c r="E10" s="28"/>
      <c r="F10" s="8"/>
      <c r="G10" s="9"/>
      <c r="H10" s="9"/>
      <c r="I10" s="9"/>
      <c r="J10" s="9"/>
      <c r="K10" s="9"/>
      <c r="L10" s="9"/>
      <c r="M10" s="9"/>
      <c r="N10" s="8"/>
      <c r="O10" s="8"/>
      <c r="P10" s="9"/>
      <c r="Q10" s="8"/>
      <c r="R10" s="8"/>
      <c r="S10" s="8"/>
      <c r="T10" s="3"/>
      <c r="U10" s="3"/>
      <c r="V10" s="3"/>
      <c r="W10" s="3"/>
    </row>
    <row r="11" spans="1:248" ht="12" hidden="1" customHeight="1" x14ac:dyDescent="0.2">
      <c r="A11" s="56"/>
      <c r="B11" s="3"/>
      <c r="C11" s="3"/>
      <c r="D11" s="3"/>
      <c r="E11" s="29"/>
      <c r="F11" s="8"/>
      <c r="G11" s="9"/>
      <c r="H11" s="9"/>
      <c r="I11" s="9"/>
      <c r="J11" s="9"/>
      <c r="K11" s="9"/>
      <c r="L11" s="9"/>
      <c r="M11" s="9"/>
      <c r="N11" s="8"/>
      <c r="O11" s="8"/>
      <c r="P11" s="9"/>
      <c r="Q11" s="8"/>
      <c r="R11" s="8"/>
      <c r="S11" s="30"/>
      <c r="T11" s="3"/>
      <c r="U11" s="3"/>
      <c r="V11" s="3"/>
      <c r="W11" s="3"/>
    </row>
    <row r="12" spans="1:248" ht="12" customHeight="1" x14ac:dyDescent="0.2">
      <c r="A12" s="56"/>
      <c r="B12" s="3"/>
      <c r="C12" s="3"/>
      <c r="D12" s="3"/>
      <c r="F12" s="125"/>
      <c r="G12" s="125"/>
      <c r="H12" s="607" t="s">
        <v>487</v>
      </c>
      <c r="I12" s="125"/>
      <c r="J12" s="125"/>
      <c r="K12" s="125"/>
      <c r="L12" s="125"/>
      <c r="M12" s="31"/>
      <c r="N12" s="32"/>
      <c r="O12" s="32"/>
      <c r="P12" s="31"/>
      <c r="Q12" s="32"/>
      <c r="R12" s="32"/>
      <c r="S12" s="32"/>
      <c r="T12" s="74"/>
      <c r="U12" s="74"/>
      <c r="V12" s="74"/>
      <c r="W12" s="74"/>
    </row>
    <row r="13" spans="1:248" ht="13.5" thickBot="1" x14ac:dyDescent="0.25">
      <c r="A13" s="56"/>
      <c r="B13" s="3"/>
      <c r="C13" s="3"/>
      <c r="D13" s="3"/>
      <c r="E13" s="579"/>
      <c r="F13" s="580"/>
      <c r="G13" s="580"/>
      <c r="H13" s="606" t="s">
        <v>932</v>
      </c>
      <c r="I13" s="581"/>
      <c r="J13" s="581"/>
      <c r="K13" s="581"/>
      <c r="L13" s="581"/>
      <c r="M13" s="581"/>
      <c r="N13" s="581"/>
      <c r="O13" s="581"/>
      <c r="P13" s="581"/>
      <c r="Q13" s="581"/>
      <c r="R13" s="581"/>
      <c r="S13" s="581"/>
      <c r="T13" s="672" t="s">
        <v>895</v>
      </c>
      <c r="U13" s="677" t="s">
        <v>905</v>
      </c>
      <c r="V13" s="677" t="s">
        <v>899</v>
      </c>
      <c r="W13" s="672" t="s">
        <v>900</v>
      </c>
    </row>
    <row r="14" spans="1:248" ht="12" customHeight="1" thickTop="1" thickBot="1" x14ac:dyDescent="0.25">
      <c r="A14" s="56"/>
      <c r="B14" s="74"/>
      <c r="C14" s="74"/>
      <c r="D14" s="74"/>
      <c r="E14" s="670" t="s">
        <v>10</v>
      </c>
      <c r="F14" s="662" t="s">
        <v>9</v>
      </c>
      <c r="G14" s="670" t="s">
        <v>925</v>
      </c>
      <c r="H14" s="149"/>
      <c r="I14" s="60"/>
      <c r="J14" s="61"/>
      <c r="K14" s="61"/>
      <c r="L14" s="61"/>
      <c r="M14" s="61"/>
      <c r="N14" s="60"/>
      <c r="O14" s="61"/>
      <c r="P14" s="61"/>
      <c r="Q14" s="61"/>
      <c r="R14" s="61"/>
      <c r="S14" s="61"/>
      <c r="T14" s="673"/>
      <c r="U14" s="678"/>
      <c r="V14" s="678"/>
      <c r="W14" s="673"/>
    </row>
    <row r="15" spans="1:248" ht="12" customHeight="1" thickTop="1" thickBot="1" x14ac:dyDescent="0.25">
      <c r="A15" s="56"/>
      <c r="B15" s="74"/>
      <c r="C15" s="74"/>
      <c r="D15" s="74"/>
      <c r="E15" s="667"/>
      <c r="F15" s="663"/>
      <c r="G15" s="667"/>
      <c r="H15" s="130"/>
      <c r="I15" s="682" t="s">
        <v>587</v>
      </c>
      <c r="J15" s="680" t="s">
        <v>525</v>
      </c>
      <c r="K15" s="59"/>
      <c r="L15" s="60"/>
      <c r="M15" s="61"/>
      <c r="N15" s="62"/>
      <c r="O15" s="58"/>
      <c r="P15" s="63"/>
      <c r="Q15" s="60"/>
      <c r="R15" s="61"/>
      <c r="S15" s="61"/>
      <c r="T15" s="673"/>
      <c r="U15" s="678"/>
      <c r="V15" s="678"/>
      <c r="W15" s="673"/>
    </row>
    <row r="16" spans="1:248" ht="45.75" customHeight="1" thickTop="1" x14ac:dyDescent="0.2">
      <c r="A16" s="70"/>
      <c r="B16" s="144"/>
      <c r="C16" s="144"/>
      <c r="D16" s="144"/>
      <c r="E16" s="668"/>
      <c r="F16" s="664"/>
      <c r="G16" s="668"/>
      <c r="H16" s="510" t="s">
        <v>562</v>
      </c>
      <c r="I16" s="683"/>
      <c r="J16" s="681"/>
      <c r="K16" s="354" t="s">
        <v>517</v>
      </c>
      <c r="L16" s="355" t="s">
        <v>518</v>
      </c>
      <c r="M16" s="437" t="s">
        <v>519</v>
      </c>
      <c r="N16" s="437" t="s">
        <v>486</v>
      </c>
      <c r="O16" s="353" t="s">
        <v>488</v>
      </c>
      <c r="P16" s="354" t="s">
        <v>937</v>
      </c>
      <c r="Q16" s="355" t="s">
        <v>520</v>
      </c>
      <c r="R16" s="437" t="s">
        <v>521</v>
      </c>
      <c r="S16" s="353" t="s">
        <v>588</v>
      </c>
      <c r="T16" s="674"/>
      <c r="U16" s="679"/>
      <c r="V16" s="679"/>
      <c r="W16" s="674"/>
    </row>
    <row r="17" spans="1:23" ht="14.25" hidden="1" customHeight="1" x14ac:dyDescent="0.2">
      <c r="A17" s="70"/>
      <c r="B17" s="4" t="s">
        <v>533</v>
      </c>
      <c r="C17" s="4"/>
      <c r="D17" s="139" t="s">
        <v>534</v>
      </c>
      <c r="E17" s="153"/>
      <c r="F17" s="137"/>
      <c r="G17" s="145" t="s">
        <v>594</v>
      </c>
      <c r="H17" s="179" t="s">
        <v>603</v>
      </c>
      <c r="I17" s="146" t="s">
        <v>603</v>
      </c>
      <c r="J17" s="146" t="s">
        <v>603</v>
      </c>
      <c r="K17" s="146" t="s">
        <v>603</v>
      </c>
      <c r="L17" s="146" t="s">
        <v>603</v>
      </c>
      <c r="M17" s="146" t="s">
        <v>603</v>
      </c>
      <c r="N17" s="146" t="s">
        <v>603</v>
      </c>
      <c r="O17" s="146" t="s">
        <v>603</v>
      </c>
      <c r="P17" s="146" t="s">
        <v>603</v>
      </c>
      <c r="Q17" s="146" t="s">
        <v>603</v>
      </c>
      <c r="R17" s="146" t="s">
        <v>603</v>
      </c>
      <c r="S17" s="146" t="s">
        <v>603</v>
      </c>
      <c r="T17" s="217"/>
      <c r="U17" s="217"/>
      <c r="V17" s="217"/>
      <c r="W17" s="217"/>
    </row>
    <row r="18" spans="1:23" ht="14.25" hidden="1" customHeight="1" x14ac:dyDescent="0.2">
      <c r="A18" s="70"/>
      <c r="B18" s="4"/>
      <c r="C18" s="4"/>
      <c r="D18" s="139"/>
      <c r="E18" s="153"/>
      <c r="F18" s="137"/>
      <c r="G18" s="145" t="s">
        <v>595</v>
      </c>
      <c r="H18" s="146" t="s">
        <v>535</v>
      </c>
      <c r="I18" s="146" t="s">
        <v>536</v>
      </c>
      <c r="J18" s="146" t="s">
        <v>537</v>
      </c>
      <c r="K18" s="146" t="s">
        <v>538</v>
      </c>
      <c r="L18" s="146" t="s">
        <v>542</v>
      </c>
      <c r="M18" s="146" t="s">
        <v>599</v>
      </c>
      <c r="N18" s="146" t="s">
        <v>539</v>
      </c>
      <c r="O18" s="146" t="s">
        <v>540</v>
      </c>
      <c r="P18" s="146" t="s">
        <v>541</v>
      </c>
      <c r="Q18" s="146" t="s">
        <v>613</v>
      </c>
      <c r="R18" s="146" t="s">
        <v>614</v>
      </c>
      <c r="S18" s="146" t="s">
        <v>615</v>
      </c>
      <c r="T18" s="217"/>
      <c r="U18" s="217"/>
      <c r="V18" s="217"/>
      <c r="W18" s="217"/>
    </row>
    <row r="19" spans="1:23" ht="14.25" hidden="1" customHeight="1" x14ac:dyDescent="0.2">
      <c r="A19" s="70"/>
      <c r="B19" s="4"/>
      <c r="C19" s="4"/>
      <c r="D19" s="139"/>
      <c r="E19" s="153"/>
      <c r="F19" s="137"/>
      <c r="G19" s="145" t="s">
        <v>600</v>
      </c>
      <c r="H19" s="146" t="s">
        <v>604</v>
      </c>
      <c r="I19" s="146" t="s">
        <v>604</v>
      </c>
      <c r="J19" s="146" t="s">
        <v>604</v>
      </c>
      <c r="K19" s="146" t="s">
        <v>604</v>
      </c>
      <c r="L19" s="146" t="s">
        <v>604</v>
      </c>
      <c r="M19" s="146" t="s">
        <v>604</v>
      </c>
      <c r="N19" s="146" t="s">
        <v>604</v>
      </c>
      <c r="O19" s="146" t="s">
        <v>604</v>
      </c>
      <c r="P19" s="146" t="s">
        <v>604</v>
      </c>
      <c r="Q19" s="146" t="s">
        <v>604</v>
      </c>
      <c r="R19" s="146" t="s">
        <v>604</v>
      </c>
      <c r="S19" s="146" t="s">
        <v>604</v>
      </c>
      <c r="T19" s="217"/>
      <c r="U19" s="217"/>
      <c r="V19" s="217"/>
      <c r="W19" s="217"/>
    </row>
    <row r="20" spans="1:23" ht="14.25" hidden="1" customHeight="1" x14ac:dyDescent="0.2">
      <c r="A20" s="70"/>
      <c r="B20" s="140" t="s">
        <v>533</v>
      </c>
      <c r="C20" s="140" t="s">
        <v>597</v>
      </c>
      <c r="D20" s="140" t="s">
        <v>596</v>
      </c>
      <c r="E20" s="148"/>
      <c r="F20" s="148"/>
      <c r="G20" s="145" t="s">
        <v>596</v>
      </c>
      <c r="H20" s="498"/>
      <c r="I20" s="498"/>
      <c r="J20" s="498"/>
      <c r="K20" s="498"/>
      <c r="L20" s="498"/>
      <c r="M20" s="498"/>
      <c r="N20" s="498"/>
      <c r="O20" s="498"/>
      <c r="P20" s="498"/>
      <c r="Q20" s="498"/>
      <c r="R20" s="498"/>
      <c r="S20" s="498"/>
      <c r="T20" s="477"/>
      <c r="U20" s="477"/>
      <c r="V20" s="477"/>
      <c r="W20" s="477"/>
    </row>
    <row r="21" spans="1:23" x14ac:dyDescent="0.2">
      <c r="A21" s="56"/>
      <c r="B21" s="208" t="s">
        <v>623</v>
      </c>
      <c r="C21" s="208"/>
      <c r="D21" s="209" t="s">
        <v>535</v>
      </c>
      <c r="E21" s="16">
        <v>1</v>
      </c>
      <c r="F21" s="17" t="s">
        <v>14</v>
      </c>
      <c r="G21" s="17" t="s">
        <v>15</v>
      </c>
      <c r="H21" s="508" t="str">
        <f>'Table 1'!H21</f>
        <v/>
      </c>
      <c r="I21" s="501"/>
      <c r="J21" s="422"/>
      <c r="K21" s="502" t="str">
        <f>IF(AND(L21="",M21="",N21=""),"",IF(OR(L21="c",M21="c",N21="c"),"c",SUM(L21:N21)))</f>
        <v/>
      </c>
      <c r="L21" s="422"/>
      <c r="M21" s="501"/>
      <c r="N21" s="422"/>
      <c r="O21" s="501"/>
      <c r="P21" s="503" t="str">
        <f>IF(AND(Q21="",R21="",S21=""),"",IF(OR(Q21="c",R21="c",S21="c"),"c",SUM(Q21:S21)))</f>
        <v/>
      </c>
      <c r="Q21" s="504"/>
      <c r="R21" s="504"/>
      <c r="S21" s="422"/>
      <c r="T21" s="488" t="str">
        <f>IF(AND(ISNUMBER(H21),SUM(COUNTIF(I21:K21,"c"),COUNTIF(O21:P21,"c"))=1),"Res Disc",IF(AND(H21="c",ISNUMBER(I21),ISNUMBER(J21),ISNUMBER(K21),ISNUMBER(O21),ISNUMBER(P21)),"Res Disc",IF(AND(COUNTIF(Q21:S21,"c")=1,ISNUMBER(P21)),"Res Disc",IF(AND(P21="c",ISNUMBER(Q21),ISNUMBER(R21),ISNUMBER(S21)),"Res Disc",IF(AND(K21="c",ISNUMBER(L21),ISNUMBER(M21),ISNUMBER(N21)),"Res Disc",IF(AND(ISNUMBER(K21),COUNTIF(L21:N21,"c")=1),"Res Disc",""))))))</f>
        <v/>
      </c>
      <c r="U21" s="629" t="str">
        <f>IF(T21&lt;&gt;"","",IF(SUM(COUNTIF(I21:K21,"c"),COUNTIF(O21:P21,"c"))&gt;1,"",IF(OR(AND(H21="c",OR(I21="c",J21="c",K21="c",O21="c",P21="c")),AND(H21&lt;&gt;"",I21="c",J21="c",K21="c",O21="c",P21="c"),AND(H21&lt;&gt;"",I21="",J21="",K21="",O21="",P21="")),"",IF(ABS(SUM(I21:K21,O21:P21)-SUM(H21))&gt;0.9,SUM(I21:K21,O21:P21),""))))</f>
        <v/>
      </c>
      <c r="V21" s="630" t="str">
        <f>IF(T21&lt;&gt;"","",IF(OR(AND(K21="c",OR(L21="c",N21="c",M21="c")),AND(K21&lt;&gt;"",L21="c",M21="c",N21="c"),AND(K21&lt;&gt;"",L21="",N21="",M21="")),"",IF(COUNTIF(L21:N21,"c")&gt;1,"",IF(ABS(SUM(L21:N21)-SUM(K21))&gt;0.9,SUM(L21:N21),""))))</f>
        <v/>
      </c>
      <c r="W21" s="490" t="str">
        <f>IF(T21&lt;&gt;"","",IF(OR(AND(P21="c",OR(Q21="c",S21="c",R21="c")),AND(P21&lt;&gt;"",Q21="c",R21="c",S21="c"),AND(P21&lt;&gt;"",Q21="",S21="",R21="")),"",IF(COUNTIF(Q21:S21,"c")&gt;1,"",IF(ABS(SUM(Q21:S21)-SUM(P21))&gt;0.9,SUM(Q21:S21),""))))</f>
        <v/>
      </c>
    </row>
    <row r="22" spans="1:23" x14ac:dyDescent="0.2">
      <c r="A22" s="56"/>
      <c r="B22" s="208" t="s">
        <v>624</v>
      </c>
      <c r="C22" s="208"/>
      <c r="D22" s="209" t="s">
        <v>535</v>
      </c>
      <c r="E22" s="13">
        <v>2</v>
      </c>
      <c r="F22" s="14" t="s">
        <v>16</v>
      </c>
      <c r="G22" s="14" t="s">
        <v>17</v>
      </c>
      <c r="H22" s="418">
        <f>'Table 1'!H22</f>
        <v>1</v>
      </c>
      <c r="I22" s="419"/>
      <c r="J22" s="420"/>
      <c r="K22" s="444">
        <f t="shared" ref="K22:K85" si="0">IF(AND(L22="",M22="",N22=""),"",IF(OR(L22="c",M22="c",N22="c"),"c",SUM(L22:N22)))</f>
        <v>1</v>
      </c>
      <c r="L22" s="420"/>
      <c r="M22" s="419"/>
      <c r="N22" s="420">
        <v>1</v>
      </c>
      <c r="O22" s="419"/>
      <c r="P22" s="421" t="str">
        <f t="shared" ref="P22:P85" si="1">IF(AND(Q22="",R22="",S22=""),"",IF(OR(Q22="c",R22="c",S22="c"),"c",SUM(Q22:S22)))</f>
        <v/>
      </c>
      <c r="Q22" s="445"/>
      <c r="R22" s="445"/>
      <c r="S22" s="446"/>
      <c r="T22" s="416" t="str">
        <f t="shared" ref="T22:T85" si="2">IF(AND(ISNUMBER(H22),SUM(COUNTIF(I22:K22,"c"),COUNTIF(O22:P22,"c"))=1),"Res Disc",IF(AND(H22="c",ISNUMBER(I22),ISNUMBER(J22),ISNUMBER(K22),ISNUMBER(O22),ISNUMBER(P22)),"Res Disc",IF(AND(COUNTIF(Q22:S22,"c")=1,ISNUMBER(P22)),"Res Disc",IF(AND(P22="c",ISNUMBER(Q22),ISNUMBER(R22),ISNUMBER(S22)),"Res Disc",IF(AND(K22="c",ISNUMBER(L22),ISNUMBER(M22),ISNUMBER(N22)),"Res Disc",IF(AND(ISNUMBER(K22),COUNTIF(L22:N22,"c")=1),"Res Disc",""))))))</f>
        <v/>
      </c>
      <c r="U22" s="626" t="str">
        <f t="shared" ref="U22:U85" si="3">IF(T22&lt;&gt;"","",IF(SUM(COUNTIF(I22:K22,"c"),COUNTIF(O22:P22,"c"))&gt;1,"",IF(OR(AND(H22="c",OR(I22="c",J22="c",K22="c",O22="c",P22="c")),AND(H22&lt;&gt;"",I22="c",J22="c",K22="c",O22="c",P22="c"),AND(H22&lt;&gt;"",I22="",J22="",K22="",O22="",P22="")),"",IF(ABS(SUM(I22:K22,O22:P22)-SUM(H22))&gt;0.9,SUM(I22:K22,O22:P22),""))))</f>
        <v/>
      </c>
      <c r="V22" s="631" t="str">
        <f t="shared" ref="V22:V85" si="4">IF(T22&lt;&gt;"","",IF(OR(AND(K22="c",OR(L22="c",N22="c",M22="c")),AND(K22&lt;&gt;"",L22="c",M22="c",N22="c"),AND(K22&lt;&gt;"",L22="",N22="",M22="")),"",IF(COUNTIF(L22:N22,"c")&gt;1,"",IF(ABS(SUM(L22:N22)-SUM(K22))&gt;0.9,SUM(L22:N22),""))))</f>
        <v/>
      </c>
      <c r="W22" s="442" t="str">
        <f t="shared" ref="W22:W85" si="5">IF(T22&lt;&gt;"","",IF(OR(AND(P22="c",OR(Q22="c",S22="c",R22="c")),AND(P22&lt;&gt;"",Q22="c",R22="c",S22="c"),AND(P22&lt;&gt;"",Q22="",S22="",R22="")),"",IF(COUNTIF(Q22:S22,"c")&gt;1,"",IF(ABS(SUM(Q22:S22)-SUM(P22))&gt;0.9,SUM(Q22:S22),""))))</f>
        <v/>
      </c>
    </row>
    <row r="23" spans="1:23" x14ac:dyDescent="0.2">
      <c r="A23" s="56"/>
      <c r="B23" s="208" t="s">
        <v>625</v>
      </c>
      <c r="C23" s="208"/>
      <c r="D23" s="209" t="s">
        <v>535</v>
      </c>
      <c r="E23" s="16">
        <v>3</v>
      </c>
      <c r="F23" s="14" t="s">
        <v>18</v>
      </c>
      <c r="G23" s="14" t="s">
        <v>19</v>
      </c>
      <c r="H23" s="418" t="str">
        <f>'Table 1'!H23</f>
        <v/>
      </c>
      <c r="I23" s="419"/>
      <c r="J23" s="420"/>
      <c r="K23" s="444" t="str">
        <f t="shared" si="0"/>
        <v/>
      </c>
      <c r="L23" s="420"/>
      <c r="M23" s="419"/>
      <c r="N23" s="420"/>
      <c r="O23" s="419"/>
      <c r="P23" s="421" t="str">
        <f t="shared" si="1"/>
        <v/>
      </c>
      <c r="Q23" s="445"/>
      <c r="R23" s="445"/>
      <c r="S23" s="446"/>
      <c r="T23" s="416" t="str">
        <f t="shared" si="2"/>
        <v/>
      </c>
      <c r="U23" s="626" t="str">
        <f t="shared" si="3"/>
        <v/>
      </c>
      <c r="V23" s="631" t="str">
        <f t="shared" si="4"/>
        <v/>
      </c>
      <c r="W23" s="442" t="str">
        <f t="shared" si="5"/>
        <v/>
      </c>
    </row>
    <row r="24" spans="1:23" x14ac:dyDescent="0.2">
      <c r="A24" s="56"/>
      <c r="B24" s="208" t="s">
        <v>626</v>
      </c>
      <c r="C24" s="208"/>
      <c r="D24" s="209" t="s">
        <v>535</v>
      </c>
      <c r="E24" s="13">
        <v>4</v>
      </c>
      <c r="F24" s="14" t="s">
        <v>20</v>
      </c>
      <c r="G24" s="14" t="s">
        <v>21</v>
      </c>
      <c r="H24" s="418">
        <f>'Table 1'!H24</f>
        <v>16</v>
      </c>
      <c r="I24" s="419"/>
      <c r="J24" s="420"/>
      <c r="K24" s="444">
        <f t="shared" si="0"/>
        <v>16</v>
      </c>
      <c r="L24" s="420"/>
      <c r="M24" s="419"/>
      <c r="N24" s="420">
        <v>16</v>
      </c>
      <c r="O24" s="419"/>
      <c r="P24" s="421" t="str">
        <f t="shared" si="1"/>
        <v/>
      </c>
      <c r="Q24" s="445"/>
      <c r="R24" s="445"/>
      <c r="S24" s="446"/>
      <c r="T24" s="416" t="str">
        <f t="shared" si="2"/>
        <v/>
      </c>
      <c r="U24" s="626" t="str">
        <f t="shared" si="3"/>
        <v/>
      </c>
      <c r="V24" s="631" t="str">
        <f t="shared" si="4"/>
        <v/>
      </c>
      <c r="W24" s="442" t="str">
        <f t="shared" si="5"/>
        <v/>
      </c>
    </row>
    <row r="25" spans="1:23" x14ac:dyDescent="0.2">
      <c r="A25" s="56"/>
      <c r="B25" s="208" t="s">
        <v>627</v>
      </c>
      <c r="C25" s="208"/>
      <c r="D25" s="209" t="s">
        <v>535</v>
      </c>
      <c r="E25" s="16">
        <v>5</v>
      </c>
      <c r="F25" s="14" t="s">
        <v>22</v>
      </c>
      <c r="G25" s="14" t="s">
        <v>23</v>
      </c>
      <c r="H25" s="418">
        <f>'Table 1'!H25</f>
        <v>2</v>
      </c>
      <c r="I25" s="419"/>
      <c r="J25" s="420"/>
      <c r="K25" s="444">
        <f t="shared" si="0"/>
        <v>2</v>
      </c>
      <c r="L25" s="420">
        <v>2</v>
      </c>
      <c r="M25" s="419"/>
      <c r="N25" s="420"/>
      <c r="O25" s="419"/>
      <c r="P25" s="421" t="str">
        <f t="shared" si="1"/>
        <v/>
      </c>
      <c r="Q25" s="445"/>
      <c r="R25" s="445"/>
      <c r="S25" s="446"/>
      <c r="T25" s="416" t="str">
        <f t="shared" si="2"/>
        <v/>
      </c>
      <c r="U25" s="626" t="str">
        <f t="shared" si="3"/>
        <v/>
      </c>
      <c r="V25" s="631" t="str">
        <f t="shared" si="4"/>
        <v/>
      </c>
      <c r="W25" s="442" t="str">
        <f t="shared" si="5"/>
        <v/>
      </c>
    </row>
    <row r="26" spans="1:23" x14ac:dyDescent="0.2">
      <c r="A26" s="56"/>
      <c r="B26" s="208" t="s">
        <v>628</v>
      </c>
      <c r="C26" s="208"/>
      <c r="D26" s="209" t="s">
        <v>535</v>
      </c>
      <c r="E26" s="13">
        <v>6</v>
      </c>
      <c r="F26" s="14" t="s">
        <v>24</v>
      </c>
      <c r="G26" s="14" t="s">
        <v>25</v>
      </c>
      <c r="H26" s="418">
        <f>'Table 1'!H26</f>
        <v>2</v>
      </c>
      <c r="I26" s="419"/>
      <c r="J26" s="420"/>
      <c r="K26" s="444">
        <f t="shared" si="0"/>
        <v>2</v>
      </c>
      <c r="L26" s="420"/>
      <c r="M26" s="419"/>
      <c r="N26" s="420">
        <v>2</v>
      </c>
      <c r="O26" s="419"/>
      <c r="P26" s="421" t="str">
        <f t="shared" si="1"/>
        <v/>
      </c>
      <c r="Q26" s="445"/>
      <c r="R26" s="445"/>
      <c r="S26" s="446"/>
      <c r="T26" s="416" t="str">
        <f t="shared" si="2"/>
        <v/>
      </c>
      <c r="U26" s="626" t="str">
        <f t="shared" si="3"/>
        <v/>
      </c>
      <c r="V26" s="631" t="str">
        <f t="shared" si="4"/>
        <v/>
      </c>
      <c r="W26" s="442" t="str">
        <f t="shared" si="5"/>
        <v/>
      </c>
    </row>
    <row r="27" spans="1:23" x14ac:dyDescent="0.2">
      <c r="A27" s="56"/>
      <c r="B27" s="208" t="s">
        <v>629</v>
      </c>
      <c r="C27" s="208"/>
      <c r="D27" s="209" t="s">
        <v>535</v>
      </c>
      <c r="E27" s="16">
        <v>7</v>
      </c>
      <c r="F27" s="14" t="s">
        <v>26</v>
      </c>
      <c r="G27" s="14" t="s">
        <v>27</v>
      </c>
      <c r="H27" s="418" t="str">
        <f>'Table 1'!H27</f>
        <v/>
      </c>
      <c r="I27" s="419"/>
      <c r="J27" s="420"/>
      <c r="K27" s="444" t="str">
        <f t="shared" si="0"/>
        <v/>
      </c>
      <c r="L27" s="420"/>
      <c r="M27" s="419"/>
      <c r="N27" s="420"/>
      <c r="O27" s="419"/>
      <c r="P27" s="421" t="str">
        <f t="shared" si="1"/>
        <v/>
      </c>
      <c r="Q27" s="445"/>
      <c r="R27" s="445"/>
      <c r="S27" s="446"/>
      <c r="T27" s="416" t="str">
        <f t="shared" si="2"/>
        <v/>
      </c>
      <c r="U27" s="626" t="str">
        <f t="shared" si="3"/>
        <v/>
      </c>
      <c r="V27" s="631" t="str">
        <f t="shared" si="4"/>
        <v/>
      </c>
      <c r="W27" s="442" t="str">
        <f t="shared" si="5"/>
        <v/>
      </c>
    </row>
    <row r="28" spans="1:23" x14ac:dyDescent="0.2">
      <c r="A28" s="56"/>
      <c r="B28" s="208" t="s">
        <v>630</v>
      </c>
      <c r="C28" s="208"/>
      <c r="D28" s="209" t="s">
        <v>535</v>
      </c>
      <c r="E28" s="13">
        <v>8</v>
      </c>
      <c r="F28" s="14" t="s">
        <v>28</v>
      </c>
      <c r="G28" s="14" t="s">
        <v>29</v>
      </c>
      <c r="H28" s="418" t="str">
        <f>'Table 1'!H28</f>
        <v/>
      </c>
      <c r="I28" s="419"/>
      <c r="J28" s="420"/>
      <c r="K28" s="444" t="str">
        <f t="shared" si="0"/>
        <v/>
      </c>
      <c r="L28" s="420"/>
      <c r="M28" s="419"/>
      <c r="N28" s="420"/>
      <c r="O28" s="419"/>
      <c r="P28" s="421" t="str">
        <f t="shared" si="1"/>
        <v/>
      </c>
      <c r="Q28" s="445"/>
      <c r="R28" s="445"/>
      <c r="S28" s="446"/>
      <c r="T28" s="416" t="str">
        <f t="shared" si="2"/>
        <v/>
      </c>
      <c r="U28" s="626" t="str">
        <f t="shared" si="3"/>
        <v/>
      </c>
      <c r="V28" s="631" t="str">
        <f t="shared" si="4"/>
        <v/>
      </c>
      <c r="W28" s="442" t="str">
        <f t="shared" si="5"/>
        <v/>
      </c>
    </row>
    <row r="29" spans="1:23" x14ac:dyDescent="0.2">
      <c r="A29" s="56"/>
      <c r="B29" s="208" t="s">
        <v>631</v>
      </c>
      <c r="C29" s="208"/>
      <c r="D29" s="209" t="s">
        <v>535</v>
      </c>
      <c r="E29" s="16">
        <v>9</v>
      </c>
      <c r="F29" s="14" t="s">
        <v>30</v>
      </c>
      <c r="G29" s="14" t="s">
        <v>31</v>
      </c>
      <c r="H29" s="418">
        <f>'Table 1'!H29</f>
        <v>6255</v>
      </c>
      <c r="I29" s="419"/>
      <c r="J29" s="420">
        <v>99</v>
      </c>
      <c r="K29" s="444">
        <f t="shared" si="0"/>
        <v>6156</v>
      </c>
      <c r="L29" s="420">
        <v>8</v>
      </c>
      <c r="M29" s="419"/>
      <c r="N29" s="420">
        <v>6148</v>
      </c>
      <c r="O29" s="419"/>
      <c r="P29" s="421" t="str">
        <f t="shared" si="1"/>
        <v/>
      </c>
      <c r="Q29" s="445"/>
      <c r="R29" s="445"/>
      <c r="S29" s="446"/>
      <c r="T29" s="416" t="str">
        <f t="shared" si="2"/>
        <v/>
      </c>
      <c r="U29" s="626" t="str">
        <f t="shared" si="3"/>
        <v/>
      </c>
      <c r="V29" s="631" t="str">
        <f t="shared" si="4"/>
        <v/>
      </c>
      <c r="W29" s="442" t="str">
        <f t="shared" si="5"/>
        <v/>
      </c>
    </row>
    <row r="30" spans="1:23" x14ac:dyDescent="0.2">
      <c r="A30" s="56"/>
      <c r="B30" s="208" t="s">
        <v>632</v>
      </c>
      <c r="C30" s="208"/>
      <c r="D30" s="209" t="s">
        <v>535</v>
      </c>
      <c r="E30" s="13">
        <v>10</v>
      </c>
      <c r="F30" s="14" t="s">
        <v>32</v>
      </c>
      <c r="G30" s="14" t="s">
        <v>33</v>
      </c>
      <c r="H30" s="418">
        <f>'Table 1'!H30</f>
        <v>1</v>
      </c>
      <c r="I30" s="419"/>
      <c r="J30" s="420"/>
      <c r="K30" s="444">
        <f t="shared" si="0"/>
        <v>1</v>
      </c>
      <c r="L30" s="420"/>
      <c r="M30" s="419"/>
      <c r="N30" s="420">
        <v>1</v>
      </c>
      <c r="O30" s="419"/>
      <c r="P30" s="421" t="str">
        <f t="shared" si="1"/>
        <v/>
      </c>
      <c r="Q30" s="445"/>
      <c r="R30" s="445"/>
      <c r="S30" s="446"/>
      <c r="T30" s="416" t="str">
        <f t="shared" si="2"/>
        <v/>
      </c>
      <c r="U30" s="626" t="str">
        <f t="shared" si="3"/>
        <v/>
      </c>
      <c r="V30" s="631" t="str">
        <f t="shared" si="4"/>
        <v/>
      </c>
      <c r="W30" s="442" t="str">
        <f t="shared" si="5"/>
        <v/>
      </c>
    </row>
    <row r="31" spans="1:23" x14ac:dyDescent="0.2">
      <c r="A31" s="56"/>
      <c r="B31" s="208" t="s">
        <v>633</v>
      </c>
      <c r="C31" s="208"/>
      <c r="D31" s="209" t="s">
        <v>535</v>
      </c>
      <c r="E31" s="16">
        <v>11</v>
      </c>
      <c r="F31" s="14" t="s">
        <v>34</v>
      </c>
      <c r="G31" s="14" t="s">
        <v>35</v>
      </c>
      <c r="H31" s="418">
        <f>'Table 1'!H31</f>
        <v>29</v>
      </c>
      <c r="I31" s="419"/>
      <c r="J31" s="420">
        <v>22</v>
      </c>
      <c r="K31" s="444">
        <f t="shared" si="0"/>
        <v>7</v>
      </c>
      <c r="L31" s="420">
        <v>7</v>
      </c>
      <c r="M31" s="419"/>
      <c r="N31" s="420"/>
      <c r="O31" s="419"/>
      <c r="P31" s="421" t="str">
        <f t="shared" si="1"/>
        <v/>
      </c>
      <c r="Q31" s="445"/>
      <c r="R31" s="445"/>
      <c r="S31" s="446"/>
      <c r="T31" s="416" t="str">
        <f t="shared" si="2"/>
        <v/>
      </c>
      <c r="U31" s="626" t="str">
        <f t="shared" si="3"/>
        <v/>
      </c>
      <c r="V31" s="631" t="str">
        <f t="shared" si="4"/>
        <v/>
      </c>
      <c r="W31" s="442" t="str">
        <f t="shared" si="5"/>
        <v/>
      </c>
    </row>
    <row r="32" spans="1:23" x14ac:dyDescent="0.2">
      <c r="A32" s="56"/>
      <c r="B32" s="208" t="s">
        <v>634</v>
      </c>
      <c r="C32" s="208"/>
      <c r="D32" s="209" t="s">
        <v>535</v>
      </c>
      <c r="E32" s="13">
        <v>12</v>
      </c>
      <c r="F32" s="14" t="s">
        <v>36</v>
      </c>
      <c r="G32" s="14" t="s">
        <v>37</v>
      </c>
      <c r="H32" s="418">
        <f>'Table 1'!H32</f>
        <v>16928</v>
      </c>
      <c r="I32" s="419"/>
      <c r="J32" s="420">
        <v>1023</v>
      </c>
      <c r="K32" s="444">
        <f t="shared" si="0"/>
        <v>15905</v>
      </c>
      <c r="L32" s="420">
        <v>116</v>
      </c>
      <c r="M32" s="419"/>
      <c r="N32" s="420">
        <v>15789</v>
      </c>
      <c r="O32" s="419"/>
      <c r="P32" s="421" t="str">
        <f t="shared" si="1"/>
        <v/>
      </c>
      <c r="Q32" s="445"/>
      <c r="R32" s="445"/>
      <c r="S32" s="446"/>
      <c r="T32" s="416" t="str">
        <f t="shared" si="2"/>
        <v/>
      </c>
      <c r="U32" s="626" t="str">
        <f t="shared" si="3"/>
        <v/>
      </c>
      <c r="V32" s="631" t="str">
        <f t="shared" si="4"/>
        <v/>
      </c>
      <c r="W32" s="442" t="str">
        <f t="shared" si="5"/>
        <v/>
      </c>
    </row>
    <row r="33" spans="1:23" x14ac:dyDescent="0.2">
      <c r="A33" s="56"/>
      <c r="B33" s="208" t="s">
        <v>635</v>
      </c>
      <c r="C33" s="208"/>
      <c r="D33" s="209" t="s">
        <v>535</v>
      </c>
      <c r="E33" s="16">
        <v>13</v>
      </c>
      <c r="F33" s="14" t="s">
        <v>38</v>
      </c>
      <c r="G33" s="14" t="s">
        <v>39</v>
      </c>
      <c r="H33" s="418">
        <f>'Table 1'!H33</f>
        <v>2241</v>
      </c>
      <c r="I33" s="419"/>
      <c r="J33" s="420">
        <v>324</v>
      </c>
      <c r="K33" s="444">
        <f t="shared" si="0"/>
        <v>1917</v>
      </c>
      <c r="L33" s="420">
        <v>1</v>
      </c>
      <c r="M33" s="419"/>
      <c r="N33" s="420">
        <v>1916</v>
      </c>
      <c r="O33" s="419"/>
      <c r="P33" s="421" t="str">
        <f t="shared" si="1"/>
        <v/>
      </c>
      <c r="Q33" s="445"/>
      <c r="R33" s="445"/>
      <c r="S33" s="446"/>
      <c r="T33" s="416" t="str">
        <f t="shared" si="2"/>
        <v/>
      </c>
      <c r="U33" s="626" t="str">
        <f t="shared" si="3"/>
        <v/>
      </c>
      <c r="V33" s="631" t="str">
        <f t="shared" si="4"/>
        <v/>
      </c>
      <c r="W33" s="442" t="str">
        <f t="shared" si="5"/>
        <v/>
      </c>
    </row>
    <row r="34" spans="1:23" x14ac:dyDescent="0.2">
      <c r="A34" s="56"/>
      <c r="B34" s="208" t="s">
        <v>636</v>
      </c>
      <c r="C34" s="208"/>
      <c r="D34" s="209" t="s">
        <v>535</v>
      </c>
      <c r="E34" s="13">
        <v>14</v>
      </c>
      <c r="F34" s="14" t="s">
        <v>40</v>
      </c>
      <c r="G34" s="14" t="s">
        <v>41</v>
      </c>
      <c r="H34" s="418">
        <f>'Table 1'!H34</f>
        <v>37</v>
      </c>
      <c r="I34" s="419"/>
      <c r="J34" s="420"/>
      <c r="K34" s="444">
        <f t="shared" si="0"/>
        <v>37</v>
      </c>
      <c r="L34" s="420"/>
      <c r="M34" s="419"/>
      <c r="N34" s="420">
        <v>37</v>
      </c>
      <c r="O34" s="419"/>
      <c r="P34" s="421" t="str">
        <f t="shared" si="1"/>
        <v/>
      </c>
      <c r="Q34" s="424"/>
      <c r="R34" s="424"/>
      <c r="S34" s="420"/>
      <c r="T34" s="416" t="str">
        <f t="shared" si="2"/>
        <v/>
      </c>
      <c r="U34" s="626" t="str">
        <f t="shared" si="3"/>
        <v/>
      </c>
      <c r="V34" s="631" t="str">
        <f t="shared" si="4"/>
        <v/>
      </c>
      <c r="W34" s="442" t="str">
        <f t="shared" si="5"/>
        <v/>
      </c>
    </row>
    <row r="35" spans="1:23" x14ac:dyDescent="0.2">
      <c r="A35" s="56"/>
      <c r="B35" s="208" t="s">
        <v>637</v>
      </c>
      <c r="C35" s="208"/>
      <c r="D35" s="209" t="s">
        <v>535</v>
      </c>
      <c r="E35" s="16">
        <v>15</v>
      </c>
      <c r="F35" s="14" t="s">
        <v>42</v>
      </c>
      <c r="G35" s="14" t="s">
        <v>43</v>
      </c>
      <c r="H35" s="418">
        <f>'Table 1'!H35</f>
        <v>167</v>
      </c>
      <c r="I35" s="419"/>
      <c r="J35" s="420">
        <v>10</v>
      </c>
      <c r="K35" s="444">
        <f t="shared" si="0"/>
        <v>157</v>
      </c>
      <c r="L35" s="420">
        <v>9</v>
      </c>
      <c r="M35" s="419"/>
      <c r="N35" s="420">
        <v>148</v>
      </c>
      <c r="O35" s="419"/>
      <c r="P35" s="421" t="str">
        <f t="shared" si="1"/>
        <v/>
      </c>
      <c r="Q35" s="419"/>
      <c r="R35" s="424"/>
      <c r="S35" s="420"/>
      <c r="T35" s="416" t="str">
        <f t="shared" si="2"/>
        <v/>
      </c>
      <c r="U35" s="626" t="str">
        <f t="shared" si="3"/>
        <v/>
      </c>
      <c r="V35" s="631" t="str">
        <f t="shared" si="4"/>
        <v/>
      </c>
      <c r="W35" s="442" t="str">
        <f t="shared" si="5"/>
        <v/>
      </c>
    </row>
    <row r="36" spans="1:23" x14ac:dyDescent="0.2">
      <c r="A36" s="56"/>
      <c r="B36" s="208" t="s">
        <v>638</v>
      </c>
      <c r="C36" s="208"/>
      <c r="D36" s="209" t="s">
        <v>535</v>
      </c>
      <c r="E36" s="13">
        <v>16</v>
      </c>
      <c r="F36" s="14" t="s">
        <v>44</v>
      </c>
      <c r="G36" s="14" t="s">
        <v>45</v>
      </c>
      <c r="H36" s="418">
        <f>'Table 1'!H36</f>
        <v>79</v>
      </c>
      <c r="I36" s="419"/>
      <c r="J36" s="420">
        <v>3</v>
      </c>
      <c r="K36" s="444">
        <f t="shared" si="0"/>
        <v>76</v>
      </c>
      <c r="L36" s="420"/>
      <c r="M36" s="419"/>
      <c r="N36" s="420">
        <v>76</v>
      </c>
      <c r="O36" s="419"/>
      <c r="P36" s="421" t="str">
        <f t="shared" si="1"/>
        <v/>
      </c>
      <c r="Q36" s="419"/>
      <c r="R36" s="424"/>
      <c r="S36" s="420"/>
      <c r="T36" s="416" t="str">
        <f t="shared" si="2"/>
        <v/>
      </c>
      <c r="U36" s="626" t="str">
        <f t="shared" si="3"/>
        <v/>
      </c>
      <c r="V36" s="631" t="str">
        <f t="shared" si="4"/>
        <v/>
      </c>
      <c r="W36" s="442" t="str">
        <f t="shared" si="5"/>
        <v/>
      </c>
    </row>
    <row r="37" spans="1:23" x14ac:dyDescent="0.2">
      <c r="A37" s="56"/>
      <c r="B37" s="210" t="s">
        <v>639</v>
      </c>
      <c r="C37" s="210"/>
      <c r="D37" s="209" t="s">
        <v>535</v>
      </c>
      <c r="E37" s="16">
        <v>17</v>
      </c>
      <c r="F37" s="14" t="s">
        <v>46</v>
      </c>
      <c r="G37" s="14" t="s">
        <v>47</v>
      </c>
      <c r="H37" s="418">
        <f>'Table 1'!H37</f>
        <v>64</v>
      </c>
      <c r="I37" s="419"/>
      <c r="J37" s="420"/>
      <c r="K37" s="444">
        <f t="shared" si="0"/>
        <v>64</v>
      </c>
      <c r="L37" s="420"/>
      <c r="M37" s="419"/>
      <c r="N37" s="420">
        <v>64</v>
      </c>
      <c r="O37" s="419"/>
      <c r="P37" s="421" t="str">
        <f t="shared" si="1"/>
        <v/>
      </c>
      <c r="Q37" s="419"/>
      <c r="R37" s="424"/>
      <c r="S37" s="420"/>
      <c r="T37" s="416" t="str">
        <f t="shared" si="2"/>
        <v/>
      </c>
      <c r="U37" s="626" t="str">
        <f t="shared" si="3"/>
        <v/>
      </c>
      <c r="V37" s="631" t="str">
        <f t="shared" si="4"/>
        <v/>
      </c>
      <c r="W37" s="442" t="str">
        <f t="shared" si="5"/>
        <v/>
      </c>
    </row>
    <row r="38" spans="1:23" x14ac:dyDescent="0.2">
      <c r="A38" s="56"/>
      <c r="B38" s="208" t="s">
        <v>640</v>
      </c>
      <c r="C38" s="208"/>
      <c r="D38" s="209" t="s">
        <v>535</v>
      </c>
      <c r="E38" s="13">
        <v>18</v>
      </c>
      <c r="F38" s="14" t="s">
        <v>48</v>
      </c>
      <c r="G38" s="14" t="s">
        <v>49</v>
      </c>
      <c r="H38" s="418">
        <f>'Table 1'!H38</f>
        <v>30</v>
      </c>
      <c r="I38" s="419"/>
      <c r="J38" s="420">
        <v>9</v>
      </c>
      <c r="K38" s="444">
        <f t="shared" si="0"/>
        <v>21</v>
      </c>
      <c r="L38" s="420">
        <v>20</v>
      </c>
      <c r="M38" s="419"/>
      <c r="N38" s="420">
        <v>1</v>
      </c>
      <c r="O38" s="419"/>
      <c r="P38" s="421" t="str">
        <f t="shared" si="1"/>
        <v/>
      </c>
      <c r="Q38" s="419"/>
      <c r="R38" s="424"/>
      <c r="S38" s="420"/>
      <c r="T38" s="416" t="str">
        <f t="shared" si="2"/>
        <v/>
      </c>
      <c r="U38" s="626" t="str">
        <f t="shared" si="3"/>
        <v/>
      </c>
      <c r="V38" s="631" t="str">
        <f t="shared" si="4"/>
        <v/>
      </c>
      <c r="W38" s="442" t="str">
        <f t="shared" si="5"/>
        <v/>
      </c>
    </row>
    <row r="39" spans="1:23" x14ac:dyDescent="0.2">
      <c r="A39" s="56"/>
      <c r="B39" s="211" t="s">
        <v>641</v>
      </c>
      <c r="C39" s="212"/>
      <c r="D39" s="209" t="s">
        <v>535</v>
      </c>
      <c r="E39" s="16">
        <v>19</v>
      </c>
      <c r="F39" s="14" t="s">
        <v>50</v>
      </c>
      <c r="G39" s="14" t="s">
        <v>51</v>
      </c>
      <c r="H39" s="418">
        <f>'Table 1'!H39</f>
        <v>33</v>
      </c>
      <c r="I39" s="419"/>
      <c r="J39" s="420"/>
      <c r="K39" s="444">
        <f t="shared" si="0"/>
        <v>33</v>
      </c>
      <c r="L39" s="420"/>
      <c r="M39" s="419"/>
      <c r="N39" s="420">
        <v>33</v>
      </c>
      <c r="O39" s="419"/>
      <c r="P39" s="421" t="str">
        <f t="shared" si="1"/>
        <v/>
      </c>
      <c r="Q39" s="419"/>
      <c r="R39" s="424"/>
      <c r="S39" s="420"/>
      <c r="T39" s="416" t="str">
        <f t="shared" si="2"/>
        <v/>
      </c>
      <c r="U39" s="626" t="str">
        <f t="shared" si="3"/>
        <v/>
      </c>
      <c r="V39" s="631" t="str">
        <f t="shared" si="4"/>
        <v/>
      </c>
      <c r="W39" s="442" t="str">
        <f t="shared" si="5"/>
        <v/>
      </c>
    </row>
    <row r="40" spans="1:23" x14ac:dyDescent="0.2">
      <c r="A40" s="56"/>
      <c r="B40" s="211" t="s">
        <v>642</v>
      </c>
      <c r="C40" s="212"/>
      <c r="D40" s="209" t="s">
        <v>535</v>
      </c>
      <c r="E40" s="13">
        <v>20</v>
      </c>
      <c r="F40" s="14" t="s">
        <v>52</v>
      </c>
      <c r="G40" s="14" t="s">
        <v>53</v>
      </c>
      <c r="H40" s="418">
        <f>'Table 1'!H40</f>
        <v>1254</v>
      </c>
      <c r="I40" s="419"/>
      <c r="J40" s="420">
        <v>85</v>
      </c>
      <c r="K40" s="444">
        <f t="shared" si="0"/>
        <v>1169</v>
      </c>
      <c r="L40" s="420">
        <v>24</v>
      </c>
      <c r="M40" s="419"/>
      <c r="N40" s="420">
        <v>1145</v>
      </c>
      <c r="O40" s="419"/>
      <c r="P40" s="421" t="str">
        <f t="shared" si="1"/>
        <v/>
      </c>
      <c r="Q40" s="419"/>
      <c r="R40" s="420"/>
      <c r="S40" s="423"/>
      <c r="T40" s="416" t="str">
        <f t="shared" si="2"/>
        <v/>
      </c>
      <c r="U40" s="626" t="str">
        <f t="shared" si="3"/>
        <v/>
      </c>
      <c r="V40" s="631" t="str">
        <f t="shared" si="4"/>
        <v/>
      </c>
      <c r="W40" s="442" t="str">
        <f t="shared" si="5"/>
        <v/>
      </c>
    </row>
    <row r="41" spans="1:23" x14ac:dyDescent="0.2">
      <c r="A41" s="56"/>
      <c r="B41" s="211" t="s">
        <v>643</v>
      </c>
      <c r="C41" s="212"/>
      <c r="D41" s="209" t="s">
        <v>535</v>
      </c>
      <c r="E41" s="16">
        <v>21</v>
      </c>
      <c r="F41" s="14" t="s">
        <v>54</v>
      </c>
      <c r="G41" s="14" t="s">
        <v>55</v>
      </c>
      <c r="H41" s="418" t="str">
        <f>'Table 1'!H41</f>
        <v/>
      </c>
      <c r="I41" s="419"/>
      <c r="J41" s="420"/>
      <c r="K41" s="444" t="str">
        <f t="shared" si="0"/>
        <v/>
      </c>
      <c r="L41" s="420"/>
      <c r="M41" s="419"/>
      <c r="N41" s="420"/>
      <c r="O41" s="419"/>
      <c r="P41" s="421" t="str">
        <f t="shared" si="1"/>
        <v/>
      </c>
      <c r="Q41" s="419"/>
      <c r="R41" s="420"/>
      <c r="S41" s="423"/>
      <c r="T41" s="416" t="str">
        <f t="shared" si="2"/>
        <v/>
      </c>
      <c r="U41" s="626" t="str">
        <f t="shared" si="3"/>
        <v/>
      </c>
      <c r="V41" s="631" t="str">
        <f t="shared" si="4"/>
        <v/>
      </c>
      <c r="W41" s="442" t="str">
        <f t="shared" si="5"/>
        <v/>
      </c>
    </row>
    <row r="42" spans="1:23" x14ac:dyDescent="0.2">
      <c r="A42" s="56"/>
      <c r="B42" s="211" t="s">
        <v>644</v>
      </c>
      <c r="C42" s="212"/>
      <c r="D42" s="209" t="s">
        <v>535</v>
      </c>
      <c r="E42" s="13">
        <v>22</v>
      </c>
      <c r="F42" s="14" t="s">
        <v>56</v>
      </c>
      <c r="G42" s="14" t="s">
        <v>57</v>
      </c>
      <c r="H42" s="418" t="str">
        <f>'Table 1'!H42</f>
        <v/>
      </c>
      <c r="I42" s="419"/>
      <c r="J42" s="420"/>
      <c r="K42" s="444" t="str">
        <f t="shared" si="0"/>
        <v/>
      </c>
      <c r="L42" s="420"/>
      <c r="M42" s="419"/>
      <c r="N42" s="420"/>
      <c r="O42" s="419"/>
      <c r="P42" s="421" t="str">
        <f t="shared" si="1"/>
        <v/>
      </c>
      <c r="Q42" s="419"/>
      <c r="R42" s="420"/>
      <c r="S42" s="423"/>
      <c r="T42" s="416" t="str">
        <f t="shared" si="2"/>
        <v/>
      </c>
      <c r="U42" s="626" t="str">
        <f t="shared" si="3"/>
        <v/>
      </c>
      <c r="V42" s="631" t="str">
        <f t="shared" si="4"/>
        <v/>
      </c>
      <c r="W42" s="442" t="str">
        <f t="shared" si="5"/>
        <v/>
      </c>
    </row>
    <row r="43" spans="1:23" x14ac:dyDescent="0.2">
      <c r="A43" s="56"/>
      <c r="B43" s="211" t="s">
        <v>645</v>
      </c>
      <c r="C43" s="212"/>
      <c r="D43" s="209" t="s">
        <v>535</v>
      </c>
      <c r="E43" s="16">
        <v>23</v>
      </c>
      <c r="F43" s="14" t="s">
        <v>58</v>
      </c>
      <c r="G43" s="14" t="s">
        <v>59</v>
      </c>
      <c r="H43" s="418">
        <f>'Table 1'!H43</f>
        <v>8325</v>
      </c>
      <c r="I43" s="419"/>
      <c r="J43" s="420">
        <v>25</v>
      </c>
      <c r="K43" s="444">
        <f t="shared" si="0"/>
        <v>8300</v>
      </c>
      <c r="L43" s="420">
        <v>140</v>
      </c>
      <c r="M43" s="419"/>
      <c r="N43" s="420">
        <v>8160</v>
      </c>
      <c r="O43" s="419"/>
      <c r="P43" s="421" t="str">
        <f t="shared" si="1"/>
        <v/>
      </c>
      <c r="Q43" s="419"/>
      <c r="R43" s="420"/>
      <c r="S43" s="423"/>
      <c r="T43" s="416" t="str">
        <f t="shared" si="2"/>
        <v/>
      </c>
      <c r="U43" s="626" t="str">
        <f t="shared" si="3"/>
        <v/>
      </c>
      <c r="V43" s="631" t="str">
        <f t="shared" si="4"/>
        <v/>
      </c>
      <c r="W43" s="442" t="str">
        <f t="shared" si="5"/>
        <v/>
      </c>
    </row>
    <row r="44" spans="1:23" x14ac:dyDescent="0.2">
      <c r="A44" s="56"/>
      <c r="B44" s="211" t="s">
        <v>646</v>
      </c>
      <c r="C44" s="212"/>
      <c r="D44" s="209" t="s">
        <v>535</v>
      </c>
      <c r="E44" s="13">
        <v>24</v>
      </c>
      <c r="F44" s="14" t="s">
        <v>60</v>
      </c>
      <c r="G44" s="14" t="s">
        <v>61</v>
      </c>
      <c r="H44" s="418" t="str">
        <f>'Table 1'!H44</f>
        <v/>
      </c>
      <c r="I44" s="419"/>
      <c r="J44" s="420"/>
      <c r="K44" s="444" t="str">
        <f t="shared" si="0"/>
        <v/>
      </c>
      <c r="L44" s="420"/>
      <c r="M44" s="419"/>
      <c r="N44" s="420"/>
      <c r="O44" s="419"/>
      <c r="P44" s="421" t="str">
        <f t="shared" si="1"/>
        <v/>
      </c>
      <c r="Q44" s="419"/>
      <c r="R44" s="420"/>
      <c r="S44" s="423"/>
      <c r="T44" s="416" t="str">
        <f t="shared" si="2"/>
        <v/>
      </c>
      <c r="U44" s="626" t="str">
        <f t="shared" si="3"/>
        <v/>
      </c>
      <c r="V44" s="631" t="str">
        <f t="shared" si="4"/>
        <v/>
      </c>
      <c r="W44" s="442" t="str">
        <f t="shared" si="5"/>
        <v/>
      </c>
    </row>
    <row r="45" spans="1:23" x14ac:dyDescent="0.2">
      <c r="A45" s="56"/>
      <c r="B45" s="211" t="s">
        <v>647</v>
      </c>
      <c r="C45" s="212"/>
      <c r="D45" s="209" t="s">
        <v>535</v>
      </c>
      <c r="E45" s="16">
        <v>25</v>
      </c>
      <c r="F45" s="14" t="s">
        <v>62</v>
      </c>
      <c r="G45" s="14" t="s">
        <v>63</v>
      </c>
      <c r="H45" s="418">
        <f>'Table 1'!H45</f>
        <v>33</v>
      </c>
      <c r="I45" s="419"/>
      <c r="J45" s="420"/>
      <c r="K45" s="444">
        <f t="shared" si="0"/>
        <v>33</v>
      </c>
      <c r="L45" s="420"/>
      <c r="M45" s="419"/>
      <c r="N45" s="420">
        <v>33</v>
      </c>
      <c r="O45" s="419"/>
      <c r="P45" s="421" t="str">
        <f t="shared" si="1"/>
        <v/>
      </c>
      <c r="Q45" s="419"/>
      <c r="R45" s="420"/>
      <c r="S45" s="423"/>
      <c r="T45" s="416" t="str">
        <f t="shared" si="2"/>
        <v/>
      </c>
      <c r="U45" s="626" t="str">
        <f t="shared" si="3"/>
        <v/>
      </c>
      <c r="V45" s="631" t="str">
        <f t="shared" si="4"/>
        <v/>
      </c>
      <c r="W45" s="442" t="str">
        <f t="shared" si="5"/>
        <v/>
      </c>
    </row>
    <row r="46" spans="1:23" x14ac:dyDescent="0.2">
      <c r="A46" s="56"/>
      <c r="B46" s="211" t="s">
        <v>648</v>
      </c>
      <c r="C46" s="212"/>
      <c r="D46" s="209" t="s">
        <v>535</v>
      </c>
      <c r="E46" s="13">
        <v>26</v>
      </c>
      <c r="F46" s="33" t="s">
        <v>508</v>
      </c>
      <c r="G46" s="33" t="s">
        <v>509</v>
      </c>
      <c r="H46" s="418" t="str">
        <f>'Table 1'!H46</f>
        <v/>
      </c>
      <c r="I46" s="419"/>
      <c r="J46" s="420"/>
      <c r="K46" s="444" t="str">
        <f t="shared" si="0"/>
        <v/>
      </c>
      <c r="L46" s="420"/>
      <c r="M46" s="419"/>
      <c r="N46" s="420"/>
      <c r="O46" s="419"/>
      <c r="P46" s="421" t="str">
        <f t="shared" si="1"/>
        <v/>
      </c>
      <c r="Q46" s="419"/>
      <c r="R46" s="420"/>
      <c r="S46" s="423"/>
      <c r="T46" s="416" t="str">
        <f t="shared" si="2"/>
        <v/>
      </c>
      <c r="U46" s="626" t="str">
        <f t="shared" si="3"/>
        <v/>
      </c>
      <c r="V46" s="631" t="str">
        <f t="shared" si="4"/>
        <v/>
      </c>
      <c r="W46" s="442" t="str">
        <f t="shared" si="5"/>
        <v/>
      </c>
    </row>
    <row r="47" spans="1:23" x14ac:dyDescent="0.2">
      <c r="A47" s="56"/>
      <c r="B47" s="211" t="s">
        <v>649</v>
      </c>
      <c r="C47" s="212"/>
      <c r="D47" s="209" t="s">
        <v>535</v>
      </c>
      <c r="E47" s="16">
        <v>27</v>
      </c>
      <c r="F47" s="14" t="s">
        <v>64</v>
      </c>
      <c r="G47" s="14" t="s">
        <v>65</v>
      </c>
      <c r="H47" s="418">
        <f>'Table 1'!H47</f>
        <v>2</v>
      </c>
      <c r="I47" s="419"/>
      <c r="J47" s="420"/>
      <c r="K47" s="444">
        <f t="shared" si="0"/>
        <v>2</v>
      </c>
      <c r="L47" s="420"/>
      <c r="M47" s="419"/>
      <c r="N47" s="420">
        <v>2</v>
      </c>
      <c r="O47" s="419"/>
      <c r="P47" s="421" t="str">
        <f t="shared" si="1"/>
        <v/>
      </c>
      <c r="Q47" s="419"/>
      <c r="R47" s="420"/>
      <c r="S47" s="423"/>
      <c r="T47" s="416" t="str">
        <f t="shared" si="2"/>
        <v/>
      </c>
      <c r="U47" s="626" t="str">
        <f t="shared" si="3"/>
        <v/>
      </c>
      <c r="V47" s="631" t="str">
        <f t="shared" si="4"/>
        <v/>
      </c>
      <c r="W47" s="442" t="str">
        <f t="shared" si="5"/>
        <v/>
      </c>
    </row>
    <row r="48" spans="1:23" x14ac:dyDescent="0.2">
      <c r="A48" s="56"/>
      <c r="B48" s="211" t="s">
        <v>650</v>
      </c>
      <c r="C48" s="212"/>
      <c r="D48" s="209" t="s">
        <v>535</v>
      </c>
      <c r="E48" s="13">
        <v>28</v>
      </c>
      <c r="F48" s="14" t="s">
        <v>66</v>
      </c>
      <c r="G48" s="14" t="s">
        <v>67</v>
      </c>
      <c r="H48" s="418" t="str">
        <f>'Table 1'!H48</f>
        <v/>
      </c>
      <c r="I48" s="419"/>
      <c r="J48" s="420"/>
      <c r="K48" s="444" t="str">
        <f t="shared" si="0"/>
        <v/>
      </c>
      <c r="L48" s="420"/>
      <c r="M48" s="419"/>
      <c r="N48" s="420"/>
      <c r="O48" s="419"/>
      <c r="P48" s="421" t="str">
        <f t="shared" si="1"/>
        <v/>
      </c>
      <c r="Q48" s="419"/>
      <c r="R48" s="420"/>
      <c r="S48" s="423"/>
      <c r="T48" s="416" t="str">
        <f t="shared" si="2"/>
        <v/>
      </c>
      <c r="U48" s="626" t="str">
        <f t="shared" si="3"/>
        <v/>
      </c>
      <c r="V48" s="631" t="str">
        <f t="shared" si="4"/>
        <v/>
      </c>
      <c r="W48" s="442" t="str">
        <f t="shared" si="5"/>
        <v/>
      </c>
    </row>
    <row r="49" spans="1:23" x14ac:dyDescent="0.2">
      <c r="A49" s="56"/>
      <c r="B49" s="211" t="s">
        <v>651</v>
      </c>
      <c r="C49" s="212"/>
      <c r="D49" s="209" t="s">
        <v>535</v>
      </c>
      <c r="E49" s="16">
        <v>29</v>
      </c>
      <c r="F49" s="14" t="s">
        <v>68</v>
      </c>
      <c r="G49" s="14" t="s">
        <v>69</v>
      </c>
      <c r="H49" s="418">
        <f>'Table 1'!H49</f>
        <v>32618</v>
      </c>
      <c r="I49" s="419"/>
      <c r="J49" s="420">
        <v>25493</v>
      </c>
      <c r="K49" s="444">
        <f t="shared" si="0"/>
        <v>7125</v>
      </c>
      <c r="L49" s="420">
        <v>41</v>
      </c>
      <c r="M49" s="419"/>
      <c r="N49" s="420">
        <f>7065+19</f>
        <v>7084</v>
      </c>
      <c r="O49" s="419"/>
      <c r="P49" s="421" t="str">
        <f t="shared" si="1"/>
        <v/>
      </c>
      <c r="Q49" s="419"/>
      <c r="R49" s="420"/>
      <c r="S49" s="423"/>
      <c r="T49" s="416" t="str">
        <f t="shared" si="2"/>
        <v/>
      </c>
      <c r="U49" s="626" t="str">
        <f t="shared" si="3"/>
        <v/>
      </c>
      <c r="V49" s="631" t="str">
        <f t="shared" si="4"/>
        <v/>
      </c>
      <c r="W49" s="442" t="str">
        <f t="shared" si="5"/>
        <v/>
      </c>
    </row>
    <row r="50" spans="1:23" x14ac:dyDescent="0.2">
      <c r="A50" s="56"/>
      <c r="B50" s="211" t="s">
        <v>652</v>
      </c>
      <c r="C50" s="212"/>
      <c r="D50" s="209" t="s">
        <v>535</v>
      </c>
      <c r="E50" s="13">
        <v>30</v>
      </c>
      <c r="F50" s="14" t="s">
        <v>70</v>
      </c>
      <c r="G50" s="14" t="s">
        <v>71</v>
      </c>
      <c r="H50" s="418" t="str">
        <f>'Table 1'!H50</f>
        <v/>
      </c>
      <c r="I50" s="419"/>
      <c r="J50" s="420"/>
      <c r="K50" s="444" t="str">
        <f t="shared" si="0"/>
        <v/>
      </c>
      <c r="L50" s="420"/>
      <c r="M50" s="419"/>
      <c r="N50" s="420"/>
      <c r="O50" s="419"/>
      <c r="P50" s="421" t="str">
        <f t="shared" si="1"/>
        <v/>
      </c>
      <c r="Q50" s="419"/>
      <c r="R50" s="420"/>
      <c r="S50" s="423"/>
      <c r="T50" s="416" t="str">
        <f t="shared" si="2"/>
        <v/>
      </c>
      <c r="U50" s="626" t="str">
        <f t="shared" si="3"/>
        <v/>
      </c>
      <c r="V50" s="631" t="str">
        <f t="shared" si="4"/>
        <v/>
      </c>
      <c r="W50" s="442" t="str">
        <f t="shared" si="5"/>
        <v/>
      </c>
    </row>
    <row r="51" spans="1:23" x14ac:dyDescent="0.2">
      <c r="A51" s="56"/>
      <c r="B51" s="211" t="s">
        <v>653</v>
      </c>
      <c r="C51" s="212"/>
      <c r="D51" s="209" t="s">
        <v>535</v>
      </c>
      <c r="E51" s="16">
        <v>31</v>
      </c>
      <c r="F51" s="14" t="s">
        <v>72</v>
      </c>
      <c r="G51" s="14" t="s">
        <v>73</v>
      </c>
      <c r="H51" s="418" t="str">
        <f>'Table 1'!H51</f>
        <v/>
      </c>
      <c r="I51" s="419"/>
      <c r="J51" s="420"/>
      <c r="K51" s="444" t="str">
        <f t="shared" si="0"/>
        <v/>
      </c>
      <c r="L51" s="420"/>
      <c r="M51" s="419"/>
      <c r="N51" s="420"/>
      <c r="O51" s="419"/>
      <c r="P51" s="421" t="str">
        <f t="shared" si="1"/>
        <v/>
      </c>
      <c r="Q51" s="419"/>
      <c r="R51" s="420"/>
      <c r="S51" s="423"/>
      <c r="T51" s="416" t="str">
        <f t="shared" si="2"/>
        <v/>
      </c>
      <c r="U51" s="626" t="str">
        <f t="shared" si="3"/>
        <v/>
      </c>
      <c r="V51" s="631" t="str">
        <f t="shared" si="4"/>
        <v/>
      </c>
      <c r="W51" s="442" t="str">
        <f t="shared" si="5"/>
        <v/>
      </c>
    </row>
    <row r="52" spans="1:23" x14ac:dyDescent="0.2">
      <c r="A52" s="56"/>
      <c r="B52" s="211" t="s">
        <v>654</v>
      </c>
      <c r="C52" s="212"/>
      <c r="D52" s="209" t="s">
        <v>535</v>
      </c>
      <c r="E52" s="13">
        <v>32</v>
      </c>
      <c r="F52" s="14" t="s">
        <v>74</v>
      </c>
      <c r="G52" s="14" t="s">
        <v>75</v>
      </c>
      <c r="H52" s="418">
        <f>'Table 1'!H52</f>
        <v>17</v>
      </c>
      <c r="I52" s="419"/>
      <c r="J52" s="420"/>
      <c r="K52" s="444">
        <f t="shared" si="0"/>
        <v>17</v>
      </c>
      <c r="L52" s="420"/>
      <c r="M52" s="419"/>
      <c r="N52" s="420">
        <v>17</v>
      </c>
      <c r="O52" s="419"/>
      <c r="P52" s="421" t="str">
        <f t="shared" si="1"/>
        <v/>
      </c>
      <c r="Q52" s="419"/>
      <c r="R52" s="420"/>
      <c r="S52" s="423"/>
      <c r="T52" s="416" t="str">
        <f t="shared" si="2"/>
        <v/>
      </c>
      <c r="U52" s="626" t="str">
        <f t="shared" si="3"/>
        <v/>
      </c>
      <c r="V52" s="631" t="str">
        <f t="shared" si="4"/>
        <v/>
      </c>
      <c r="W52" s="442" t="str">
        <f t="shared" si="5"/>
        <v/>
      </c>
    </row>
    <row r="53" spans="1:23" x14ac:dyDescent="0.2">
      <c r="A53" s="56"/>
      <c r="B53" s="211" t="s">
        <v>655</v>
      </c>
      <c r="C53" s="212"/>
      <c r="D53" s="209" t="s">
        <v>535</v>
      </c>
      <c r="E53" s="16">
        <v>33</v>
      </c>
      <c r="F53" s="14" t="s">
        <v>76</v>
      </c>
      <c r="G53" s="14" t="s">
        <v>77</v>
      </c>
      <c r="H53" s="418" t="str">
        <f>'Table 1'!H53</f>
        <v/>
      </c>
      <c r="I53" s="419"/>
      <c r="J53" s="420"/>
      <c r="K53" s="444" t="str">
        <f t="shared" si="0"/>
        <v/>
      </c>
      <c r="L53" s="420"/>
      <c r="M53" s="419"/>
      <c r="N53" s="420"/>
      <c r="O53" s="419"/>
      <c r="P53" s="421" t="str">
        <f t="shared" si="1"/>
        <v/>
      </c>
      <c r="Q53" s="419"/>
      <c r="R53" s="420"/>
      <c r="S53" s="423"/>
      <c r="T53" s="416" t="str">
        <f t="shared" si="2"/>
        <v/>
      </c>
      <c r="U53" s="626" t="str">
        <f t="shared" si="3"/>
        <v/>
      </c>
      <c r="V53" s="631" t="str">
        <f t="shared" si="4"/>
        <v/>
      </c>
      <c r="W53" s="442" t="str">
        <f t="shared" si="5"/>
        <v/>
      </c>
    </row>
    <row r="54" spans="1:23" x14ac:dyDescent="0.2">
      <c r="A54" s="56"/>
      <c r="B54" s="211" t="s">
        <v>656</v>
      </c>
      <c r="C54" s="212"/>
      <c r="D54" s="209" t="s">
        <v>535</v>
      </c>
      <c r="E54" s="13">
        <v>34</v>
      </c>
      <c r="F54" s="14" t="s">
        <v>78</v>
      </c>
      <c r="G54" s="14" t="s">
        <v>79</v>
      </c>
      <c r="H54" s="418">
        <f>'Table 1'!H54</f>
        <v>1</v>
      </c>
      <c r="I54" s="419"/>
      <c r="J54" s="420"/>
      <c r="K54" s="444">
        <f t="shared" si="0"/>
        <v>1</v>
      </c>
      <c r="L54" s="420"/>
      <c r="M54" s="419"/>
      <c r="N54" s="420">
        <v>1</v>
      </c>
      <c r="O54" s="419"/>
      <c r="P54" s="421" t="str">
        <f t="shared" si="1"/>
        <v/>
      </c>
      <c r="Q54" s="419"/>
      <c r="R54" s="420"/>
      <c r="S54" s="423"/>
      <c r="T54" s="416" t="str">
        <f t="shared" si="2"/>
        <v/>
      </c>
      <c r="U54" s="626" t="str">
        <f t="shared" si="3"/>
        <v/>
      </c>
      <c r="V54" s="631" t="str">
        <f t="shared" si="4"/>
        <v/>
      </c>
      <c r="W54" s="442" t="str">
        <f t="shared" si="5"/>
        <v/>
      </c>
    </row>
    <row r="55" spans="1:23" x14ac:dyDescent="0.2">
      <c r="A55" s="56"/>
      <c r="B55" s="211" t="s">
        <v>657</v>
      </c>
      <c r="C55" s="212"/>
      <c r="D55" s="209" t="s">
        <v>535</v>
      </c>
      <c r="E55" s="16">
        <v>35</v>
      </c>
      <c r="F55" s="14" t="s">
        <v>80</v>
      </c>
      <c r="G55" s="14" t="s">
        <v>81</v>
      </c>
      <c r="H55" s="418">
        <f>'Table 1'!H55</f>
        <v>2</v>
      </c>
      <c r="I55" s="419"/>
      <c r="J55" s="420"/>
      <c r="K55" s="444">
        <f t="shared" si="0"/>
        <v>2</v>
      </c>
      <c r="L55" s="420"/>
      <c r="M55" s="419"/>
      <c r="N55" s="420">
        <v>2</v>
      </c>
      <c r="O55" s="419"/>
      <c r="P55" s="421" t="str">
        <f t="shared" si="1"/>
        <v/>
      </c>
      <c r="Q55" s="419"/>
      <c r="R55" s="420"/>
      <c r="S55" s="423"/>
      <c r="T55" s="416" t="str">
        <f t="shared" si="2"/>
        <v/>
      </c>
      <c r="U55" s="626" t="str">
        <f t="shared" si="3"/>
        <v/>
      </c>
      <c r="V55" s="631" t="str">
        <f t="shared" si="4"/>
        <v/>
      </c>
      <c r="W55" s="442" t="str">
        <f t="shared" si="5"/>
        <v/>
      </c>
    </row>
    <row r="56" spans="1:23" x14ac:dyDescent="0.2">
      <c r="A56" s="56"/>
      <c r="B56" s="211" t="s">
        <v>658</v>
      </c>
      <c r="C56" s="212"/>
      <c r="D56" s="209" t="s">
        <v>535</v>
      </c>
      <c r="E56" s="13">
        <v>36</v>
      </c>
      <c r="F56" s="14" t="s">
        <v>82</v>
      </c>
      <c r="G56" s="14" t="s">
        <v>83</v>
      </c>
      <c r="H56" s="418" t="str">
        <f>'Table 1'!H56</f>
        <v/>
      </c>
      <c r="I56" s="419"/>
      <c r="J56" s="420"/>
      <c r="K56" s="444" t="str">
        <f t="shared" si="0"/>
        <v/>
      </c>
      <c r="L56" s="420"/>
      <c r="M56" s="419"/>
      <c r="N56" s="420"/>
      <c r="O56" s="419"/>
      <c r="P56" s="421" t="str">
        <f t="shared" si="1"/>
        <v/>
      </c>
      <c r="Q56" s="419"/>
      <c r="R56" s="420"/>
      <c r="S56" s="423"/>
      <c r="T56" s="416" t="str">
        <f t="shared" si="2"/>
        <v/>
      </c>
      <c r="U56" s="626" t="str">
        <f t="shared" si="3"/>
        <v/>
      </c>
      <c r="V56" s="631" t="str">
        <f t="shared" si="4"/>
        <v/>
      </c>
      <c r="W56" s="442" t="str">
        <f t="shared" si="5"/>
        <v/>
      </c>
    </row>
    <row r="57" spans="1:23" x14ac:dyDescent="0.2">
      <c r="A57" s="56"/>
      <c r="B57" s="211" t="s">
        <v>660</v>
      </c>
      <c r="C57" s="212"/>
      <c r="D57" s="209" t="s">
        <v>535</v>
      </c>
      <c r="E57" s="16">
        <v>37</v>
      </c>
      <c r="F57" s="14" t="s">
        <v>86</v>
      </c>
      <c r="G57" s="14" t="s">
        <v>960</v>
      </c>
      <c r="H57" s="418" t="str">
        <f>'Table 1'!H57</f>
        <v/>
      </c>
      <c r="I57" s="419"/>
      <c r="J57" s="420"/>
      <c r="K57" s="444" t="str">
        <f t="shared" si="0"/>
        <v/>
      </c>
      <c r="L57" s="420"/>
      <c r="M57" s="419"/>
      <c r="N57" s="420"/>
      <c r="O57" s="419"/>
      <c r="P57" s="421" t="str">
        <f t="shared" si="1"/>
        <v/>
      </c>
      <c r="Q57" s="419"/>
      <c r="R57" s="420"/>
      <c r="S57" s="423"/>
      <c r="T57" s="416" t="str">
        <f t="shared" si="2"/>
        <v/>
      </c>
      <c r="U57" s="626" t="str">
        <f t="shared" si="3"/>
        <v/>
      </c>
      <c r="V57" s="631" t="str">
        <f t="shared" si="4"/>
        <v/>
      </c>
      <c r="W57" s="442" t="str">
        <f t="shared" si="5"/>
        <v/>
      </c>
    </row>
    <row r="58" spans="1:23" x14ac:dyDescent="0.2">
      <c r="A58" s="56"/>
      <c r="B58" s="211" t="s">
        <v>659</v>
      </c>
      <c r="C58" s="212"/>
      <c r="D58" s="209" t="s">
        <v>535</v>
      </c>
      <c r="E58" s="13">
        <v>38</v>
      </c>
      <c r="F58" s="14" t="s">
        <v>84</v>
      </c>
      <c r="G58" s="14" t="s">
        <v>85</v>
      </c>
      <c r="H58" s="418">
        <f>'Table 1'!H58</f>
        <v>17042</v>
      </c>
      <c r="I58" s="419"/>
      <c r="J58" s="420">
        <v>443</v>
      </c>
      <c r="K58" s="444">
        <f t="shared" si="0"/>
        <v>16599</v>
      </c>
      <c r="L58" s="420">
        <v>845</v>
      </c>
      <c r="M58" s="419">
        <f>5+7+31</f>
        <v>43</v>
      </c>
      <c r="N58" s="420">
        <f>15754-43</f>
        <v>15711</v>
      </c>
      <c r="O58" s="419"/>
      <c r="P58" s="421" t="str">
        <f t="shared" si="1"/>
        <v/>
      </c>
      <c r="Q58" s="419"/>
      <c r="R58" s="420"/>
      <c r="S58" s="423"/>
      <c r="T58" s="416" t="str">
        <f t="shared" si="2"/>
        <v/>
      </c>
      <c r="U58" s="626" t="str">
        <f t="shared" si="3"/>
        <v/>
      </c>
      <c r="V58" s="631" t="str">
        <f t="shared" si="4"/>
        <v/>
      </c>
      <c r="W58" s="442" t="str">
        <f t="shared" si="5"/>
        <v/>
      </c>
    </row>
    <row r="59" spans="1:23" x14ac:dyDescent="0.2">
      <c r="A59" s="56"/>
      <c r="B59" s="211" t="s">
        <v>661</v>
      </c>
      <c r="C59" s="212"/>
      <c r="D59" s="209" t="s">
        <v>535</v>
      </c>
      <c r="E59" s="16">
        <v>39</v>
      </c>
      <c r="F59" s="14" t="s">
        <v>87</v>
      </c>
      <c r="G59" s="14" t="s">
        <v>88</v>
      </c>
      <c r="H59" s="418" t="str">
        <f>'Table 1'!H59</f>
        <v/>
      </c>
      <c r="I59" s="419"/>
      <c r="J59" s="420"/>
      <c r="K59" s="444" t="str">
        <f t="shared" si="0"/>
        <v/>
      </c>
      <c r="L59" s="420"/>
      <c r="M59" s="419"/>
      <c r="N59" s="420"/>
      <c r="O59" s="419"/>
      <c r="P59" s="421" t="str">
        <f t="shared" si="1"/>
        <v/>
      </c>
      <c r="Q59" s="419"/>
      <c r="R59" s="420"/>
      <c r="S59" s="423"/>
      <c r="T59" s="416" t="str">
        <f t="shared" si="2"/>
        <v/>
      </c>
      <c r="U59" s="626" t="str">
        <f t="shared" si="3"/>
        <v/>
      </c>
      <c r="V59" s="631" t="str">
        <f t="shared" si="4"/>
        <v/>
      </c>
      <c r="W59" s="442" t="str">
        <f t="shared" si="5"/>
        <v/>
      </c>
    </row>
    <row r="60" spans="1:23" x14ac:dyDescent="0.2">
      <c r="A60" s="56"/>
      <c r="B60" s="211" t="s">
        <v>662</v>
      </c>
      <c r="C60" s="212"/>
      <c r="D60" s="209" t="s">
        <v>535</v>
      </c>
      <c r="E60" s="13">
        <v>40</v>
      </c>
      <c r="F60" s="14" t="s">
        <v>89</v>
      </c>
      <c r="G60" s="14" t="s">
        <v>90</v>
      </c>
      <c r="H60" s="418" t="str">
        <f>'Table 1'!H60</f>
        <v/>
      </c>
      <c r="I60" s="419"/>
      <c r="J60" s="420"/>
      <c r="K60" s="444" t="str">
        <f t="shared" si="0"/>
        <v/>
      </c>
      <c r="L60" s="420"/>
      <c r="M60" s="419"/>
      <c r="N60" s="420"/>
      <c r="O60" s="419"/>
      <c r="P60" s="421" t="str">
        <f t="shared" si="1"/>
        <v/>
      </c>
      <c r="Q60" s="419"/>
      <c r="R60" s="420"/>
      <c r="S60" s="423"/>
      <c r="T60" s="416" t="str">
        <f t="shared" si="2"/>
        <v/>
      </c>
      <c r="U60" s="626" t="str">
        <f t="shared" si="3"/>
        <v/>
      </c>
      <c r="V60" s="631" t="str">
        <f t="shared" si="4"/>
        <v/>
      </c>
      <c r="W60" s="442" t="str">
        <f t="shared" si="5"/>
        <v/>
      </c>
    </row>
    <row r="61" spans="1:23" x14ac:dyDescent="0.2">
      <c r="A61" s="56"/>
      <c r="B61" s="211" t="s">
        <v>663</v>
      </c>
      <c r="C61" s="212"/>
      <c r="D61" s="209" t="s">
        <v>535</v>
      </c>
      <c r="E61" s="16">
        <v>41</v>
      </c>
      <c r="F61" s="14" t="s">
        <v>91</v>
      </c>
      <c r="G61" s="14" t="s">
        <v>92</v>
      </c>
      <c r="H61" s="418" t="str">
        <f>'Table 1'!H61</f>
        <v/>
      </c>
      <c r="I61" s="419"/>
      <c r="J61" s="420"/>
      <c r="K61" s="444" t="str">
        <f t="shared" si="0"/>
        <v/>
      </c>
      <c r="L61" s="420"/>
      <c r="M61" s="419"/>
      <c r="N61" s="420"/>
      <c r="O61" s="419"/>
      <c r="P61" s="421" t="str">
        <f t="shared" si="1"/>
        <v/>
      </c>
      <c r="Q61" s="419"/>
      <c r="R61" s="420"/>
      <c r="S61" s="423"/>
      <c r="T61" s="416" t="str">
        <f t="shared" si="2"/>
        <v/>
      </c>
      <c r="U61" s="626" t="str">
        <f t="shared" si="3"/>
        <v/>
      </c>
      <c r="V61" s="631" t="str">
        <f t="shared" si="4"/>
        <v/>
      </c>
      <c r="W61" s="442" t="str">
        <f t="shared" si="5"/>
        <v/>
      </c>
    </row>
    <row r="62" spans="1:23" x14ac:dyDescent="0.2">
      <c r="A62" s="56"/>
      <c r="B62" s="211" t="s">
        <v>664</v>
      </c>
      <c r="C62" s="212"/>
      <c r="D62" s="209" t="s">
        <v>535</v>
      </c>
      <c r="E62" s="13">
        <v>42</v>
      </c>
      <c r="F62" s="14" t="s">
        <v>93</v>
      </c>
      <c r="G62" s="14" t="s">
        <v>94</v>
      </c>
      <c r="H62" s="418">
        <f>'Table 1'!H62</f>
        <v>1285</v>
      </c>
      <c r="I62" s="419"/>
      <c r="J62" s="420">
        <v>243</v>
      </c>
      <c r="K62" s="444">
        <f t="shared" si="0"/>
        <v>1042</v>
      </c>
      <c r="L62" s="420">
        <v>32</v>
      </c>
      <c r="M62" s="419"/>
      <c r="N62" s="420">
        <v>1010</v>
      </c>
      <c r="O62" s="419"/>
      <c r="P62" s="421" t="str">
        <f t="shared" si="1"/>
        <v/>
      </c>
      <c r="Q62" s="419"/>
      <c r="R62" s="420"/>
      <c r="S62" s="423"/>
      <c r="T62" s="416" t="str">
        <f t="shared" si="2"/>
        <v/>
      </c>
      <c r="U62" s="626" t="str">
        <f t="shared" si="3"/>
        <v/>
      </c>
      <c r="V62" s="631" t="str">
        <f t="shared" si="4"/>
        <v/>
      </c>
      <c r="W62" s="442" t="str">
        <f t="shared" si="5"/>
        <v/>
      </c>
    </row>
    <row r="63" spans="1:23" x14ac:dyDescent="0.2">
      <c r="A63" s="56"/>
      <c r="B63" s="211" t="s">
        <v>717</v>
      </c>
      <c r="C63" s="212"/>
      <c r="D63" s="209" t="s">
        <v>535</v>
      </c>
      <c r="E63" s="16">
        <v>43</v>
      </c>
      <c r="F63" s="14" t="s">
        <v>196</v>
      </c>
      <c r="G63" s="14" t="s">
        <v>549</v>
      </c>
      <c r="H63" s="418">
        <f>'Table 1'!H63</f>
        <v>25057</v>
      </c>
      <c r="I63" s="419"/>
      <c r="J63" s="420"/>
      <c r="K63" s="444">
        <f t="shared" si="0"/>
        <v>25057</v>
      </c>
      <c r="L63" s="420">
        <v>2</v>
      </c>
      <c r="M63" s="419"/>
      <c r="N63" s="420">
        <f>25012+43</f>
        <v>25055</v>
      </c>
      <c r="O63" s="419"/>
      <c r="P63" s="421" t="str">
        <f t="shared" si="1"/>
        <v/>
      </c>
      <c r="Q63" s="419"/>
      <c r="R63" s="420"/>
      <c r="S63" s="423"/>
      <c r="T63" s="416" t="str">
        <f t="shared" si="2"/>
        <v/>
      </c>
      <c r="U63" s="626" t="str">
        <f t="shared" si="3"/>
        <v/>
      </c>
      <c r="V63" s="631" t="str">
        <f t="shared" si="4"/>
        <v/>
      </c>
      <c r="W63" s="442" t="str">
        <f t="shared" si="5"/>
        <v/>
      </c>
    </row>
    <row r="64" spans="1:23" x14ac:dyDescent="0.2">
      <c r="A64" s="56"/>
      <c r="B64" s="211" t="s">
        <v>749</v>
      </c>
      <c r="C64" s="212"/>
      <c r="D64" s="209" t="s">
        <v>535</v>
      </c>
      <c r="E64" s="13">
        <v>44</v>
      </c>
      <c r="F64" s="14" t="s">
        <v>255</v>
      </c>
      <c r="G64" s="14" t="s">
        <v>918</v>
      </c>
      <c r="H64" s="418">
        <f>'Table 1'!H64</f>
        <v>62</v>
      </c>
      <c r="I64" s="419"/>
      <c r="J64" s="420"/>
      <c r="K64" s="444" t="str">
        <f t="shared" si="0"/>
        <v/>
      </c>
      <c r="L64" s="420"/>
      <c r="M64" s="419"/>
      <c r="N64" s="420"/>
      <c r="O64" s="419"/>
      <c r="P64" s="421" t="str">
        <f t="shared" si="1"/>
        <v/>
      </c>
      <c r="Q64" s="419"/>
      <c r="R64" s="420"/>
      <c r="S64" s="423"/>
      <c r="T64" s="416" t="str">
        <f t="shared" si="2"/>
        <v/>
      </c>
      <c r="U64" s="626" t="str">
        <f t="shared" si="3"/>
        <v/>
      </c>
      <c r="V64" s="631" t="str">
        <f t="shared" si="4"/>
        <v/>
      </c>
      <c r="W64" s="442" t="str">
        <f t="shared" si="5"/>
        <v/>
      </c>
    </row>
    <row r="65" spans="1:23" x14ac:dyDescent="0.2">
      <c r="A65" s="56"/>
      <c r="B65" s="211" t="s">
        <v>665</v>
      </c>
      <c r="C65" s="212"/>
      <c r="D65" s="209" t="s">
        <v>535</v>
      </c>
      <c r="E65" s="16">
        <v>45</v>
      </c>
      <c r="F65" s="14" t="s">
        <v>95</v>
      </c>
      <c r="G65" s="14" t="s">
        <v>548</v>
      </c>
      <c r="H65" s="418">
        <f>'Table 1'!H65</f>
        <v>143</v>
      </c>
      <c r="I65" s="419"/>
      <c r="J65" s="420">
        <v>21</v>
      </c>
      <c r="K65" s="444">
        <f t="shared" si="0"/>
        <v>122</v>
      </c>
      <c r="L65" s="420">
        <v>122</v>
      </c>
      <c r="M65" s="419"/>
      <c r="N65" s="420"/>
      <c r="O65" s="419"/>
      <c r="P65" s="421" t="str">
        <f t="shared" si="1"/>
        <v/>
      </c>
      <c r="Q65" s="419"/>
      <c r="R65" s="420"/>
      <c r="S65" s="423"/>
      <c r="T65" s="416" t="str">
        <f t="shared" si="2"/>
        <v/>
      </c>
      <c r="U65" s="626" t="str">
        <f t="shared" si="3"/>
        <v/>
      </c>
      <c r="V65" s="631" t="str">
        <f t="shared" si="4"/>
        <v/>
      </c>
      <c r="W65" s="442" t="str">
        <f t="shared" si="5"/>
        <v/>
      </c>
    </row>
    <row r="66" spans="1:23" x14ac:dyDescent="0.2">
      <c r="A66" s="56"/>
      <c r="B66" s="211" t="s">
        <v>666</v>
      </c>
      <c r="C66" s="212"/>
      <c r="D66" s="209" t="s">
        <v>535</v>
      </c>
      <c r="E66" s="13">
        <v>46</v>
      </c>
      <c r="F66" s="14" t="s">
        <v>96</v>
      </c>
      <c r="G66" s="14" t="s">
        <v>97</v>
      </c>
      <c r="H66" s="418" t="str">
        <f>'Table 1'!H66</f>
        <v/>
      </c>
      <c r="I66" s="419"/>
      <c r="J66" s="420"/>
      <c r="K66" s="444" t="str">
        <f t="shared" si="0"/>
        <v/>
      </c>
      <c r="L66" s="420"/>
      <c r="M66" s="419"/>
      <c r="N66" s="420"/>
      <c r="O66" s="419"/>
      <c r="P66" s="421" t="str">
        <f t="shared" si="1"/>
        <v/>
      </c>
      <c r="Q66" s="419"/>
      <c r="R66" s="420"/>
      <c r="S66" s="423"/>
      <c r="T66" s="416" t="str">
        <f t="shared" si="2"/>
        <v/>
      </c>
      <c r="U66" s="626" t="str">
        <f t="shared" si="3"/>
        <v/>
      </c>
      <c r="V66" s="631" t="str">
        <f t="shared" si="4"/>
        <v/>
      </c>
      <c r="W66" s="442" t="str">
        <f t="shared" si="5"/>
        <v/>
      </c>
    </row>
    <row r="67" spans="1:23" x14ac:dyDescent="0.2">
      <c r="A67" s="56"/>
      <c r="B67" s="211" t="s">
        <v>667</v>
      </c>
      <c r="C67" s="212"/>
      <c r="D67" s="209" t="s">
        <v>535</v>
      </c>
      <c r="E67" s="16">
        <v>47</v>
      </c>
      <c r="F67" s="14" t="s">
        <v>98</v>
      </c>
      <c r="G67" s="14" t="s">
        <v>99</v>
      </c>
      <c r="H67" s="418" t="str">
        <f>'Table 1'!H67</f>
        <v/>
      </c>
      <c r="I67" s="419"/>
      <c r="J67" s="420"/>
      <c r="K67" s="444" t="str">
        <f t="shared" si="0"/>
        <v/>
      </c>
      <c r="L67" s="420"/>
      <c r="M67" s="419"/>
      <c r="N67" s="420"/>
      <c r="O67" s="419"/>
      <c r="P67" s="421" t="str">
        <f t="shared" si="1"/>
        <v/>
      </c>
      <c r="Q67" s="419"/>
      <c r="R67" s="420"/>
      <c r="S67" s="423"/>
      <c r="T67" s="416" t="str">
        <f t="shared" si="2"/>
        <v/>
      </c>
      <c r="U67" s="626" t="str">
        <f t="shared" si="3"/>
        <v/>
      </c>
      <c r="V67" s="631" t="str">
        <f t="shared" si="4"/>
        <v/>
      </c>
      <c r="W67" s="442" t="str">
        <f t="shared" si="5"/>
        <v/>
      </c>
    </row>
    <row r="68" spans="1:23" x14ac:dyDescent="0.2">
      <c r="A68" s="56"/>
      <c r="B68" s="211" t="s">
        <v>668</v>
      </c>
      <c r="C68" s="212"/>
      <c r="D68" s="209" t="s">
        <v>535</v>
      </c>
      <c r="E68" s="13">
        <v>48</v>
      </c>
      <c r="F68" s="14" t="s">
        <v>100</v>
      </c>
      <c r="G68" s="14" t="s">
        <v>101</v>
      </c>
      <c r="H68" s="418">
        <f>'Table 1'!H68</f>
        <v>932</v>
      </c>
      <c r="I68" s="419"/>
      <c r="J68" s="420">
        <v>133</v>
      </c>
      <c r="K68" s="444">
        <f t="shared" si="0"/>
        <v>799</v>
      </c>
      <c r="L68" s="420">
        <v>21</v>
      </c>
      <c r="M68" s="419"/>
      <c r="N68" s="420">
        <v>778</v>
      </c>
      <c r="O68" s="419"/>
      <c r="P68" s="421" t="str">
        <f t="shared" si="1"/>
        <v/>
      </c>
      <c r="Q68" s="419"/>
      <c r="R68" s="420"/>
      <c r="S68" s="423"/>
      <c r="T68" s="416" t="str">
        <f t="shared" si="2"/>
        <v/>
      </c>
      <c r="U68" s="626" t="str">
        <f t="shared" si="3"/>
        <v/>
      </c>
      <c r="V68" s="631" t="str">
        <f t="shared" si="4"/>
        <v/>
      </c>
      <c r="W68" s="442" t="str">
        <f t="shared" si="5"/>
        <v/>
      </c>
    </row>
    <row r="69" spans="1:23" x14ac:dyDescent="0.2">
      <c r="A69" s="56"/>
      <c r="B69" s="211" t="s">
        <v>669</v>
      </c>
      <c r="C69" s="212"/>
      <c r="D69" s="209" t="s">
        <v>535</v>
      </c>
      <c r="E69" s="16">
        <v>49</v>
      </c>
      <c r="F69" s="14" t="s">
        <v>102</v>
      </c>
      <c r="G69" s="14" t="s">
        <v>103</v>
      </c>
      <c r="H69" s="418" t="str">
        <f>'Table 1'!H69</f>
        <v/>
      </c>
      <c r="I69" s="419"/>
      <c r="J69" s="420"/>
      <c r="K69" s="444" t="str">
        <f t="shared" si="0"/>
        <v/>
      </c>
      <c r="L69" s="420"/>
      <c r="M69" s="419"/>
      <c r="N69" s="420"/>
      <c r="O69" s="419"/>
      <c r="P69" s="421" t="str">
        <f t="shared" si="1"/>
        <v/>
      </c>
      <c r="Q69" s="419"/>
      <c r="R69" s="420"/>
      <c r="S69" s="423"/>
      <c r="T69" s="416" t="str">
        <f t="shared" si="2"/>
        <v/>
      </c>
      <c r="U69" s="626" t="str">
        <f t="shared" si="3"/>
        <v/>
      </c>
      <c r="V69" s="631" t="str">
        <f t="shared" si="4"/>
        <v/>
      </c>
      <c r="W69" s="442" t="str">
        <f t="shared" si="5"/>
        <v/>
      </c>
    </row>
    <row r="70" spans="1:23" x14ac:dyDescent="0.2">
      <c r="A70" s="56"/>
      <c r="B70" s="211" t="s">
        <v>670</v>
      </c>
      <c r="C70" s="212"/>
      <c r="D70" s="209" t="s">
        <v>535</v>
      </c>
      <c r="E70" s="13">
        <v>50</v>
      </c>
      <c r="F70" s="14" t="s">
        <v>104</v>
      </c>
      <c r="G70" s="14" t="s">
        <v>105</v>
      </c>
      <c r="H70" s="418" t="str">
        <f>'Table 1'!H70</f>
        <v/>
      </c>
      <c r="I70" s="419"/>
      <c r="J70" s="420"/>
      <c r="K70" s="444" t="str">
        <f t="shared" si="0"/>
        <v/>
      </c>
      <c r="L70" s="420"/>
      <c r="M70" s="419"/>
      <c r="N70" s="420"/>
      <c r="O70" s="419"/>
      <c r="P70" s="421" t="str">
        <f t="shared" si="1"/>
        <v/>
      </c>
      <c r="Q70" s="419"/>
      <c r="R70" s="420"/>
      <c r="S70" s="423"/>
      <c r="T70" s="416" t="str">
        <f t="shared" si="2"/>
        <v/>
      </c>
      <c r="U70" s="626" t="str">
        <f t="shared" si="3"/>
        <v/>
      </c>
      <c r="V70" s="631" t="str">
        <f t="shared" si="4"/>
        <v/>
      </c>
      <c r="W70" s="442" t="str">
        <f t="shared" si="5"/>
        <v/>
      </c>
    </row>
    <row r="71" spans="1:23" x14ac:dyDescent="0.2">
      <c r="A71" s="56"/>
      <c r="B71" s="211" t="s">
        <v>671</v>
      </c>
      <c r="C71" s="212"/>
      <c r="D71" s="209" t="s">
        <v>535</v>
      </c>
      <c r="E71" s="16">
        <v>51</v>
      </c>
      <c r="F71" s="14" t="s">
        <v>106</v>
      </c>
      <c r="G71" s="14" t="s">
        <v>107</v>
      </c>
      <c r="H71" s="418" t="str">
        <f>'Table 1'!H71</f>
        <v/>
      </c>
      <c r="I71" s="419"/>
      <c r="J71" s="420"/>
      <c r="K71" s="444" t="str">
        <f t="shared" si="0"/>
        <v/>
      </c>
      <c r="L71" s="420"/>
      <c r="M71" s="419"/>
      <c r="N71" s="420"/>
      <c r="O71" s="419"/>
      <c r="P71" s="421" t="str">
        <f t="shared" si="1"/>
        <v/>
      </c>
      <c r="Q71" s="419"/>
      <c r="R71" s="420"/>
      <c r="S71" s="423"/>
      <c r="T71" s="416" t="str">
        <f t="shared" si="2"/>
        <v/>
      </c>
      <c r="U71" s="626" t="str">
        <f t="shared" si="3"/>
        <v/>
      </c>
      <c r="V71" s="631" t="str">
        <f t="shared" si="4"/>
        <v/>
      </c>
      <c r="W71" s="442" t="str">
        <f t="shared" si="5"/>
        <v/>
      </c>
    </row>
    <row r="72" spans="1:23" x14ac:dyDescent="0.2">
      <c r="A72" s="56"/>
      <c r="B72" s="211" t="s">
        <v>672</v>
      </c>
      <c r="C72" s="212"/>
      <c r="D72" s="209" t="s">
        <v>535</v>
      </c>
      <c r="E72" s="13">
        <v>52</v>
      </c>
      <c r="F72" s="14" t="s">
        <v>108</v>
      </c>
      <c r="G72" s="14" t="s">
        <v>109</v>
      </c>
      <c r="H72" s="418" t="str">
        <f>'Table 1'!H72</f>
        <v/>
      </c>
      <c r="I72" s="419"/>
      <c r="J72" s="420"/>
      <c r="K72" s="444" t="str">
        <f t="shared" si="0"/>
        <v/>
      </c>
      <c r="L72" s="420"/>
      <c r="M72" s="419"/>
      <c r="N72" s="420"/>
      <c r="O72" s="419"/>
      <c r="P72" s="421" t="str">
        <f t="shared" si="1"/>
        <v/>
      </c>
      <c r="Q72" s="419"/>
      <c r="R72" s="420"/>
      <c r="S72" s="423"/>
      <c r="T72" s="416" t="str">
        <f t="shared" si="2"/>
        <v/>
      </c>
      <c r="U72" s="626" t="str">
        <f t="shared" si="3"/>
        <v/>
      </c>
      <c r="V72" s="631" t="str">
        <f t="shared" si="4"/>
        <v/>
      </c>
      <c r="W72" s="442" t="str">
        <f t="shared" si="5"/>
        <v/>
      </c>
    </row>
    <row r="73" spans="1:23" x14ac:dyDescent="0.2">
      <c r="A73" s="56"/>
      <c r="B73" s="211" t="s">
        <v>673</v>
      </c>
      <c r="C73" s="212"/>
      <c r="D73" s="209" t="s">
        <v>535</v>
      </c>
      <c r="E73" s="16">
        <v>53</v>
      </c>
      <c r="F73" s="14" t="s">
        <v>110</v>
      </c>
      <c r="G73" s="14" t="s">
        <v>111</v>
      </c>
      <c r="H73" s="418">
        <f>'Table 1'!H73</f>
        <v>13</v>
      </c>
      <c r="I73" s="419"/>
      <c r="J73" s="420">
        <v>1</v>
      </c>
      <c r="K73" s="444">
        <f t="shared" si="0"/>
        <v>12</v>
      </c>
      <c r="L73" s="420"/>
      <c r="M73" s="419"/>
      <c r="N73" s="420">
        <v>12</v>
      </c>
      <c r="O73" s="419"/>
      <c r="P73" s="421" t="str">
        <f t="shared" si="1"/>
        <v/>
      </c>
      <c r="Q73" s="419"/>
      <c r="R73" s="420"/>
      <c r="S73" s="423"/>
      <c r="T73" s="416" t="str">
        <f t="shared" si="2"/>
        <v/>
      </c>
      <c r="U73" s="626" t="str">
        <f t="shared" si="3"/>
        <v/>
      </c>
      <c r="V73" s="631" t="str">
        <f t="shared" si="4"/>
        <v/>
      </c>
      <c r="W73" s="442" t="str">
        <f t="shared" si="5"/>
        <v/>
      </c>
    </row>
    <row r="74" spans="1:23" x14ac:dyDescent="0.2">
      <c r="A74" s="56"/>
      <c r="B74" s="211" t="s">
        <v>674</v>
      </c>
      <c r="C74" s="212"/>
      <c r="D74" s="209" t="s">
        <v>535</v>
      </c>
      <c r="E74" s="13">
        <v>54</v>
      </c>
      <c r="F74" s="14" t="s">
        <v>112</v>
      </c>
      <c r="G74" s="14" t="s">
        <v>113</v>
      </c>
      <c r="H74" s="418">
        <f>'Table 1'!H74</f>
        <v>14</v>
      </c>
      <c r="I74" s="419"/>
      <c r="J74" s="420"/>
      <c r="K74" s="444">
        <f t="shared" si="0"/>
        <v>14</v>
      </c>
      <c r="L74" s="420"/>
      <c r="M74" s="419"/>
      <c r="N74" s="420">
        <v>14</v>
      </c>
      <c r="O74" s="419"/>
      <c r="P74" s="421" t="str">
        <f t="shared" si="1"/>
        <v/>
      </c>
      <c r="Q74" s="419"/>
      <c r="R74" s="420"/>
      <c r="S74" s="423"/>
      <c r="T74" s="416" t="str">
        <f t="shared" si="2"/>
        <v/>
      </c>
      <c r="U74" s="626" t="str">
        <f t="shared" si="3"/>
        <v/>
      </c>
      <c r="V74" s="631" t="str">
        <f t="shared" si="4"/>
        <v/>
      </c>
      <c r="W74" s="442" t="str">
        <f t="shared" si="5"/>
        <v/>
      </c>
    </row>
    <row r="75" spans="1:23" x14ac:dyDescent="0.2">
      <c r="A75" s="56"/>
      <c r="B75" s="211" t="s">
        <v>675</v>
      </c>
      <c r="C75" s="212"/>
      <c r="D75" s="209" t="s">
        <v>535</v>
      </c>
      <c r="E75" s="16">
        <v>55</v>
      </c>
      <c r="F75" s="14" t="s">
        <v>114</v>
      </c>
      <c r="G75" s="14" t="s">
        <v>115</v>
      </c>
      <c r="H75" s="418">
        <f>'Table 1'!H75</f>
        <v>94</v>
      </c>
      <c r="I75" s="419"/>
      <c r="J75" s="420"/>
      <c r="K75" s="444">
        <f t="shared" si="0"/>
        <v>94</v>
      </c>
      <c r="L75" s="420"/>
      <c r="M75" s="419"/>
      <c r="N75" s="420">
        <v>94</v>
      </c>
      <c r="O75" s="419"/>
      <c r="P75" s="421" t="str">
        <f t="shared" si="1"/>
        <v/>
      </c>
      <c r="Q75" s="419"/>
      <c r="R75" s="420"/>
      <c r="S75" s="423"/>
      <c r="T75" s="416" t="str">
        <f t="shared" si="2"/>
        <v/>
      </c>
      <c r="U75" s="626" t="str">
        <f t="shared" si="3"/>
        <v/>
      </c>
      <c r="V75" s="631" t="str">
        <f t="shared" si="4"/>
        <v/>
      </c>
      <c r="W75" s="442" t="str">
        <f t="shared" si="5"/>
        <v/>
      </c>
    </row>
    <row r="76" spans="1:23" x14ac:dyDescent="0.2">
      <c r="A76" s="56"/>
      <c r="B76" s="211" t="s">
        <v>676</v>
      </c>
      <c r="C76" s="212"/>
      <c r="D76" s="209" t="s">
        <v>535</v>
      </c>
      <c r="E76" s="13">
        <v>56</v>
      </c>
      <c r="F76" s="14" t="s">
        <v>116</v>
      </c>
      <c r="G76" s="14" t="s">
        <v>117</v>
      </c>
      <c r="H76" s="418">
        <f>'Table 1'!H76</f>
        <v>51</v>
      </c>
      <c r="I76" s="419"/>
      <c r="J76" s="420"/>
      <c r="K76" s="444">
        <f t="shared" si="0"/>
        <v>51</v>
      </c>
      <c r="L76" s="420"/>
      <c r="M76" s="419"/>
      <c r="N76" s="420">
        <v>51</v>
      </c>
      <c r="O76" s="419"/>
      <c r="P76" s="421" t="str">
        <f t="shared" si="1"/>
        <v/>
      </c>
      <c r="Q76" s="419"/>
      <c r="R76" s="420"/>
      <c r="S76" s="423"/>
      <c r="T76" s="416" t="str">
        <f t="shared" si="2"/>
        <v/>
      </c>
      <c r="U76" s="626" t="str">
        <f t="shared" si="3"/>
        <v/>
      </c>
      <c r="V76" s="631" t="str">
        <f t="shared" si="4"/>
        <v/>
      </c>
      <c r="W76" s="442" t="str">
        <f t="shared" si="5"/>
        <v/>
      </c>
    </row>
    <row r="77" spans="1:23" x14ac:dyDescent="0.2">
      <c r="A77" s="56"/>
      <c r="B77" s="211" t="s">
        <v>677</v>
      </c>
      <c r="C77" s="212"/>
      <c r="D77" s="209" t="s">
        <v>535</v>
      </c>
      <c r="E77" s="16">
        <v>57</v>
      </c>
      <c r="F77" s="33" t="s">
        <v>510</v>
      </c>
      <c r="G77" s="33" t="s">
        <v>511</v>
      </c>
      <c r="H77" s="418">
        <f>'Table 1'!H77</f>
        <v>16521</v>
      </c>
      <c r="I77" s="419"/>
      <c r="J77" s="420">
        <v>504</v>
      </c>
      <c r="K77" s="444">
        <f t="shared" si="0"/>
        <v>16017</v>
      </c>
      <c r="L77" s="420"/>
      <c r="M77" s="419"/>
      <c r="N77" s="420">
        <v>16017</v>
      </c>
      <c r="O77" s="419"/>
      <c r="P77" s="421" t="str">
        <f t="shared" si="1"/>
        <v/>
      </c>
      <c r="Q77" s="419"/>
      <c r="R77" s="420"/>
      <c r="S77" s="423"/>
      <c r="T77" s="416" t="str">
        <f t="shared" si="2"/>
        <v/>
      </c>
      <c r="U77" s="626" t="str">
        <f t="shared" si="3"/>
        <v/>
      </c>
      <c r="V77" s="631" t="str">
        <f t="shared" si="4"/>
        <v/>
      </c>
      <c r="W77" s="442" t="str">
        <f t="shared" si="5"/>
        <v/>
      </c>
    </row>
    <row r="78" spans="1:23" x14ac:dyDescent="0.2">
      <c r="A78" s="56"/>
      <c r="B78" s="211" t="s">
        <v>678</v>
      </c>
      <c r="C78" s="212"/>
      <c r="D78" s="209" t="s">
        <v>535</v>
      </c>
      <c r="E78" s="13">
        <v>58</v>
      </c>
      <c r="F78" s="14" t="s">
        <v>118</v>
      </c>
      <c r="G78" s="14" t="s">
        <v>119</v>
      </c>
      <c r="H78" s="418">
        <f>'Table 1'!H78</f>
        <v>369</v>
      </c>
      <c r="I78" s="419"/>
      <c r="J78" s="420"/>
      <c r="K78" s="444">
        <f t="shared" si="0"/>
        <v>369</v>
      </c>
      <c r="L78" s="420"/>
      <c r="M78" s="419"/>
      <c r="N78" s="420">
        <v>369</v>
      </c>
      <c r="O78" s="419"/>
      <c r="P78" s="421" t="str">
        <f t="shared" si="1"/>
        <v/>
      </c>
      <c r="Q78" s="419"/>
      <c r="R78" s="420"/>
      <c r="S78" s="423"/>
      <c r="T78" s="416" t="str">
        <f t="shared" si="2"/>
        <v/>
      </c>
      <c r="U78" s="626" t="str">
        <f t="shared" si="3"/>
        <v/>
      </c>
      <c r="V78" s="631" t="str">
        <f t="shared" si="4"/>
        <v/>
      </c>
      <c r="W78" s="442" t="str">
        <f t="shared" si="5"/>
        <v/>
      </c>
    </row>
    <row r="79" spans="1:23" x14ac:dyDescent="0.2">
      <c r="A79" s="56"/>
      <c r="B79" s="211" t="s">
        <v>679</v>
      </c>
      <c r="C79" s="212"/>
      <c r="D79" s="209" t="s">
        <v>535</v>
      </c>
      <c r="E79" s="16">
        <v>59</v>
      </c>
      <c r="F79" s="14" t="s">
        <v>120</v>
      </c>
      <c r="G79" s="14" t="s">
        <v>121</v>
      </c>
      <c r="H79" s="418">
        <f>'Table 1'!H79</f>
        <v>44</v>
      </c>
      <c r="I79" s="419"/>
      <c r="J79" s="420"/>
      <c r="K79" s="444">
        <f t="shared" si="0"/>
        <v>44</v>
      </c>
      <c r="L79" s="420"/>
      <c r="M79" s="419"/>
      <c r="N79" s="420">
        <v>44</v>
      </c>
      <c r="O79" s="419"/>
      <c r="P79" s="421" t="str">
        <f t="shared" si="1"/>
        <v/>
      </c>
      <c r="Q79" s="419"/>
      <c r="R79" s="420"/>
      <c r="S79" s="423"/>
      <c r="T79" s="416" t="str">
        <f t="shared" si="2"/>
        <v/>
      </c>
      <c r="U79" s="626" t="str">
        <f t="shared" si="3"/>
        <v/>
      </c>
      <c r="V79" s="631" t="str">
        <f t="shared" si="4"/>
        <v/>
      </c>
      <c r="W79" s="442" t="str">
        <f t="shared" si="5"/>
        <v/>
      </c>
    </row>
    <row r="80" spans="1:23" x14ac:dyDescent="0.2">
      <c r="A80" s="56"/>
      <c r="B80" s="211" t="s">
        <v>680</v>
      </c>
      <c r="C80" s="212"/>
      <c r="D80" s="209" t="s">
        <v>535</v>
      </c>
      <c r="E80" s="13">
        <v>60</v>
      </c>
      <c r="F80" s="14" t="s">
        <v>122</v>
      </c>
      <c r="G80" s="14" t="s">
        <v>123</v>
      </c>
      <c r="H80" s="418">
        <f>'Table 1'!H80</f>
        <v>3984</v>
      </c>
      <c r="I80" s="419"/>
      <c r="J80" s="420">
        <v>9</v>
      </c>
      <c r="K80" s="444">
        <f t="shared" si="0"/>
        <v>3975</v>
      </c>
      <c r="L80" s="420">
        <v>6</v>
      </c>
      <c r="M80" s="419"/>
      <c r="N80" s="420">
        <v>3969</v>
      </c>
      <c r="O80" s="419"/>
      <c r="P80" s="421" t="str">
        <f t="shared" si="1"/>
        <v/>
      </c>
      <c r="Q80" s="419"/>
      <c r="R80" s="420"/>
      <c r="S80" s="423"/>
      <c r="T80" s="416" t="str">
        <f t="shared" si="2"/>
        <v/>
      </c>
      <c r="U80" s="626" t="str">
        <f t="shared" si="3"/>
        <v/>
      </c>
      <c r="V80" s="631" t="str">
        <f t="shared" si="4"/>
        <v/>
      </c>
      <c r="W80" s="442" t="str">
        <f t="shared" si="5"/>
        <v/>
      </c>
    </row>
    <row r="81" spans="1:23" x14ac:dyDescent="0.2">
      <c r="A81" s="56"/>
      <c r="B81" s="211" t="s">
        <v>681</v>
      </c>
      <c r="C81" s="212"/>
      <c r="D81" s="209" t="s">
        <v>535</v>
      </c>
      <c r="E81" s="16">
        <v>61</v>
      </c>
      <c r="F81" s="14" t="s">
        <v>124</v>
      </c>
      <c r="G81" s="14" t="s">
        <v>125</v>
      </c>
      <c r="H81" s="418" t="str">
        <f>'Table 1'!H81</f>
        <v/>
      </c>
      <c r="I81" s="419"/>
      <c r="J81" s="420"/>
      <c r="K81" s="444" t="str">
        <f t="shared" si="0"/>
        <v/>
      </c>
      <c r="L81" s="420"/>
      <c r="M81" s="419"/>
      <c r="N81" s="420"/>
      <c r="O81" s="419"/>
      <c r="P81" s="421" t="str">
        <f t="shared" si="1"/>
        <v/>
      </c>
      <c r="Q81" s="419"/>
      <c r="R81" s="420"/>
      <c r="S81" s="423"/>
      <c r="T81" s="416" t="str">
        <f t="shared" si="2"/>
        <v/>
      </c>
      <c r="U81" s="626" t="str">
        <f t="shared" si="3"/>
        <v/>
      </c>
      <c r="V81" s="631" t="str">
        <f t="shared" si="4"/>
        <v/>
      </c>
      <c r="W81" s="442" t="str">
        <f t="shared" si="5"/>
        <v/>
      </c>
    </row>
    <row r="82" spans="1:23" x14ac:dyDescent="0.2">
      <c r="A82" s="56"/>
      <c r="B82" s="211" t="s">
        <v>682</v>
      </c>
      <c r="C82" s="212"/>
      <c r="D82" s="209" t="s">
        <v>535</v>
      </c>
      <c r="E82" s="13">
        <v>62</v>
      </c>
      <c r="F82" s="14" t="s">
        <v>126</v>
      </c>
      <c r="G82" s="14" t="s">
        <v>127</v>
      </c>
      <c r="H82" s="418" t="str">
        <f>'Table 1'!H82</f>
        <v/>
      </c>
      <c r="I82" s="419"/>
      <c r="J82" s="420"/>
      <c r="K82" s="444" t="str">
        <f t="shared" si="0"/>
        <v/>
      </c>
      <c r="L82" s="420"/>
      <c r="M82" s="419"/>
      <c r="N82" s="420"/>
      <c r="O82" s="419"/>
      <c r="P82" s="421" t="str">
        <f t="shared" si="1"/>
        <v/>
      </c>
      <c r="Q82" s="419"/>
      <c r="R82" s="420"/>
      <c r="S82" s="423"/>
      <c r="T82" s="416" t="str">
        <f t="shared" si="2"/>
        <v/>
      </c>
      <c r="U82" s="626" t="str">
        <f t="shared" si="3"/>
        <v/>
      </c>
      <c r="V82" s="631" t="str">
        <f t="shared" si="4"/>
        <v/>
      </c>
      <c r="W82" s="442" t="str">
        <f t="shared" si="5"/>
        <v/>
      </c>
    </row>
    <row r="83" spans="1:23" x14ac:dyDescent="0.2">
      <c r="A83" s="56"/>
      <c r="B83" s="211" t="s">
        <v>683</v>
      </c>
      <c r="C83" s="212"/>
      <c r="D83" s="209" t="s">
        <v>535</v>
      </c>
      <c r="E83" s="16">
        <v>63</v>
      </c>
      <c r="F83" s="14" t="s">
        <v>128</v>
      </c>
      <c r="G83" s="14" t="s">
        <v>129</v>
      </c>
      <c r="H83" s="418">
        <f>'Table 1'!H83</f>
        <v>59</v>
      </c>
      <c r="I83" s="419"/>
      <c r="J83" s="420"/>
      <c r="K83" s="444">
        <f t="shared" si="0"/>
        <v>59</v>
      </c>
      <c r="L83" s="420"/>
      <c r="M83" s="419"/>
      <c r="N83" s="420">
        <v>59</v>
      </c>
      <c r="O83" s="419"/>
      <c r="P83" s="421" t="str">
        <f t="shared" si="1"/>
        <v/>
      </c>
      <c r="Q83" s="419"/>
      <c r="R83" s="420"/>
      <c r="S83" s="423"/>
      <c r="T83" s="416" t="str">
        <f t="shared" si="2"/>
        <v/>
      </c>
      <c r="U83" s="626" t="str">
        <f t="shared" si="3"/>
        <v/>
      </c>
      <c r="V83" s="631" t="str">
        <f t="shared" si="4"/>
        <v/>
      </c>
      <c r="W83" s="442" t="str">
        <f t="shared" si="5"/>
        <v/>
      </c>
    </row>
    <row r="84" spans="1:23" x14ac:dyDescent="0.2">
      <c r="A84" s="56"/>
      <c r="B84" s="211" t="s">
        <v>684</v>
      </c>
      <c r="C84" s="212"/>
      <c r="D84" s="209" t="s">
        <v>535</v>
      </c>
      <c r="E84" s="13">
        <v>64</v>
      </c>
      <c r="F84" s="14" t="s">
        <v>130</v>
      </c>
      <c r="G84" s="14" t="s">
        <v>131</v>
      </c>
      <c r="H84" s="418">
        <f>'Table 1'!H84</f>
        <v>106</v>
      </c>
      <c r="I84" s="419"/>
      <c r="J84" s="420"/>
      <c r="K84" s="444">
        <f t="shared" si="0"/>
        <v>106</v>
      </c>
      <c r="L84" s="420"/>
      <c r="M84" s="419"/>
      <c r="N84" s="420">
        <v>106</v>
      </c>
      <c r="O84" s="419"/>
      <c r="P84" s="421" t="str">
        <f t="shared" si="1"/>
        <v/>
      </c>
      <c r="Q84" s="419"/>
      <c r="R84" s="420"/>
      <c r="S84" s="423"/>
      <c r="T84" s="416" t="str">
        <f t="shared" si="2"/>
        <v/>
      </c>
      <c r="U84" s="626" t="str">
        <f t="shared" si="3"/>
        <v/>
      </c>
      <c r="V84" s="631" t="str">
        <f t="shared" si="4"/>
        <v/>
      </c>
      <c r="W84" s="442" t="str">
        <f t="shared" si="5"/>
        <v/>
      </c>
    </row>
    <row r="85" spans="1:23" x14ac:dyDescent="0.2">
      <c r="A85" s="56"/>
      <c r="B85" s="211" t="s">
        <v>685</v>
      </c>
      <c r="C85" s="212"/>
      <c r="D85" s="209" t="s">
        <v>535</v>
      </c>
      <c r="E85" s="16">
        <v>65</v>
      </c>
      <c r="F85" s="14" t="s">
        <v>132</v>
      </c>
      <c r="G85" s="14" t="s">
        <v>133</v>
      </c>
      <c r="H85" s="418">
        <f>'Table 1'!H85</f>
        <v>539</v>
      </c>
      <c r="I85" s="419"/>
      <c r="J85" s="420"/>
      <c r="K85" s="444">
        <f t="shared" si="0"/>
        <v>539</v>
      </c>
      <c r="L85" s="420"/>
      <c r="M85" s="419"/>
      <c r="N85" s="420">
        <v>539</v>
      </c>
      <c r="O85" s="419"/>
      <c r="P85" s="421" t="str">
        <f t="shared" si="1"/>
        <v/>
      </c>
      <c r="Q85" s="419"/>
      <c r="R85" s="420"/>
      <c r="S85" s="423"/>
      <c r="T85" s="416" t="str">
        <f t="shared" si="2"/>
        <v/>
      </c>
      <c r="U85" s="626" t="str">
        <f t="shared" si="3"/>
        <v/>
      </c>
      <c r="V85" s="631" t="str">
        <f t="shared" si="4"/>
        <v/>
      </c>
      <c r="W85" s="442" t="str">
        <f t="shared" si="5"/>
        <v/>
      </c>
    </row>
    <row r="86" spans="1:23" x14ac:dyDescent="0.2">
      <c r="A86" s="56"/>
      <c r="B86" s="211" t="s">
        <v>686</v>
      </c>
      <c r="C86" s="212"/>
      <c r="D86" s="209" t="s">
        <v>535</v>
      </c>
      <c r="E86" s="13">
        <v>66</v>
      </c>
      <c r="F86" s="14" t="s">
        <v>134</v>
      </c>
      <c r="G86" s="14" t="s">
        <v>135</v>
      </c>
      <c r="H86" s="418">
        <f>'Table 1'!H86</f>
        <v>35</v>
      </c>
      <c r="I86" s="419"/>
      <c r="J86" s="420">
        <v>11</v>
      </c>
      <c r="K86" s="444">
        <f t="shared" ref="K86:K149" si="6">IF(AND(L86="",M86="",N86=""),"",IF(OR(L86="c",M86="c",N86="c"),"c",SUM(L86:N86)))</f>
        <v>24</v>
      </c>
      <c r="L86" s="420">
        <v>2</v>
      </c>
      <c r="M86" s="419"/>
      <c r="N86" s="420">
        <v>22</v>
      </c>
      <c r="O86" s="419"/>
      <c r="P86" s="421" t="str">
        <f t="shared" ref="P86:P149" si="7">IF(AND(Q86="",R86="",S86=""),"",IF(OR(Q86="c",R86="c",S86="c"),"c",SUM(Q86:S86)))</f>
        <v/>
      </c>
      <c r="Q86" s="419"/>
      <c r="R86" s="420"/>
      <c r="S86" s="423"/>
      <c r="T86" s="416" t="str">
        <f t="shared" ref="T86:T149" si="8">IF(AND(ISNUMBER(H86),SUM(COUNTIF(I86:K86,"c"),COUNTIF(O86:P86,"c"))=1),"Res Disc",IF(AND(H86="c",ISNUMBER(I86),ISNUMBER(J86),ISNUMBER(K86),ISNUMBER(O86),ISNUMBER(P86)),"Res Disc",IF(AND(COUNTIF(Q86:S86,"c")=1,ISNUMBER(P86)),"Res Disc",IF(AND(P86="c",ISNUMBER(Q86),ISNUMBER(R86),ISNUMBER(S86)),"Res Disc",IF(AND(K86="c",ISNUMBER(L86),ISNUMBER(M86),ISNUMBER(N86)),"Res Disc",IF(AND(ISNUMBER(K86),COUNTIF(L86:N86,"c")=1),"Res Disc",""))))))</f>
        <v/>
      </c>
      <c r="U86" s="626" t="str">
        <f t="shared" ref="U86:U149" si="9">IF(T86&lt;&gt;"","",IF(SUM(COUNTIF(I86:K86,"c"),COUNTIF(O86:P86,"c"))&gt;1,"",IF(OR(AND(H86="c",OR(I86="c",J86="c",K86="c",O86="c",P86="c")),AND(H86&lt;&gt;"",I86="c",J86="c",K86="c",O86="c",P86="c"),AND(H86&lt;&gt;"",I86="",J86="",K86="",O86="",P86="")),"",IF(ABS(SUM(I86:K86,O86:P86)-SUM(H86))&gt;0.9,SUM(I86:K86,O86:P86),""))))</f>
        <v/>
      </c>
      <c r="V86" s="631" t="str">
        <f t="shared" ref="V86:V149" si="10">IF(T86&lt;&gt;"","",IF(OR(AND(K86="c",OR(L86="c",N86="c",M86="c")),AND(K86&lt;&gt;"",L86="c",M86="c",N86="c"),AND(K86&lt;&gt;"",L86="",N86="",M86="")),"",IF(COUNTIF(L86:N86,"c")&gt;1,"",IF(ABS(SUM(L86:N86)-SUM(K86))&gt;0.9,SUM(L86:N86),""))))</f>
        <v/>
      </c>
      <c r="W86" s="442" t="str">
        <f t="shared" ref="W86:W149" si="11">IF(T86&lt;&gt;"","",IF(OR(AND(P86="c",OR(Q86="c",S86="c",R86="c")),AND(P86&lt;&gt;"",Q86="c",R86="c",S86="c"),AND(P86&lt;&gt;"",Q86="",S86="",R86="")),"",IF(COUNTIF(Q86:S86,"c")&gt;1,"",IF(ABS(SUM(Q86:S86)-SUM(P86))&gt;0.9,SUM(Q86:S86),""))))</f>
        <v/>
      </c>
    </row>
    <row r="87" spans="1:23" x14ac:dyDescent="0.2">
      <c r="A87" s="56"/>
      <c r="B87" s="211" t="s">
        <v>687</v>
      </c>
      <c r="C87" s="212"/>
      <c r="D87" s="209" t="s">
        <v>535</v>
      </c>
      <c r="E87" s="16">
        <v>67</v>
      </c>
      <c r="F87" s="14" t="s">
        <v>136</v>
      </c>
      <c r="G87" s="14" t="s">
        <v>137</v>
      </c>
      <c r="H87" s="418" t="str">
        <f>'Table 1'!H87</f>
        <v/>
      </c>
      <c r="I87" s="419"/>
      <c r="J87" s="420"/>
      <c r="K87" s="444" t="str">
        <f t="shared" si="6"/>
        <v/>
      </c>
      <c r="L87" s="420"/>
      <c r="M87" s="419"/>
      <c r="N87" s="420"/>
      <c r="O87" s="419"/>
      <c r="P87" s="421" t="str">
        <f t="shared" si="7"/>
        <v/>
      </c>
      <c r="Q87" s="419"/>
      <c r="R87" s="420"/>
      <c r="S87" s="423"/>
      <c r="T87" s="416" t="str">
        <f t="shared" si="8"/>
        <v/>
      </c>
      <c r="U87" s="626" t="str">
        <f t="shared" si="9"/>
        <v/>
      </c>
      <c r="V87" s="631" t="str">
        <f t="shared" si="10"/>
        <v/>
      </c>
      <c r="W87" s="442" t="str">
        <f t="shared" si="11"/>
        <v/>
      </c>
    </row>
    <row r="88" spans="1:23" x14ac:dyDescent="0.2">
      <c r="A88" s="56"/>
      <c r="B88" s="211" t="s">
        <v>688</v>
      </c>
      <c r="C88" s="212"/>
      <c r="D88" s="209" t="s">
        <v>535</v>
      </c>
      <c r="E88" s="13">
        <v>68</v>
      </c>
      <c r="F88" s="14" t="s">
        <v>138</v>
      </c>
      <c r="G88" s="14" t="s">
        <v>139</v>
      </c>
      <c r="H88" s="418" t="str">
        <f>'Table 1'!H88</f>
        <v/>
      </c>
      <c r="I88" s="419"/>
      <c r="J88" s="420"/>
      <c r="K88" s="444" t="str">
        <f t="shared" si="6"/>
        <v/>
      </c>
      <c r="L88" s="420"/>
      <c r="M88" s="419"/>
      <c r="N88" s="420"/>
      <c r="O88" s="419"/>
      <c r="P88" s="421" t="str">
        <f t="shared" si="7"/>
        <v/>
      </c>
      <c r="Q88" s="419"/>
      <c r="R88" s="420"/>
      <c r="S88" s="423"/>
      <c r="T88" s="416" t="str">
        <f t="shared" si="8"/>
        <v/>
      </c>
      <c r="U88" s="626" t="str">
        <f t="shared" si="9"/>
        <v/>
      </c>
      <c r="V88" s="631" t="str">
        <f t="shared" si="10"/>
        <v/>
      </c>
      <c r="W88" s="442" t="str">
        <f t="shared" si="11"/>
        <v/>
      </c>
    </row>
    <row r="89" spans="1:23" x14ac:dyDescent="0.2">
      <c r="A89" s="56"/>
      <c r="B89" s="211" t="s">
        <v>689</v>
      </c>
      <c r="C89" s="212"/>
      <c r="D89" s="209" t="s">
        <v>535</v>
      </c>
      <c r="E89" s="16">
        <v>69</v>
      </c>
      <c r="F89" s="14" t="s">
        <v>140</v>
      </c>
      <c r="G89" s="14" t="s">
        <v>141</v>
      </c>
      <c r="H89" s="418">
        <f>'Table 1'!H89</f>
        <v>43</v>
      </c>
      <c r="I89" s="419"/>
      <c r="J89" s="420"/>
      <c r="K89" s="444">
        <f t="shared" si="6"/>
        <v>43</v>
      </c>
      <c r="L89" s="420"/>
      <c r="M89" s="419"/>
      <c r="N89" s="420">
        <v>43</v>
      </c>
      <c r="O89" s="419"/>
      <c r="P89" s="421" t="str">
        <f t="shared" si="7"/>
        <v/>
      </c>
      <c r="Q89" s="419"/>
      <c r="R89" s="420"/>
      <c r="S89" s="423"/>
      <c r="T89" s="416" t="str">
        <f t="shared" si="8"/>
        <v/>
      </c>
      <c r="U89" s="626" t="str">
        <f t="shared" si="9"/>
        <v/>
      </c>
      <c r="V89" s="631" t="str">
        <f t="shared" si="10"/>
        <v/>
      </c>
      <c r="W89" s="442" t="str">
        <f t="shared" si="11"/>
        <v/>
      </c>
    </row>
    <row r="90" spans="1:23" x14ac:dyDescent="0.2">
      <c r="A90" s="56"/>
      <c r="B90" s="211" t="s">
        <v>690</v>
      </c>
      <c r="C90" s="212"/>
      <c r="D90" s="209" t="s">
        <v>535</v>
      </c>
      <c r="E90" s="13">
        <v>70</v>
      </c>
      <c r="F90" s="14" t="s">
        <v>142</v>
      </c>
      <c r="G90" s="14" t="s">
        <v>143</v>
      </c>
      <c r="H90" s="418" t="str">
        <f>'Table 1'!H90</f>
        <v/>
      </c>
      <c r="I90" s="419"/>
      <c r="J90" s="420"/>
      <c r="K90" s="444" t="str">
        <f t="shared" si="6"/>
        <v/>
      </c>
      <c r="L90" s="420"/>
      <c r="M90" s="419"/>
      <c r="N90" s="420"/>
      <c r="O90" s="419"/>
      <c r="P90" s="421" t="str">
        <f t="shared" si="7"/>
        <v/>
      </c>
      <c r="Q90" s="419"/>
      <c r="R90" s="420"/>
      <c r="S90" s="423"/>
      <c r="T90" s="416" t="str">
        <f t="shared" si="8"/>
        <v/>
      </c>
      <c r="U90" s="626" t="str">
        <f t="shared" si="9"/>
        <v/>
      </c>
      <c r="V90" s="631" t="str">
        <f t="shared" si="10"/>
        <v/>
      </c>
      <c r="W90" s="442" t="str">
        <f t="shared" si="11"/>
        <v/>
      </c>
    </row>
    <row r="91" spans="1:23" x14ac:dyDescent="0.2">
      <c r="A91" s="56"/>
      <c r="B91" s="211" t="s">
        <v>691</v>
      </c>
      <c r="C91" s="212"/>
      <c r="D91" s="209" t="s">
        <v>535</v>
      </c>
      <c r="E91" s="16">
        <v>71</v>
      </c>
      <c r="F91" s="14" t="s">
        <v>144</v>
      </c>
      <c r="G91" s="14" t="s">
        <v>145</v>
      </c>
      <c r="H91" s="418" t="str">
        <f>'Table 1'!H91</f>
        <v/>
      </c>
      <c r="I91" s="419"/>
      <c r="J91" s="420"/>
      <c r="K91" s="444" t="str">
        <f t="shared" si="6"/>
        <v/>
      </c>
      <c r="L91" s="420"/>
      <c r="M91" s="419"/>
      <c r="N91" s="420"/>
      <c r="O91" s="419"/>
      <c r="P91" s="421" t="str">
        <f t="shared" si="7"/>
        <v/>
      </c>
      <c r="Q91" s="419"/>
      <c r="R91" s="420"/>
      <c r="S91" s="423"/>
      <c r="T91" s="416" t="str">
        <f t="shared" si="8"/>
        <v/>
      </c>
      <c r="U91" s="626" t="str">
        <f t="shared" si="9"/>
        <v/>
      </c>
      <c r="V91" s="631" t="str">
        <f t="shared" si="10"/>
        <v/>
      </c>
      <c r="W91" s="442" t="str">
        <f t="shared" si="11"/>
        <v/>
      </c>
    </row>
    <row r="92" spans="1:23" x14ac:dyDescent="0.2">
      <c r="A92" s="56"/>
      <c r="B92" s="211" t="s">
        <v>692</v>
      </c>
      <c r="C92" s="212"/>
      <c r="D92" s="209" t="s">
        <v>535</v>
      </c>
      <c r="E92" s="13">
        <v>72</v>
      </c>
      <c r="F92" s="14" t="s">
        <v>146</v>
      </c>
      <c r="G92" s="14" t="s">
        <v>147</v>
      </c>
      <c r="H92" s="418" t="str">
        <f>'Table 1'!H92</f>
        <v/>
      </c>
      <c r="I92" s="419"/>
      <c r="J92" s="420"/>
      <c r="K92" s="444" t="str">
        <f t="shared" si="6"/>
        <v/>
      </c>
      <c r="L92" s="420"/>
      <c r="M92" s="419"/>
      <c r="N92" s="420"/>
      <c r="O92" s="419"/>
      <c r="P92" s="421" t="str">
        <f t="shared" si="7"/>
        <v/>
      </c>
      <c r="Q92" s="419"/>
      <c r="R92" s="420"/>
      <c r="S92" s="423"/>
      <c r="T92" s="416" t="str">
        <f t="shared" si="8"/>
        <v/>
      </c>
      <c r="U92" s="626" t="str">
        <f t="shared" si="9"/>
        <v/>
      </c>
      <c r="V92" s="631" t="str">
        <f t="shared" si="10"/>
        <v/>
      </c>
      <c r="W92" s="442" t="str">
        <f t="shared" si="11"/>
        <v/>
      </c>
    </row>
    <row r="93" spans="1:23" x14ac:dyDescent="0.2">
      <c r="A93" s="56"/>
      <c r="B93" s="211" t="s">
        <v>693</v>
      </c>
      <c r="C93" s="212"/>
      <c r="D93" s="209" t="s">
        <v>535</v>
      </c>
      <c r="E93" s="16">
        <v>73</v>
      </c>
      <c r="F93" s="14" t="s">
        <v>148</v>
      </c>
      <c r="G93" s="14" t="s">
        <v>149</v>
      </c>
      <c r="H93" s="418" t="str">
        <f>'Table 1'!H93</f>
        <v/>
      </c>
      <c r="I93" s="419"/>
      <c r="J93" s="420"/>
      <c r="K93" s="444" t="str">
        <f t="shared" si="6"/>
        <v/>
      </c>
      <c r="L93" s="420"/>
      <c r="M93" s="419"/>
      <c r="N93" s="420"/>
      <c r="O93" s="419"/>
      <c r="P93" s="421" t="str">
        <f t="shared" si="7"/>
        <v/>
      </c>
      <c r="Q93" s="419"/>
      <c r="R93" s="420"/>
      <c r="S93" s="423"/>
      <c r="T93" s="416" t="str">
        <f t="shared" si="8"/>
        <v/>
      </c>
      <c r="U93" s="626" t="str">
        <f t="shared" si="9"/>
        <v/>
      </c>
      <c r="V93" s="631" t="str">
        <f t="shared" si="10"/>
        <v/>
      </c>
      <c r="W93" s="442" t="str">
        <f t="shared" si="11"/>
        <v/>
      </c>
    </row>
    <row r="94" spans="1:23" x14ac:dyDescent="0.2">
      <c r="A94" s="56"/>
      <c r="B94" s="211" t="s">
        <v>694</v>
      </c>
      <c r="C94" s="212"/>
      <c r="D94" s="209" t="s">
        <v>535</v>
      </c>
      <c r="E94" s="13">
        <v>74</v>
      </c>
      <c r="F94" s="14" t="s">
        <v>150</v>
      </c>
      <c r="G94" s="14" t="s">
        <v>151</v>
      </c>
      <c r="H94" s="418">
        <f>'Table 1'!H94</f>
        <v>752</v>
      </c>
      <c r="I94" s="419"/>
      <c r="J94" s="420">
        <v>121</v>
      </c>
      <c r="K94" s="444">
        <f t="shared" si="6"/>
        <v>631</v>
      </c>
      <c r="L94" s="420">
        <v>78</v>
      </c>
      <c r="M94" s="419"/>
      <c r="N94" s="420">
        <v>553</v>
      </c>
      <c r="O94" s="419"/>
      <c r="P94" s="421" t="str">
        <f t="shared" si="7"/>
        <v/>
      </c>
      <c r="Q94" s="419"/>
      <c r="R94" s="420"/>
      <c r="S94" s="423"/>
      <c r="T94" s="416" t="str">
        <f t="shared" si="8"/>
        <v/>
      </c>
      <c r="U94" s="626" t="str">
        <f t="shared" si="9"/>
        <v/>
      </c>
      <c r="V94" s="631" t="str">
        <f t="shared" si="10"/>
        <v/>
      </c>
      <c r="W94" s="442" t="str">
        <f t="shared" si="11"/>
        <v/>
      </c>
    </row>
    <row r="95" spans="1:23" x14ac:dyDescent="0.2">
      <c r="A95" s="56"/>
      <c r="B95" s="211" t="s">
        <v>695</v>
      </c>
      <c r="C95" s="212"/>
      <c r="D95" s="209" t="s">
        <v>535</v>
      </c>
      <c r="E95" s="16">
        <v>75</v>
      </c>
      <c r="F95" s="14" t="s">
        <v>152</v>
      </c>
      <c r="G95" s="14" t="s">
        <v>153</v>
      </c>
      <c r="H95" s="418">
        <f>'Table 1'!H95</f>
        <v>40420</v>
      </c>
      <c r="I95" s="419"/>
      <c r="J95" s="420">
        <v>540</v>
      </c>
      <c r="K95" s="444">
        <f t="shared" si="6"/>
        <v>39880</v>
      </c>
      <c r="L95" s="420">
        <v>74</v>
      </c>
      <c r="M95" s="419"/>
      <c r="N95" s="420">
        <v>39806</v>
      </c>
      <c r="O95" s="419"/>
      <c r="P95" s="421" t="str">
        <f t="shared" si="7"/>
        <v/>
      </c>
      <c r="Q95" s="419"/>
      <c r="R95" s="420"/>
      <c r="S95" s="423"/>
      <c r="T95" s="416" t="str">
        <f t="shared" si="8"/>
        <v/>
      </c>
      <c r="U95" s="626" t="str">
        <f t="shared" si="9"/>
        <v/>
      </c>
      <c r="V95" s="631" t="str">
        <f t="shared" si="10"/>
        <v/>
      </c>
      <c r="W95" s="442" t="str">
        <f t="shared" si="11"/>
        <v/>
      </c>
    </row>
    <row r="96" spans="1:23" x14ac:dyDescent="0.2">
      <c r="A96" s="56"/>
      <c r="B96" s="211" t="s">
        <v>696</v>
      </c>
      <c r="C96" s="212"/>
      <c r="D96" s="209" t="s">
        <v>535</v>
      </c>
      <c r="E96" s="13">
        <v>76</v>
      </c>
      <c r="F96" s="14" t="s">
        <v>154</v>
      </c>
      <c r="G96" s="14" t="s">
        <v>155</v>
      </c>
      <c r="H96" s="418" t="str">
        <f>'Table 1'!H96</f>
        <v/>
      </c>
      <c r="I96" s="419"/>
      <c r="J96" s="420"/>
      <c r="K96" s="444" t="str">
        <f t="shared" si="6"/>
        <v/>
      </c>
      <c r="L96" s="420"/>
      <c r="M96" s="419"/>
      <c r="N96" s="420"/>
      <c r="O96" s="419"/>
      <c r="P96" s="421" t="str">
        <f t="shared" si="7"/>
        <v/>
      </c>
      <c r="Q96" s="419"/>
      <c r="R96" s="420"/>
      <c r="S96" s="423"/>
      <c r="T96" s="416" t="str">
        <f t="shared" si="8"/>
        <v/>
      </c>
      <c r="U96" s="626" t="str">
        <f t="shared" si="9"/>
        <v/>
      </c>
      <c r="V96" s="631" t="str">
        <f t="shared" si="10"/>
        <v/>
      </c>
      <c r="W96" s="442" t="str">
        <f t="shared" si="11"/>
        <v/>
      </c>
    </row>
    <row r="97" spans="1:23" x14ac:dyDescent="0.2">
      <c r="A97" s="56"/>
      <c r="B97" s="211" t="s">
        <v>697</v>
      </c>
      <c r="C97" s="212"/>
      <c r="D97" s="209" t="s">
        <v>535</v>
      </c>
      <c r="E97" s="16">
        <v>77</v>
      </c>
      <c r="F97" s="14" t="s">
        <v>156</v>
      </c>
      <c r="G97" s="14" t="s">
        <v>157</v>
      </c>
      <c r="H97" s="418" t="str">
        <f>'Table 1'!H97</f>
        <v/>
      </c>
      <c r="I97" s="419"/>
      <c r="J97" s="420"/>
      <c r="K97" s="444" t="str">
        <f t="shared" si="6"/>
        <v/>
      </c>
      <c r="L97" s="420"/>
      <c r="M97" s="419"/>
      <c r="N97" s="420"/>
      <c r="O97" s="419"/>
      <c r="P97" s="421" t="str">
        <f t="shared" si="7"/>
        <v/>
      </c>
      <c r="Q97" s="419"/>
      <c r="R97" s="420"/>
      <c r="S97" s="423"/>
      <c r="T97" s="416" t="str">
        <f t="shared" si="8"/>
        <v/>
      </c>
      <c r="U97" s="626" t="str">
        <f t="shared" si="9"/>
        <v/>
      </c>
      <c r="V97" s="631" t="str">
        <f t="shared" si="10"/>
        <v/>
      </c>
      <c r="W97" s="442" t="str">
        <f t="shared" si="11"/>
        <v/>
      </c>
    </row>
    <row r="98" spans="1:23" x14ac:dyDescent="0.2">
      <c r="A98" s="56"/>
      <c r="B98" s="211" t="s">
        <v>698</v>
      </c>
      <c r="C98" s="212"/>
      <c r="D98" s="209" t="s">
        <v>535</v>
      </c>
      <c r="E98" s="13">
        <v>78</v>
      </c>
      <c r="F98" s="14" t="s">
        <v>158</v>
      </c>
      <c r="G98" s="14" t="s">
        <v>159</v>
      </c>
      <c r="H98" s="418" t="str">
        <f>'Table 1'!H98</f>
        <v/>
      </c>
      <c r="I98" s="419"/>
      <c r="J98" s="420"/>
      <c r="K98" s="444" t="str">
        <f t="shared" si="6"/>
        <v/>
      </c>
      <c r="L98" s="420"/>
      <c r="M98" s="419"/>
      <c r="N98" s="420"/>
      <c r="O98" s="419"/>
      <c r="P98" s="421" t="str">
        <f t="shared" si="7"/>
        <v/>
      </c>
      <c r="Q98" s="419"/>
      <c r="R98" s="420"/>
      <c r="S98" s="423"/>
      <c r="T98" s="416" t="str">
        <f t="shared" si="8"/>
        <v/>
      </c>
      <c r="U98" s="626" t="str">
        <f t="shared" si="9"/>
        <v/>
      </c>
      <c r="V98" s="631" t="str">
        <f t="shared" si="10"/>
        <v/>
      </c>
      <c r="W98" s="442" t="str">
        <f t="shared" si="11"/>
        <v/>
      </c>
    </row>
    <row r="99" spans="1:23" x14ac:dyDescent="0.2">
      <c r="A99" s="56"/>
      <c r="B99" s="211" t="s">
        <v>699</v>
      </c>
      <c r="C99" s="212"/>
      <c r="D99" s="209" t="s">
        <v>535</v>
      </c>
      <c r="E99" s="16">
        <v>79</v>
      </c>
      <c r="F99" s="14" t="s">
        <v>160</v>
      </c>
      <c r="G99" s="14" t="s">
        <v>161</v>
      </c>
      <c r="H99" s="418">
        <f>'Table 1'!H99</f>
        <v>20</v>
      </c>
      <c r="I99" s="419"/>
      <c r="J99" s="420"/>
      <c r="K99" s="444">
        <f t="shared" si="6"/>
        <v>20</v>
      </c>
      <c r="L99" s="420"/>
      <c r="M99" s="419"/>
      <c r="N99" s="420">
        <v>20</v>
      </c>
      <c r="O99" s="419"/>
      <c r="P99" s="421" t="str">
        <f t="shared" si="7"/>
        <v/>
      </c>
      <c r="Q99" s="419"/>
      <c r="R99" s="420"/>
      <c r="S99" s="423"/>
      <c r="T99" s="416" t="str">
        <f t="shared" si="8"/>
        <v/>
      </c>
      <c r="U99" s="626" t="str">
        <f t="shared" si="9"/>
        <v/>
      </c>
      <c r="V99" s="631" t="str">
        <f t="shared" si="10"/>
        <v/>
      </c>
      <c r="W99" s="442" t="str">
        <f t="shared" si="11"/>
        <v/>
      </c>
    </row>
    <row r="100" spans="1:23" x14ac:dyDescent="0.2">
      <c r="A100" s="56"/>
      <c r="B100" s="211" t="s">
        <v>700</v>
      </c>
      <c r="C100" s="212"/>
      <c r="D100" s="209" t="s">
        <v>535</v>
      </c>
      <c r="E100" s="13">
        <v>80</v>
      </c>
      <c r="F100" s="14" t="s">
        <v>162</v>
      </c>
      <c r="G100" s="14" t="s">
        <v>163</v>
      </c>
      <c r="H100" s="418" t="str">
        <f>'Table 1'!H100</f>
        <v/>
      </c>
      <c r="I100" s="419"/>
      <c r="J100" s="420"/>
      <c r="K100" s="444" t="str">
        <f t="shared" si="6"/>
        <v/>
      </c>
      <c r="L100" s="420"/>
      <c r="M100" s="419"/>
      <c r="N100" s="420"/>
      <c r="O100" s="419"/>
      <c r="P100" s="421" t="str">
        <f t="shared" si="7"/>
        <v/>
      </c>
      <c r="Q100" s="419"/>
      <c r="R100" s="420"/>
      <c r="S100" s="423"/>
      <c r="T100" s="416" t="str">
        <f t="shared" si="8"/>
        <v/>
      </c>
      <c r="U100" s="626" t="str">
        <f t="shared" si="9"/>
        <v/>
      </c>
      <c r="V100" s="631" t="str">
        <f t="shared" si="10"/>
        <v/>
      </c>
      <c r="W100" s="442" t="str">
        <f t="shared" si="11"/>
        <v/>
      </c>
    </row>
    <row r="101" spans="1:23" x14ac:dyDescent="0.2">
      <c r="A101" s="56"/>
      <c r="B101" s="211" t="s">
        <v>701</v>
      </c>
      <c r="C101" s="212"/>
      <c r="D101" s="209" t="s">
        <v>535</v>
      </c>
      <c r="E101" s="16">
        <v>81</v>
      </c>
      <c r="F101" s="14" t="s">
        <v>164</v>
      </c>
      <c r="G101" s="14" t="s">
        <v>165</v>
      </c>
      <c r="H101" s="418">
        <f>'Table 1'!H101</f>
        <v>60</v>
      </c>
      <c r="I101" s="419"/>
      <c r="J101" s="420"/>
      <c r="K101" s="444">
        <f t="shared" si="6"/>
        <v>60</v>
      </c>
      <c r="L101" s="420"/>
      <c r="M101" s="419"/>
      <c r="N101" s="420">
        <v>60</v>
      </c>
      <c r="O101" s="419"/>
      <c r="P101" s="421" t="str">
        <f t="shared" si="7"/>
        <v/>
      </c>
      <c r="Q101" s="419"/>
      <c r="R101" s="420"/>
      <c r="S101" s="423"/>
      <c r="T101" s="416" t="str">
        <f t="shared" si="8"/>
        <v/>
      </c>
      <c r="U101" s="626" t="str">
        <f t="shared" si="9"/>
        <v/>
      </c>
      <c r="V101" s="631" t="str">
        <f t="shared" si="10"/>
        <v/>
      </c>
      <c r="W101" s="442" t="str">
        <f t="shared" si="11"/>
        <v/>
      </c>
    </row>
    <row r="102" spans="1:23" x14ac:dyDescent="0.2">
      <c r="A102" s="56"/>
      <c r="B102" s="211" t="s">
        <v>702</v>
      </c>
      <c r="C102" s="212"/>
      <c r="D102" s="209" t="s">
        <v>535</v>
      </c>
      <c r="E102" s="13">
        <v>82</v>
      </c>
      <c r="F102" s="14" t="s">
        <v>166</v>
      </c>
      <c r="G102" s="14" t="s">
        <v>167</v>
      </c>
      <c r="H102" s="418">
        <f>'Table 1'!H102</f>
        <v>21507</v>
      </c>
      <c r="I102" s="419"/>
      <c r="J102" s="420">
        <v>706</v>
      </c>
      <c r="K102" s="444">
        <f t="shared" si="6"/>
        <v>20801</v>
      </c>
      <c r="L102" s="420">
        <v>159</v>
      </c>
      <c r="M102" s="419"/>
      <c r="N102" s="420">
        <f>20616+15+11</f>
        <v>20642</v>
      </c>
      <c r="O102" s="419"/>
      <c r="P102" s="421" t="str">
        <f t="shared" si="7"/>
        <v/>
      </c>
      <c r="Q102" s="419"/>
      <c r="R102" s="420"/>
      <c r="S102" s="423"/>
      <c r="T102" s="416" t="str">
        <f t="shared" si="8"/>
        <v/>
      </c>
      <c r="U102" s="626" t="str">
        <f t="shared" si="9"/>
        <v/>
      </c>
      <c r="V102" s="631" t="str">
        <f t="shared" si="10"/>
        <v/>
      </c>
      <c r="W102" s="442" t="str">
        <f t="shared" si="11"/>
        <v/>
      </c>
    </row>
    <row r="103" spans="1:23" x14ac:dyDescent="0.2">
      <c r="A103" s="56"/>
      <c r="B103" s="211" t="s">
        <v>703</v>
      </c>
      <c r="C103" s="212"/>
      <c r="D103" s="209" t="s">
        <v>535</v>
      </c>
      <c r="E103" s="16">
        <v>83</v>
      </c>
      <c r="F103" s="14" t="s">
        <v>168</v>
      </c>
      <c r="G103" s="14" t="s">
        <v>169</v>
      </c>
      <c r="H103" s="418">
        <f>'Table 1'!H103</f>
        <v>62</v>
      </c>
      <c r="I103" s="419"/>
      <c r="J103" s="420"/>
      <c r="K103" s="444">
        <f t="shared" si="6"/>
        <v>62</v>
      </c>
      <c r="L103" s="420"/>
      <c r="M103" s="419"/>
      <c r="N103" s="420">
        <v>62</v>
      </c>
      <c r="O103" s="419"/>
      <c r="P103" s="421" t="str">
        <f t="shared" si="7"/>
        <v/>
      </c>
      <c r="Q103" s="419"/>
      <c r="R103" s="420"/>
      <c r="S103" s="423"/>
      <c r="T103" s="416" t="str">
        <f t="shared" si="8"/>
        <v/>
      </c>
      <c r="U103" s="626" t="str">
        <f t="shared" si="9"/>
        <v/>
      </c>
      <c r="V103" s="631" t="str">
        <f t="shared" si="10"/>
        <v/>
      </c>
      <c r="W103" s="442" t="str">
        <f t="shared" si="11"/>
        <v/>
      </c>
    </row>
    <row r="104" spans="1:23" x14ac:dyDescent="0.2">
      <c r="A104" s="56"/>
      <c r="B104" s="211" t="s">
        <v>704</v>
      </c>
      <c r="C104" s="212"/>
      <c r="D104" s="209" t="s">
        <v>535</v>
      </c>
      <c r="E104" s="13">
        <v>84</v>
      </c>
      <c r="F104" s="14" t="s">
        <v>170</v>
      </c>
      <c r="G104" s="14" t="s">
        <v>171</v>
      </c>
      <c r="H104" s="418">
        <f>'Table 1'!H104</f>
        <v>7</v>
      </c>
      <c r="I104" s="419"/>
      <c r="J104" s="420">
        <v>1</v>
      </c>
      <c r="K104" s="444">
        <f t="shared" si="6"/>
        <v>6</v>
      </c>
      <c r="L104" s="420">
        <v>1</v>
      </c>
      <c r="M104" s="419"/>
      <c r="N104" s="420">
        <v>5</v>
      </c>
      <c r="O104" s="419"/>
      <c r="P104" s="421" t="str">
        <f t="shared" si="7"/>
        <v/>
      </c>
      <c r="Q104" s="419"/>
      <c r="R104" s="420"/>
      <c r="S104" s="423"/>
      <c r="T104" s="416" t="str">
        <f t="shared" si="8"/>
        <v/>
      </c>
      <c r="U104" s="626" t="str">
        <f t="shared" si="9"/>
        <v/>
      </c>
      <c r="V104" s="631" t="str">
        <f t="shared" si="10"/>
        <v/>
      </c>
      <c r="W104" s="442" t="str">
        <f t="shared" si="11"/>
        <v/>
      </c>
    </row>
    <row r="105" spans="1:23" x14ac:dyDescent="0.2">
      <c r="A105" s="56"/>
      <c r="B105" s="211" t="s">
        <v>705</v>
      </c>
      <c r="C105" s="212"/>
      <c r="D105" s="209" t="s">
        <v>535</v>
      </c>
      <c r="E105" s="16">
        <v>85</v>
      </c>
      <c r="F105" s="14" t="s">
        <v>172</v>
      </c>
      <c r="G105" s="14" t="s">
        <v>173</v>
      </c>
      <c r="H105" s="418">
        <f>'Table 1'!H105</f>
        <v>2123</v>
      </c>
      <c r="I105" s="419"/>
      <c r="J105" s="420"/>
      <c r="K105" s="444">
        <f t="shared" si="6"/>
        <v>2123</v>
      </c>
      <c r="L105" s="420"/>
      <c r="M105" s="419"/>
      <c r="N105" s="420">
        <v>2123</v>
      </c>
      <c r="O105" s="419"/>
      <c r="P105" s="421" t="str">
        <f t="shared" si="7"/>
        <v/>
      </c>
      <c r="Q105" s="419"/>
      <c r="R105" s="420"/>
      <c r="S105" s="423"/>
      <c r="T105" s="416" t="str">
        <f t="shared" si="8"/>
        <v/>
      </c>
      <c r="U105" s="626" t="str">
        <f t="shared" si="9"/>
        <v/>
      </c>
      <c r="V105" s="631" t="str">
        <f t="shared" si="10"/>
        <v/>
      </c>
      <c r="W105" s="442" t="str">
        <f t="shared" si="11"/>
        <v/>
      </c>
    </row>
    <row r="106" spans="1:23" x14ac:dyDescent="0.2">
      <c r="A106" s="56"/>
      <c r="B106" s="211" t="s">
        <v>706</v>
      </c>
      <c r="C106" s="212"/>
      <c r="D106" s="209" t="s">
        <v>535</v>
      </c>
      <c r="E106" s="13">
        <v>86</v>
      </c>
      <c r="F106" s="14" t="s">
        <v>174</v>
      </c>
      <c r="G106" s="14" t="s">
        <v>175</v>
      </c>
      <c r="H106" s="418" t="str">
        <f>'Table 1'!H106</f>
        <v/>
      </c>
      <c r="I106" s="419"/>
      <c r="J106" s="420"/>
      <c r="K106" s="444" t="str">
        <f t="shared" si="6"/>
        <v/>
      </c>
      <c r="L106" s="420"/>
      <c r="M106" s="419"/>
      <c r="N106" s="420"/>
      <c r="O106" s="419"/>
      <c r="P106" s="421" t="str">
        <f t="shared" si="7"/>
        <v/>
      </c>
      <c r="Q106" s="419"/>
      <c r="R106" s="420"/>
      <c r="S106" s="423"/>
      <c r="T106" s="416" t="str">
        <f t="shared" si="8"/>
        <v/>
      </c>
      <c r="U106" s="626" t="str">
        <f t="shared" si="9"/>
        <v/>
      </c>
      <c r="V106" s="631" t="str">
        <f t="shared" si="10"/>
        <v/>
      </c>
      <c r="W106" s="442" t="str">
        <f t="shared" si="11"/>
        <v/>
      </c>
    </row>
    <row r="107" spans="1:23" x14ac:dyDescent="0.2">
      <c r="A107" s="56"/>
      <c r="B107" s="211" t="s">
        <v>707</v>
      </c>
      <c r="C107" s="212"/>
      <c r="D107" s="209" t="s">
        <v>535</v>
      </c>
      <c r="E107" s="16">
        <v>87</v>
      </c>
      <c r="F107" s="14" t="s">
        <v>176</v>
      </c>
      <c r="G107" s="14" t="s">
        <v>177</v>
      </c>
      <c r="H107" s="418" t="str">
        <f>'Table 1'!H107</f>
        <v/>
      </c>
      <c r="I107" s="419"/>
      <c r="J107" s="420"/>
      <c r="K107" s="444" t="str">
        <f t="shared" si="6"/>
        <v/>
      </c>
      <c r="L107" s="420"/>
      <c r="M107" s="419"/>
      <c r="N107" s="420"/>
      <c r="O107" s="419"/>
      <c r="P107" s="421" t="str">
        <f t="shared" si="7"/>
        <v/>
      </c>
      <c r="Q107" s="419"/>
      <c r="R107" s="420"/>
      <c r="S107" s="423"/>
      <c r="T107" s="416" t="str">
        <f t="shared" si="8"/>
        <v/>
      </c>
      <c r="U107" s="626" t="str">
        <f t="shared" si="9"/>
        <v/>
      </c>
      <c r="V107" s="631" t="str">
        <f t="shared" si="10"/>
        <v/>
      </c>
      <c r="W107" s="442" t="str">
        <f t="shared" si="11"/>
        <v/>
      </c>
    </row>
    <row r="108" spans="1:23" x14ac:dyDescent="0.2">
      <c r="A108" s="56"/>
      <c r="B108" s="211" t="s">
        <v>708</v>
      </c>
      <c r="C108" s="212"/>
      <c r="D108" s="209" t="s">
        <v>535</v>
      </c>
      <c r="E108" s="13">
        <v>88</v>
      </c>
      <c r="F108" s="14" t="s">
        <v>178</v>
      </c>
      <c r="G108" s="14" t="s">
        <v>179</v>
      </c>
      <c r="H108" s="418" t="str">
        <f>'Table 1'!H108</f>
        <v/>
      </c>
      <c r="I108" s="419"/>
      <c r="J108" s="420"/>
      <c r="K108" s="444" t="str">
        <f t="shared" si="6"/>
        <v/>
      </c>
      <c r="L108" s="420"/>
      <c r="M108" s="419"/>
      <c r="N108" s="420"/>
      <c r="O108" s="419"/>
      <c r="P108" s="421" t="str">
        <f t="shared" si="7"/>
        <v/>
      </c>
      <c r="Q108" s="419"/>
      <c r="R108" s="420"/>
      <c r="S108" s="423"/>
      <c r="T108" s="416" t="str">
        <f t="shared" si="8"/>
        <v/>
      </c>
      <c r="U108" s="626" t="str">
        <f t="shared" si="9"/>
        <v/>
      </c>
      <c r="V108" s="631" t="str">
        <f t="shared" si="10"/>
        <v/>
      </c>
      <c r="W108" s="442" t="str">
        <f t="shared" si="11"/>
        <v/>
      </c>
    </row>
    <row r="109" spans="1:23" x14ac:dyDescent="0.2">
      <c r="A109" s="56"/>
      <c r="B109" s="211" t="s">
        <v>709</v>
      </c>
      <c r="C109" s="212"/>
      <c r="D109" s="209" t="s">
        <v>535</v>
      </c>
      <c r="E109" s="16">
        <v>89</v>
      </c>
      <c r="F109" s="14" t="s">
        <v>180</v>
      </c>
      <c r="G109" s="14" t="s">
        <v>181</v>
      </c>
      <c r="H109" s="418" t="str">
        <f>'Table 1'!H109</f>
        <v/>
      </c>
      <c r="I109" s="419"/>
      <c r="J109" s="420"/>
      <c r="K109" s="444" t="str">
        <f t="shared" si="6"/>
        <v/>
      </c>
      <c r="L109" s="420"/>
      <c r="M109" s="419"/>
      <c r="N109" s="420"/>
      <c r="O109" s="419"/>
      <c r="P109" s="421" t="str">
        <f t="shared" si="7"/>
        <v/>
      </c>
      <c r="Q109" s="419"/>
      <c r="R109" s="420"/>
      <c r="S109" s="423"/>
      <c r="T109" s="416" t="str">
        <f t="shared" si="8"/>
        <v/>
      </c>
      <c r="U109" s="626" t="str">
        <f t="shared" si="9"/>
        <v/>
      </c>
      <c r="V109" s="631" t="str">
        <f t="shared" si="10"/>
        <v/>
      </c>
      <c r="W109" s="442" t="str">
        <f t="shared" si="11"/>
        <v/>
      </c>
    </row>
    <row r="110" spans="1:23" x14ac:dyDescent="0.2">
      <c r="A110" s="56"/>
      <c r="B110" s="211" t="s">
        <v>710</v>
      </c>
      <c r="C110" s="212"/>
      <c r="D110" s="209" t="s">
        <v>535</v>
      </c>
      <c r="E110" s="13">
        <v>90</v>
      </c>
      <c r="F110" s="14" t="s">
        <v>182</v>
      </c>
      <c r="G110" s="14" t="s">
        <v>183</v>
      </c>
      <c r="H110" s="418">
        <f>'Table 1'!H110</f>
        <v>4</v>
      </c>
      <c r="I110" s="419"/>
      <c r="J110" s="420">
        <v>3</v>
      </c>
      <c r="K110" s="444">
        <f t="shared" si="6"/>
        <v>1</v>
      </c>
      <c r="L110" s="420">
        <v>1</v>
      </c>
      <c r="M110" s="419"/>
      <c r="N110" s="420"/>
      <c r="O110" s="419"/>
      <c r="P110" s="421" t="str">
        <f t="shared" si="7"/>
        <v/>
      </c>
      <c r="Q110" s="419"/>
      <c r="R110" s="420"/>
      <c r="S110" s="423"/>
      <c r="T110" s="416" t="str">
        <f t="shared" si="8"/>
        <v/>
      </c>
      <c r="U110" s="626" t="str">
        <f t="shared" si="9"/>
        <v/>
      </c>
      <c r="V110" s="631" t="str">
        <f t="shared" si="10"/>
        <v/>
      </c>
      <c r="W110" s="442" t="str">
        <f t="shared" si="11"/>
        <v/>
      </c>
    </row>
    <row r="111" spans="1:23" x14ac:dyDescent="0.2">
      <c r="A111" s="56"/>
      <c r="B111" s="211" t="s">
        <v>711</v>
      </c>
      <c r="C111" s="212"/>
      <c r="D111" s="209" t="s">
        <v>535</v>
      </c>
      <c r="E111" s="16">
        <v>91</v>
      </c>
      <c r="F111" s="14" t="s">
        <v>184</v>
      </c>
      <c r="G111" s="14" t="s">
        <v>185</v>
      </c>
      <c r="H111" s="418">
        <f>'Table 1'!H111</f>
        <v>2074</v>
      </c>
      <c r="I111" s="419"/>
      <c r="J111" s="420">
        <v>7</v>
      </c>
      <c r="K111" s="444">
        <f t="shared" si="6"/>
        <v>2067</v>
      </c>
      <c r="L111" s="420">
        <v>36</v>
      </c>
      <c r="M111" s="419"/>
      <c r="N111" s="420">
        <f>2020+11</f>
        <v>2031</v>
      </c>
      <c r="O111" s="419"/>
      <c r="P111" s="421" t="str">
        <f t="shared" si="7"/>
        <v/>
      </c>
      <c r="Q111" s="419"/>
      <c r="R111" s="420"/>
      <c r="S111" s="423"/>
      <c r="T111" s="416" t="str">
        <f t="shared" si="8"/>
        <v/>
      </c>
      <c r="U111" s="626" t="str">
        <f t="shared" si="9"/>
        <v/>
      </c>
      <c r="V111" s="631" t="str">
        <f t="shared" si="10"/>
        <v/>
      </c>
      <c r="W111" s="442" t="str">
        <f t="shared" si="11"/>
        <v/>
      </c>
    </row>
    <row r="112" spans="1:23" x14ac:dyDescent="0.2">
      <c r="A112" s="56"/>
      <c r="B112" s="211" t="s">
        <v>712</v>
      </c>
      <c r="C112" s="212"/>
      <c r="D112" s="209" t="s">
        <v>535</v>
      </c>
      <c r="E112" s="13">
        <v>92</v>
      </c>
      <c r="F112" s="14" t="s">
        <v>186</v>
      </c>
      <c r="G112" s="14" t="s">
        <v>187</v>
      </c>
      <c r="H112" s="418" t="str">
        <f>'Table 1'!H112</f>
        <v/>
      </c>
      <c r="I112" s="419"/>
      <c r="J112" s="420"/>
      <c r="K112" s="444" t="str">
        <f t="shared" si="6"/>
        <v/>
      </c>
      <c r="L112" s="420"/>
      <c r="M112" s="419"/>
      <c r="N112" s="420"/>
      <c r="O112" s="419"/>
      <c r="P112" s="421" t="str">
        <f t="shared" si="7"/>
        <v/>
      </c>
      <c r="Q112" s="419"/>
      <c r="R112" s="420"/>
      <c r="S112" s="423"/>
      <c r="T112" s="416" t="str">
        <f t="shared" si="8"/>
        <v/>
      </c>
      <c r="U112" s="626" t="str">
        <f t="shared" si="9"/>
        <v/>
      </c>
      <c r="V112" s="631" t="str">
        <f t="shared" si="10"/>
        <v/>
      </c>
      <c r="W112" s="442" t="str">
        <f t="shared" si="11"/>
        <v/>
      </c>
    </row>
    <row r="113" spans="1:23" x14ac:dyDescent="0.2">
      <c r="A113" s="56"/>
      <c r="B113" s="211" t="s">
        <v>713</v>
      </c>
      <c r="C113" s="212"/>
      <c r="D113" s="209" t="s">
        <v>535</v>
      </c>
      <c r="E113" s="16">
        <v>93</v>
      </c>
      <c r="F113" s="14" t="s">
        <v>188</v>
      </c>
      <c r="G113" s="14" t="s">
        <v>189</v>
      </c>
      <c r="H113" s="418" t="str">
        <f>'Table 1'!H113</f>
        <v/>
      </c>
      <c r="I113" s="419"/>
      <c r="J113" s="420"/>
      <c r="K113" s="444" t="str">
        <f t="shared" si="6"/>
        <v/>
      </c>
      <c r="L113" s="420"/>
      <c r="M113" s="419"/>
      <c r="N113" s="420"/>
      <c r="O113" s="419"/>
      <c r="P113" s="421" t="str">
        <f t="shared" si="7"/>
        <v/>
      </c>
      <c r="Q113" s="419"/>
      <c r="R113" s="420"/>
      <c r="S113" s="423"/>
      <c r="T113" s="416" t="str">
        <f t="shared" si="8"/>
        <v/>
      </c>
      <c r="U113" s="626" t="str">
        <f t="shared" si="9"/>
        <v/>
      </c>
      <c r="V113" s="631" t="str">
        <f t="shared" si="10"/>
        <v/>
      </c>
      <c r="W113" s="442" t="str">
        <f t="shared" si="11"/>
        <v/>
      </c>
    </row>
    <row r="114" spans="1:23" x14ac:dyDescent="0.2">
      <c r="A114" s="56"/>
      <c r="B114" s="211" t="s">
        <v>714</v>
      </c>
      <c r="C114" s="212"/>
      <c r="D114" s="209" t="s">
        <v>535</v>
      </c>
      <c r="E114" s="13">
        <v>94</v>
      </c>
      <c r="F114" s="14" t="s">
        <v>190</v>
      </c>
      <c r="G114" s="14" t="s">
        <v>191</v>
      </c>
      <c r="H114" s="418" t="str">
        <f>'Table 1'!H114</f>
        <v/>
      </c>
      <c r="I114" s="419"/>
      <c r="J114" s="420"/>
      <c r="K114" s="444" t="str">
        <f t="shared" si="6"/>
        <v/>
      </c>
      <c r="L114" s="420"/>
      <c r="M114" s="419"/>
      <c r="N114" s="420"/>
      <c r="O114" s="419"/>
      <c r="P114" s="421" t="str">
        <f t="shared" si="7"/>
        <v/>
      </c>
      <c r="Q114" s="419"/>
      <c r="R114" s="420"/>
      <c r="S114" s="423"/>
      <c r="T114" s="416" t="str">
        <f t="shared" si="8"/>
        <v/>
      </c>
      <c r="U114" s="626" t="str">
        <f t="shared" si="9"/>
        <v/>
      </c>
      <c r="V114" s="631" t="str">
        <f t="shared" si="10"/>
        <v/>
      </c>
      <c r="W114" s="442" t="str">
        <f t="shared" si="11"/>
        <v/>
      </c>
    </row>
    <row r="115" spans="1:23" x14ac:dyDescent="0.2">
      <c r="A115" s="56"/>
      <c r="B115" s="211" t="s">
        <v>715</v>
      </c>
      <c r="C115" s="212"/>
      <c r="D115" s="209" t="s">
        <v>535</v>
      </c>
      <c r="E115" s="16">
        <v>95</v>
      </c>
      <c r="F115" s="14" t="s">
        <v>192</v>
      </c>
      <c r="G115" s="14" t="s">
        <v>193</v>
      </c>
      <c r="H115" s="418" t="str">
        <f>'Table 1'!H115</f>
        <v/>
      </c>
      <c r="I115" s="419"/>
      <c r="J115" s="420"/>
      <c r="K115" s="444" t="str">
        <f t="shared" si="6"/>
        <v/>
      </c>
      <c r="L115" s="420"/>
      <c r="M115" s="419"/>
      <c r="N115" s="420"/>
      <c r="O115" s="419"/>
      <c r="P115" s="421" t="str">
        <f t="shared" si="7"/>
        <v/>
      </c>
      <c r="Q115" s="419"/>
      <c r="R115" s="420"/>
      <c r="S115" s="423"/>
      <c r="T115" s="416" t="str">
        <f t="shared" si="8"/>
        <v/>
      </c>
      <c r="U115" s="626" t="str">
        <f t="shared" si="9"/>
        <v/>
      </c>
      <c r="V115" s="631" t="str">
        <f t="shared" si="10"/>
        <v/>
      </c>
      <c r="W115" s="442" t="str">
        <f t="shared" si="11"/>
        <v/>
      </c>
    </row>
    <row r="116" spans="1:23" x14ac:dyDescent="0.2">
      <c r="A116" s="56"/>
      <c r="B116" s="211" t="s">
        <v>716</v>
      </c>
      <c r="C116" s="212"/>
      <c r="D116" s="209" t="s">
        <v>535</v>
      </c>
      <c r="E116" s="13">
        <v>96</v>
      </c>
      <c r="F116" s="14" t="s">
        <v>194</v>
      </c>
      <c r="G116" s="14" t="s">
        <v>195</v>
      </c>
      <c r="H116" s="418">
        <f>'Table 1'!H116</f>
        <v>7</v>
      </c>
      <c r="I116" s="419"/>
      <c r="J116" s="420">
        <v>5</v>
      </c>
      <c r="K116" s="444">
        <f t="shared" si="6"/>
        <v>2</v>
      </c>
      <c r="L116" s="420"/>
      <c r="M116" s="419"/>
      <c r="N116" s="420">
        <v>2</v>
      </c>
      <c r="O116" s="419"/>
      <c r="P116" s="421" t="str">
        <f t="shared" si="7"/>
        <v/>
      </c>
      <c r="Q116" s="419"/>
      <c r="R116" s="420"/>
      <c r="S116" s="423"/>
      <c r="T116" s="416" t="str">
        <f t="shared" si="8"/>
        <v/>
      </c>
      <c r="U116" s="626" t="str">
        <f t="shared" si="9"/>
        <v/>
      </c>
      <c r="V116" s="631" t="str">
        <f t="shared" si="10"/>
        <v/>
      </c>
      <c r="W116" s="442" t="str">
        <f t="shared" si="11"/>
        <v/>
      </c>
    </row>
    <row r="117" spans="1:23" x14ac:dyDescent="0.2">
      <c r="A117" s="56"/>
      <c r="B117" s="211" t="s">
        <v>718</v>
      </c>
      <c r="C117" s="212"/>
      <c r="D117" s="209" t="s">
        <v>535</v>
      </c>
      <c r="E117" s="16">
        <v>97</v>
      </c>
      <c r="F117" s="14" t="s">
        <v>197</v>
      </c>
      <c r="G117" s="14" t="s">
        <v>198</v>
      </c>
      <c r="H117" s="418">
        <f>'Table 1'!H117</f>
        <v>1664</v>
      </c>
      <c r="I117" s="419"/>
      <c r="J117" s="420"/>
      <c r="K117" s="444">
        <f t="shared" si="6"/>
        <v>1664</v>
      </c>
      <c r="L117" s="420">
        <v>1</v>
      </c>
      <c r="M117" s="419"/>
      <c r="N117" s="420">
        <v>1663</v>
      </c>
      <c r="O117" s="419"/>
      <c r="P117" s="421" t="str">
        <f t="shared" si="7"/>
        <v/>
      </c>
      <c r="Q117" s="419"/>
      <c r="R117" s="420"/>
      <c r="S117" s="423"/>
      <c r="T117" s="416" t="str">
        <f t="shared" si="8"/>
        <v/>
      </c>
      <c r="U117" s="626" t="str">
        <f t="shared" si="9"/>
        <v/>
      </c>
      <c r="V117" s="631" t="str">
        <f t="shared" si="10"/>
        <v/>
      </c>
      <c r="W117" s="442" t="str">
        <f t="shared" si="11"/>
        <v/>
      </c>
    </row>
    <row r="118" spans="1:23" x14ac:dyDescent="0.2">
      <c r="A118" s="56"/>
      <c r="B118" s="211" t="s">
        <v>719</v>
      </c>
      <c r="C118" s="212"/>
      <c r="D118" s="209" t="s">
        <v>535</v>
      </c>
      <c r="E118" s="13">
        <v>98</v>
      </c>
      <c r="F118" s="14" t="s">
        <v>199</v>
      </c>
      <c r="G118" s="14" t="s">
        <v>200</v>
      </c>
      <c r="H118" s="418">
        <f>'Table 1'!H118</f>
        <v>171</v>
      </c>
      <c r="I118" s="419"/>
      <c r="J118" s="420"/>
      <c r="K118" s="444">
        <f t="shared" si="6"/>
        <v>171</v>
      </c>
      <c r="L118" s="420"/>
      <c r="M118" s="419"/>
      <c r="N118" s="420">
        <v>171</v>
      </c>
      <c r="O118" s="419"/>
      <c r="P118" s="421" t="str">
        <f t="shared" si="7"/>
        <v/>
      </c>
      <c r="Q118" s="419"/>
      <c r="R118" s="420"/>
      <c r="S118" s="423"/>
      <c r="T118" s="416" t="str">
        <f t="shared" si="8"/>
        <v/>
      </c>
      <c r="U118" s="626" t="str">
        <f t="shared" si="9"/>
        <v/>
      </c>
      <c r="V118" s="631" t="str">
        <f t="shared" si="10"/>
        <v/>
      </c>
      <c r="W118" s="442" t="str">
        <f t="shared" si="11"/>
        <v/>
      </c>
    </row>
    <row r="119" spans="1:23" x14ac:dyDescent="0.2">
      <c r="A119" s="56"/>
      <c r="B119" s="211" t="s">
        <v>720</v>
      </c>
      <c r="C119" s="212"/>
      <c r="D119" s="209" t="s">
        <v>535</v>
      </c>
      <c r="E119" s="16">
        <v>99</v>
      </c>
      <c r="F119" s="14" t="s">
        <v>201</v>
      </c>
      <c r="G119" s="14" t="s">
        <v>202</v>
      </c>
      <c r="H119" s="418">
        <f>'Table 1'!H119</f>
        <v>9324</v>
      </c>
      <c r="I119" s="419"/>
      <c r="J119" s="420">
        <v>11</v>
      </c>
      <c r="K119" s="444">
        <f t="shared" si="6"/>
        <v>9313</v>
      </c>
      <c r="L119" s="420">
        <v>5</v>
      </c>
      <c r="M119" s="419"/>
      <c r="N119" s="420">
        <v>9308</v>
      </c>
      <c r="O119" s="419"/>
      <c r="P119" s="421" t="str">
        <f t="shared" si="7"/>
        <v/>
      </c>
      <c r="Q119" s="419"/>
      <c r="R119" s="420"/>
      <c r="S119" s="423"/>
      <c r="T119" s="416" t="str">
        <f t="shared" si="8"/>
        <v/>
      </c>
      <c r="U119" s="626" t="str">
        <f t="shared" si="9"/>
        <v/>
      </c>
      <c r="V119" s="631" t="str">
        <f t="shared" si="10"/>
        <v/>
      </c>
      <c r="W119" s="442" t="str">
        <f t="shared" si="11"/>
        <v/>
      </c>
    </row>
    <row r="120" spans="1:23" x14ac:dyDescent="0.2">
      <c r="A120" s="56"/>
      <c r="B120" s="211" t="s">
        <v>721</v>
      </c>
      <c r="C120" s="212"/>
      <c r="D120" s="209" t="s">
        <v>535</v>
      </c>
      <c r="E120" s="13">
        <v>100</v>
      </c>
      <c r="F120" s="14" t="s">
        <v>203</v>
      </c>
      <c r="G120" s="14" t="s">
        <v>204</v>
      </c>
      <c r="H120" s="418">
        <f>'Table 1'!H120</f>
        <v>2906</v>
      </c>
      <c r="I120" s="419"/>
      <c r="J120" s="420">
        <v>167</v>
      </c>
      <c r="K120" s="444">
        <f t="shared" si="6"/>
        <v>2739</v>
      </c>
      <c r="L120" s="420">
        <v>4</v>
      </c>
      <c r="M120" s="419"/>
      <c r="N120" s="420">
        <v>2735</v>
      </c>
      <c r="O120" s="419"/>
      <c r="P120" s="421" t="str">
        <f t="shared" si="7"/>
        <v/>
      </c>
      <c r="Q120" s="419"/>
      <c r="R120" s="420"/>
      <c r="S120" s="423"/>
      <c r="T120" s="416" t="str">
        <f t="shared" si="8"/>
        <v/>
      </c>
      <c r="U120" s="626" t="str">
        <f t="shared" si="9"/>
        <v/>
      </c>
      <c r="V120" s="631" t="str">
        <f t="shared" si="10"/>
        <v/>
      </c>
      <c r="W120" s="442" t="str">
        <f t="shared" si="11"/>
        <v/>
      </c>
    </row>
    <row r="121" spans="1:23" x14ac:dyDescent="0.2">
      <c r="A121" s="56"/>
      <c r="B121" s="211" t="s">
        <v>722</v>
      </c>
      <c r="C121" s="212"/>
      <c r="D121" s="209" t="s">
        <v>535</v>
      </c>
      <c r="E121" s="16">
        <v>101</v>
      </c>
      <c r="F121" s="14" t="s">
        <v>205</v>
      </c>
      <c r="G121" s="14" t="s">
        <v>206</v>
      </c>
      <c r="H121" s="418">
        <f>'Table 1'!H121</f>
        <v>22</v>
      </c>
      <c r="I121" s="419"/>
      <c r="J121" s="420"/>
      <c r="K121" s="444">
        <f t="shared" si="6"/>
        <v>22</v>
      </c>
      <c r="L121" s="420"/>
      <c r="M121" s="419"/>
      <c r="N121" s="420">
        <v>22</v>
      </c>
      <c r="O121" s="419"/>
      <c r="P121" s="421" t="str">
        <f t="shared" si="7"/>
        <v/>
      </c>
      <c r="Q121" s="419"/>
      <c r="R121" s="420"/>
      <c r="S121" s="423"/>
      <c r="T121" s="416" t="str">
        <f t="shared" si="8"/>
        <v/>
      </c>
      <c r="U121" s="626" t="str">
        <f t="shared" si="9"/>
        <v/>
      </c>
      <c r="V121" s="631" t="str">
        <f t="shared" si="10"/>
        <v/>
      </c>
      <c r="W121" s="442" t="str">
        <f t="shared" si="11"/>
        <v/>
      </c>
    </row>
    <row r="122" spans="1:23" x14ac:dyDescent="0.2">
      <c r="A122" s="56"/>
      <c r="B122" s="211" t="s">
        <v>723</v>
      </c>
      <c r="C122" s="212"/>
      <c r="D122" s="209" t="s">
        <v>535</v>
      </c>
      <c r="E122" s="13">
        <v>102</v>
      </c>
      <c r="F122" s="14" t="s">
        <v>207</v>
      </c>
      <c r="G122" s="14" t="s">
        <v>208</v>
      </c>
      <c r="H122" s="418">
        <f>'Table 1'!H122</f>
        <v>121</v>
      </c>
      <c r="I122" s="419"/>
      <c r="J122" s="420"/>
      <c r="K122" s="444">
        <f t="shared" si="6"/>
        <v>121</v>
      </c>
      <c r="L122" s="420"/>
      <c r="M122" s="419"/>
      <c r="N122" s="420">
        <v>121</v>
      </c>
      <c r="O122" s="419"/>
      <c r="P122" s="421" t="str">
        <f t="shared" si="7"/>
        <v/>
      </c>
      <c r="Q122" s="419"/>
      <c r="R122" s="420"/>
      <c r="S122" s="423"/>
      <c r="T122" s="416" t="str">
        <f t="shared" si="8"/>
        <v/>
      </c>
      <c r="U122" s="626" t="str">
        <f t="shared" si="9"/>
        <v/>
      </c>
      <c r="V122" s="631" t="str">
        <f t="shared" si="10"/>
        <v/>
      </c>
      <c r="W122" s="442" t="str">
        <f t="shared" si="11"/>
        <v/>
      </c>
    </row>
    <row r="123" spans="1:23" x14ac:dyDescent="0.2">
      <c r="A123" s="56"/>
      <c r="B123" s="211" t="s">
        <v>724</v>
      </c>
      <c r="C123" s="212"/>
      <c r="D123" s="209" t="s">
        <v>535</v>
      </c>
      <c r="E123" s="16">
        <v>103</v>
      </c>
      <c r="F123" s="14" t="s">
        <v>209</v>
      </c>
      <c r="G123" s="14" t="s">
        <v>210</v>
      </c>
      <c r="H123" s="418">
        <f>'Table 1'!H123</f>
        <v>23131</v>
      </c>
      <c r="I123" s="419"/>
      <c r="J123" s="420">
        <v>246</v>
      </c>
      <c r="K123" s="444">
        <f t="shared" si="6"/>
        <v>22885</v>
      </c>
      <c r="L123" s="420">
        <v>1151</v>
      </c>
      <c r="M123" s="419"/>
      <c r="N123" s="420">
        <v>21734</v>
      </c>
      <c r="O123" s="419"/>
      <c r="P123" s="421" t="str">
        <f t="shared" si="7"/>
        <v/>
      </c>
      <c r="Q123" s="419"/>
      <c r="R123" s="420"/>
      <c r="S123" s="423"/>
      <c r="T123" s="416" t="str">
        <f t="shared" si="8"/>
        <v/>
      </c>
      <c r="U123" s="626" t="str">
        <f t="shared" si="9"/>
        <v/>
      </c>
      <c r="V123" s="631" t="str">
        <f t="shared" si="10"/>
        <v/>
      </c>
      <c r="W123" s="442" t="str">
        <f t="shared" si="11"/>
        <v/>
      </c>
    </row>
    <row r="124" spans="1:23" x14ac:dyDescent="0.2">
      <c r="A124" s="56"/>
      <c r="B124" s="211" t="s">
        <v>725</v>
      </c>
      <c r="C124" s="212"/>
      <c r="D124" s="209" t="s">
        <v>535</v>
      </c>
      <c r="E124" s="13">
        <v>104</v>
      </c>
      <c r="F124" s="14" t="s">
        <v>211</v>
      </c>
      <c r="G124" s="14" t="s">
        <v>212</v>
      </c>
      <c r="H124" s="418">
        <f>'Table 1'!H124</f>
        <v>20</v>
      </c>
      <c r="I124" s="419"/>
      <c r="J124" s="420">
        <v>7</v>
      </c>
      <c r="K124" s="444">
        <f t="shared" si="6"/>
        <v>13</v>
      </c>
      <c r="L124" s="420">
        <v>9</v>
      </c>
      <c r="M124" s="419"/>
      <c r="N124" s="420">
        <v>4</v>
      </c>
      <c r="O124" s="419"/>
      <c r="P124" s="421" t="str">
        <f t="shared" si="7"/>
        <v/>
      </c>
      <c r="Q124" s="419"/>
      <c r="R124" s="420"/>
      <c r="S124" s="423"/>
      <c r="T124" s="416" t="str">
        <f t="shared" si="8"/>
        <v/>
      </c>
      <c r="U124" s="626" t="str">
        <f t="shared" si="9"/>
        <v/>
      </c>
      <c r="V124" s="631" t="str">
        <f t="shared" si="10"/>
        <v/>
      </c>
      <c r="W124" s="442" t="str">
        <f t="shared" si="11"/>
        <v/>
      </c>
    </row>
    <row r="125" spans="1:23" x14ac:dyDescent="0.2">
      <c r="A125" s="56"/>
      <c r="B125" s="211" t="s">
        <v>726</v>
      </c>
      <c r="C125" s="212"/>
      <c r="D125" s="209" t="s">
        <v>535</v>
      </c>
      <c r="E125" s="16">
        <v>105</v>
      </c>
      <c r="F125" s="14" t="s">
        <v>213</v>
      </c>
      <c r="G125" s="14" t="s">
        <v>214</v>
      </c>
      <c r="H125" s="418">
        <f>'Table 1'!H125</f>
        <v>445</v>
      </c>
      <c r="I125" s="419"/>
      <c r="J125" s="420">
        <v>3</v>
      </c>
      <c r="K125" s="444">
        <f t="shared" si="6"/>
        <v>442</v>
      </c>
      <c r="L125" s="420">
        <v>2</v>
      </c>
      <c r="M125" s="419"/>
      <c r="N125" s="420">
        <v>440</v>
      </c>
      <c r="O125" s="419"/>
      <c r="P125" s="421" t="str">
        <f t="shared" si="7"/>
        <v/>
      </c>
      <c r="Q125" s="419"/>
      <c r="R125" s="420"/>
      <c r="S125" s="423"/>
      <c r="T125" s="416" t="str">
        <f t="shared" si="8"/>
        <v/>
      </c>
      <c r="U125" s="626" t="str">
        <f t="shared" si="9"/>
        <v/>
      </c>
      <c r="V125" s="631" t="str">
        <f t="shared" si="10"/>
        <v/>
      </c>
      <c r="W125" s="442" t="str">
        <f t="shared" si="11"/>
        <v/>
      </c>
    </row>
    <row r="126" spans="1:23" x14ac:dyDescent="0.2">
      <c r="A126" s="56"/>
      <c r="B126" s="211" t="s">
        <v>727</v>
      </c>
      <c r="C126" s="212"/>
      <c r="D126" s="209" t="s">
        <v>535</v>
      </c>
      <c r="E126" s="13">
        <v>106</v>
      </c>
      <c r="F126" s="14" t="s">
        <v>215</v>
      </c>
      <c r="G126" s="14" t="s">
        <v>216</v>
      </c>
      <c r="H126" s="418">
        <f>'Table 1'!H126</f>
        <v>23700</v>
      </c>
      <c r="I126" s="419"/>
      <c r="J126" s="420">
        <v>19</v>
      </c>
      <c r="K126" s="444">
        <f t="shared" si="6"/>
        <v>23681</v>
      </c>
      <c r="L126" s="420">
        <v>2</v>
      </c>
      <c r="M126" s="419"/>
      <c r="N126" s="420">
        <v>23679</v>
      </c>
      <c r="O126" s="419"/>
      <c r="P126" s="421" t="str">
        <f t="shared" si="7"/>
        <v/>
      </c>
      <c r="Q126" s="419"/>
      <c r="R126" s="420"/>
      <c r="S126" s="423"/>
      <c r="T126" s="416" t="str">
        <f t="shared" si="8"/>
        <v/>
      </c>
      <c r="U126" s="626" t="str">
        <f t="shared" si="9"/>
        <v/>
      </c>
      <c r="V126" s="631" t="str">
        <f t="shared" si="10"/>
        <v/>
      </c>
      <c r="W126" s="442" t="str">
        <f t="shared" si="11"/>
        <v/>
      </c>
    </row>
    <row r="127" spans="1:23" x14ac:dyDescent="0.2">
      <c r="A127" s="56"/>
      <c r="B127" s="211" t="s">
        <v>728</v>
      </c>
      <c r="C127" s="212"/>
      <c r="D127" s="209" t="s">
        <v>535</v>
      </c>
      <c r="E127" s="16">
        <v>107</v>
      </c>
      <c r="F127" s="14" t="s">
        <v>217</v>
      </c>
      <c r="G127" s="14" t="s">
        <v>218</v>
      </c>
      <c r="H127" s="418">
        <f>'Table 1'!H127</f>
        <v>63</v>
      </c>
      <c r="I127" s="419"/>
      <c r="J127" s="420">
        <v>47</v>
      </c>
      <c r="K127" s="444">
        <f t="shared" si="6"/>
        <v>16</v>
      </c>
      <c r="L127" s="420">
        <v>1</v>
      </c>
      <c r="M127" s="419"/>
      <c r="N127" s="420">
        <v>15</v>
      </c>
      <c r="O127" s="419"/>
      <c r="P127" s="421" t="str">
        <f t="shared" si="7"/>
        <v/>
      </c>
      <c r="Q127" s="419"/>
      <c r="R127" s="420"/>
      <c r="S127" s="423"/>
      <c r="T127" s="416" t="str">
        <f t="shared" si="8"/>
        <v/>
      </c>
      <c r="U127" s="626" t="str">
        <f t="shared" si="9"/>
        <v/>
      </c>
      <c r="V127" s="631" t="str">
        <f t="shared" si="10"/>
        <v/>
      </c>
      <c r="W127" s="442" t="str">
        <f t="shared" si="11"/>
        <v/>
      </c>
    </row>
    <row r="128" spans="1:23" x14ac:dyDescent="0.2">
      <c r="A128" s="56"/>
      <c r="B128" s="211" t="s">
        <v>729</v>
      </c>
      <c r="C128" s="212"/>
      <c r="D128" s="209" t="s">
        <v>535</v>
      </c>
      <c r="E128" s="13">
        <v>108</v>
      </c>
      <c r="F128" s="14" t="s">
        <v>219</v>
      </c>
      <c r="G128" s="14" t="s">
        <v>220</v>
      </c>
      <c r="H128" s="418">
        <f>'Table 1'!H128</f>
        <v>60275</v>
      </c>
      <c r="I128" s="419"/>
      <c r="J128" s="420">
        <v>94</v>
      </c>
      <c r="K128" s="444">
        <f t="shared" si="6"/>
        <v>60181</v>
      </c>
      <c r="L128" s="420">
        <v>239</v>
      </c>
      <c r="M128" s="419"/>
      <c r="N128" s="420">
        <v>59942</v>
      </c>
      <c r="O128" s="419"/>
      <c r="P128" s="421" t="str">
        <f t="shared" si="7"/>
        <v/>
      </c>
      <c r="Q128" s="419"/>
      <c r="R128" s="420"/>
      <c r="S128" s="423"/>
      <c r="T128" s="416" t="str">
        <f t="shared" si="8"/>
        <v/>
      </c>
      <c r="U128" s="626" t="str">
        <f t="shared" si="9"/>
        <v/>
      </c>
      <c r="V128" s="631" t="str">
        <f t="shared" si="10"/>
        <v/>
      </c>
      <c r="W128" s="442" t="str">
        <f t="shared" si="11"/>
        <v/>
      </c>
    </row>
    <row r="129" spans="1:23" x14ac:dyDescent="0.2">
      <c r="A129" s="56"/>
      <c r="B129" s="211" t="s">
        <v>730</v>
      </c>
      <c r="C129" s="212"/>
      <c r="D129" s="209" t="s">
        <v>535</v>
      </c>
      <c r="E129" s="16">
        <v>109</v>
      </c>
      <c r="F129" s="14" t="s">
        <v>221</v>
      </c>
      <c r="G129" s="14" t="s">
        <v>222</v>
      </c>
      <c r="H129" s="418">
        <f>'Table 1'!H129</f>
        <v>800</v>
      </c>
      <c r="I129" s="419"/>
      <c r="J129" s="420"/>
      <c r="K129" s="444">
        <f t="shared" si="6"/>
        <v>800</v>
      </c>
      <c r="L129" s="420">
        <v>1</v>
      </c>
      <c r="M129" s="419"/>
      <c r="N129" s="420">
        <v>799</v>
      </c>
      <c r="O129" s="419"/>
      <c r="P129" s="421" t="str">
        <f t="shared" si="7"/>
        <v/>
      </c>
      <c r="Q129" s="419"/>
      <c r="R129" s="420"/>
      <c r="S129" s="423"/>
      <c r="T129" s="416" t="str">
        <f t="shared" si="8"/>
        <v/>
      </c>
      <c r="U129" s="626" t="str">
        <f t="shared" si="9"/>
        <v/>
      </c>
      <c r="V129" s="631" t="str">
        <f t="shared" si="10"/>
        <v/>
      </c>
      <c r="W129" s="442" t="str">
        <f t="shared" si="11"/>
        <v/>
      </c>
    </row>
    <row r="130" spans="1:23" x14ac:dyDescent="0.2">
      <c r="A130" s="56"/>
      <c r="B130" s="211" t="s">
        <v>731</v>
      </c>
      <c r="C130" s="212"/>
      <c r="D130" s="209" t="s">
        <v>535</v>
      </c>
      <c r="E130" s="13">
        <v>110</v>
      </c>
      <c r="F130" s="14" t="s">
        <v>223</v>
      </c>
      <c r="G130" s="14" t="s">
        <v>224</v>
      </c>
      <c r="H130" s="418">
        <f>'Table 1'!H130</f>
        <v>56</v>
      </c>
      <c r="I130" s="419"/>
      <c r="J130" s="420"/>
      <c r="K130" s="444">
        <f t="shared" si="6"/>
        <v>56</v>
      </c>
      <c r="L130" s="420"/>
      <c r="M130" s="419"/>
      <c r="N130" s="420">
        <v>56</v>
      </c>
      <c r="O130" s="419"/>
      <c r="P130" s="421" t="str">
        <f t="shared" si="7"/>
        <v/>
      </c>
      <c r="Q130" s="419"/>
      <c r="R130" s="420"/>
      <c r="S130" s="423"/>
      <c r="T130" s="416" t="str">
        <f t="shared" si="8"/>
        <v/>
      </c>
      <c r="U130" s="626" t="str">
        <f t="shared" si="9"/>
        <v/>
      </c>
      <c r="V130" s="631" t="str">
        <f t="shared" si="10"/>
        <v/>
      </c>
      <c r="W130" s="442" t="str">
        <f t="shared" si="11"/>
        <v/>
      </c>
    </row>
    <row r="131" spans="1:23" x14ac:dyDescent="0.2">
      <c r="A131" s="56"/>
      <c r="B131" s="211" t="s">
        <v>732</v>
      </c>
      <c r="C131" s="212"/>
      <c r="D131" s="209" t="s">
        <v>535</v>
      </c>
      <c r="E131" s="16">
        <v>111</v>
      </c>
      <c r="F131" s="14" t="s">
        <v>225</v>
      </c>
      <c r="G131" s="14" t="s">
        <v>226</v>
      </c>
      <c r="H131" s="418">
        <f>'Table 1'!H131</f>
        <v>135</v>
      </c>
      <c r="I131" s="419"/>
      <c r="J131" s="420">
        <v>5</v>
      </c>
      <c r="K131" s="444">
        <f t="shared" si="6"/>
        <v>130</v>
      </c>
      <c r="L131" s="420"/>
      <c r="M131" s="419"/>
      <c r="N131" s="420">
        <v>130</v>
      </c>
      <c r="O131" s="419"/>
      <c r="P131" s="421" t="str">
        <f t="shared" si="7"/>
        <v/>
      </c>
      <c r="Q131" s="419"/>
      <c r="R131" s="420"/>
      <c r="S131" s="423"/>
      <c r="T131" s="416" t="str">
        <f t="shared" si="8"/>
        <v/>
      </c>
      <c r="U131" s="626" t="str">
        <f t="shared" si="9"/>
        <v/>
      </c>
      <c r="V131" s="631" t="str">
        <f t="shared" si="10"/>
        <v/>
      </c>
      <c r="W131" s="442" t="str">
        <f t="shared" si="11"/>
        <v/>
      </c>
    </row>
    <row r="132" spans="1:23" x14ac:dyDescent="0.2">
      <c r="A132" s="56"/>
      <c r="B132" s="211" t="s">
        <v>733</v>
      </c>
      <c r="C132" s="212"/>
      <c r="D132" s="209" t="s">
        <v>535</v>
      </c>
      <c r="E132" s="13">
        <v>112</v>
      </c>
      <c r="F132" s="14" t="s">
        <v>227</v>
      </c>
      <c r="G132" s="14" t="s">
        <v>228</v>
      </c>
      <c r="H132" s="418">
        <f>'Table 1'!H132</f>
        <v>52</v>
      </c>
      <c r="I132" s="419"/>
      <c r="J132" s="420"/>
      <c r="K132" s="444">
        <f t="shared" si="6"/>
        <v>52</v>
      </c>
      <c r="L132" s="420"/>
      <c r="M132" s="419"/>
      <c r="N132" s="420">
        <v>52</v>
      </c>
      <c r="O132" s="419"/>
      <c r="P132" s="421" t="str">
        <f t="shared" si="7"/>
        <v/>
      </c>
      <c r="Q132" s="419"/>
      <c r="R132" s="420"/>
      <c r="S132" s="423"/>
      <c r="T132" s="416" t="str">
        <f t="shared" si="8"/>
        <v/>
      </c>
      <c r="U132" s="626" t="str">
        <f t="shared" si="9"/>
        <v/>
      </c>
      <c r="V132" s="631" t="str">
        <f t="shared" si="10"/>
        <v/>
      </c>
      <c r="W132" s="442" t="str">
        <f t="shared" si="11"/>
        <v/>
      </c>
    </row>
    <row r="133" spans="1:23" x14ac:dyDescent="0.2">
      <c r="A133" s="56"/>
      <c r="B133" s="211" t="s">
        <v>734</v>
      </c>
      <c r="C133" s="212"/>
      <c r="D133" s="209" t="s">
        <v>535</v>
      </c>
      <c r="E133" s="16">
        <v>113</v>
      </c>
      <c r="F133" s="14" t="s">
        <v>229</v>
      </c>
      <c r="G133" s="14" t="s">
        <v>230</v>
      </c>
      <c r="H133" s="418" t="str">
        <f>'Table 1'!H133</f>
        <v/>
      </c>
      <c r="I133" s="419"/>
      <c r="J133" s="420"/>
      <c r="K133" s="444" t="str">
        <f t="shared" si="6"/>
        <v/>
      </c>
      <c r="L133" s="420"/>
      <c r="M133" s="419"/>
      <c r="N133" s="420"/>
      <c r="O133" s="419"/>
      <c r="P133" s="421" t="str">
        <f t="shared" si="7"/>
        <v/>
      </c>
      <c r="Q133" s="419"/>
      <c r="R133" s="420"/>
      <c r="S133" s="423"/>
      <c r="T133" s="416" t="str">
        <f t="shared" si="8"/>
        <v/>
      </c>
      <c r="U133" s="626" t="str">
        <f t="shared" si="9"/>
        <v/>
      </c>
      <c r="V133" s="631" t="str">
        <f t="shared" si="10"/>
        <v/>
      </c>
      <c r="W133" s="442" t="str">
        <f t="shared" si="11"/>
        <v/>
      </c>
    </row>
    <row r="134" spans="1:23" x14ac:dyDescent="0.2">
      <c r="A134" s="56"/>
      <c r="B134" s="211" t="s">
        <v>735</v>
      </c>
      <c r="C134" s="212"/>
      <c r="D134" s="209" t="s">
        <v>535</v>
      </c>
      <c r="E134" s="13">
        <v>114</v>
      </c>
      <c r="F134" s="14" t="s">
        <v>231</v>
      </c>
      <c r="G134" s="14" t="s">
        <v>966</v>
      </c>
      <c r="H134" s="418" t="str">
        <f>'Table 1'!H134</f>
        <v/>
      </c>
      <c r="I134" s="419"/>
      <c r="J134" s="420"/>
      <c r="K134" s="444" t="str">
        <f t="shared" si="6"/>
        <v/>
      </c>
      <c r="L134" s="420"/>
      <c r="M134" s="419"/>
      <c r="N134" s="420"/>
      <c r="O134" s="419"/>
      <c r="P134" s="421" t="str">
        <f t="shared" si="7"/>
        <v/>
      </c>
      <c r="Q134" s="419"/>
      <c r="R134" s="420"/>
      <c r="S134" s="423"/>
      <c r="T134" s="416" t="str">
        <f t="shared" si="8"/>
        <v/>
      </c>
      <c r="U134" s="626" t="str">
        <f t="shared" si="9"/>
        <v/>
      </c>
      <c r="V134" s="631" t="str">
        <f t="shared" si="10"/>
        <v/>
      </c>
      <c r="W134" s="442" t="str">
        <f t="shared" si="11"/>
        <v/>
      </c>
    </row>
    <row r="135" spans="1:23" x14ac:dyDescent="0.2">
      <c r="A135" s="56"/>
      <c r="B135" s="211" t="s">
        <v>736</v>
      </c>
      <c r="C135" s="212"/>
      <c r="D135" s="209" t="s">
        <v>535</v>
      </c>
      <c r="E135" s="16">
        <v>115</v>
      </c>
      <c r="F135" s="14" t="s">
        <v>232</v>
      </c>
      <c r="G135" s="14" t="s">
        <v>967</v>
      </c>
      <c r="H135" s="418">
        <f>'Table 1'!H135</f>
        <v>6544</v>
      </c>
      <c r="I135" s="419"/>
      <c r="J135" s="420">
        <v>58</v>
      </c>
      <c r="K135" s="444">
        <f t="shared" si="6"/>
        <v>6486</v>
      </c>
      <c r="L135" s="420">
        <v>5</v>
      </c>
      <c r="M135" s="419"/>
      <c r="N135" s="420">
        <f>6221+260</f>
        <v>6481</v>
      </c>
      <c r="O135" s="419"/>
      <c r="P135" s="421" t="str">
        <f t="shared" si="7"/>
        <v/>
      </c>
      <c r="Q135" s="419"/>
      <c r="R135" s="420"/>
      <c r="S135" s="423"/>
      <c r="T135" s="416" t="str">
        <f t="shared" si="8"/>
        <v/>
      </c>
      <c r="U135" s="626" t="str">
        <f t="shared" si="9"/>
        <v/>
      </c>
      <c r="V135" s="631" t="str">
        <f t="shared" si="10"/>
        <v/>
      </c>
      <c r="W135" s="442" t="str">
        <f t="shared" si="11"/>
        <v/>
      </c>
    </row>
    <row r="136" spans="1:23" x14ac:dyDescent="0.2">
      <c r="A136" s="56"/>
      <c r="B136" s="211" t="s">
        <v>737</v>
      </c>
      <c r="C136" s="212"/>
      <c r="D136" s="209" t="s">
        <v>535</v>
      </c>
      <c r="E136" s="13">
        <v>116</v>
      </c>
      <c r="F136" s="14" t="s">
        <v>959</v>
      </c>
      <c r="G136" s="14" t="s">
        <v>516</v>
      </c>
      <c r="H136" s="418" t="str">
        <f>'Table 1'!H136</f>
        <v/>
      </c>
      <c r="I136" s="419"/>
      <c r="J136" s="420"/>
      <c r="K136" s="444" t="str">
        <f t="shared" si="6"/>
        <v/>
      </c>
      <c r="L136" s="420"/>
      <c r="M136" s="419"/>
      <c r="N136" s="420"/>
      <c r="O136" s="419"/>
      <c r="P136" s="421" t="str">
        <f t="shared" si="7"/>
        <v/>
      </c>
      <c r="Q136" s="419"/>
      <c r="R136" s="420"/>
      <c r="S136" s="423"/>
      <c r="T136" s="416" t="str">
        <f t="shared" si="8"/>
        <v/>
      </c>
      <c r="U136" s="626" t="str">
        <f t="shared" si="9"/>
        <v/>
      </c>
      <c r="V136" s="631" t="str">
        <f t="shared" si="10"/>
        <v/>
      </c>
      <c r="W136" s="442" t="str">
        <f t="shared" si="11"/>
        <v/>
      </c>
    </row>
    <row r="137" spans="1:23" x14ac:dyDescent="0.2">
      <c r="A137" s="56"/>
      <c r="B137" s="211" t="s">
        <v>738</v>
      </c>
      <c r="C137" s="212"/>
      <c r="D137" s="209" t="s">
        <v>535</v>
      </c>
      <c r="E137" s="16">
        <v>117</v>
      </c>
      <c r="F137" s="14" t="s">
        <v>233</v>
      </c>
      <c r="G137" s="14" t="s">
        <v>234</v>
      </c>
      <c r="H137" s="418">
        <f>'Table 1'!H137</f>
        <v>175</v>
      </c>
      <c r="I137" s="419"/>
      <c r="J137" s="420">
        <v>5</v>
      </c>
      <c r="K137" s="444">
        <f t="shared" si="6"/>
        <v>170</v>
      </c>
      <c r="L137" s="420">
        <v>1</v>
      </c>
      <c r="M137" s="419"/>
      <c r="N137" s="420">
        <v>169</v>
      </c>
      <c r="O137" s="419"/>
      <c r="P137" s="421" t="str">
        <f t="shared" si="7"/>
        <v/>
      </c>
      <c r="Q137" s="419"/>
      <c r="R137" s="420"/>
      <c r="S137" s="423"/>
      <c r="T137" s="416" t="str">
        <f t="shared" si="8"/>
        <v/>
      </c>
      <c r="U137" s="626" t="str">
        <f t="shared" si="9"/>
        <v/>
      </c>
      <c r="V137" s="631" t="str">
        <f t="shared" si="10"/>
        <v/>
      </c>
      <c r="W137" s="442" t="str">
        <f t="shared" si="11"/>
        <v/>
      </c>
    </row>
    <row r="138" spans="1:23" x14ac:dyDescent="0.2">
      <c r="A138" s="56"/>
      <c r="B138" s="211" t="s">
        <v>739</v>
      </c>
      <c r="C138" s="212"/>
      <c r="D138" s="209" t="s">
        <v>535</v>
      </c>
      <c r="E138" s="13">
        <v>118</v>
      </c>
      <c r="F138" s="14" t="s">
        <v>235</v>
      </c>
      <c r="G138" s="14" t="s">
        <v>236</v>
      </c>
      <c r="H138" s="418" t="str">
        <f>'Table 1'!H138</f>
        <v/>
      </c>
      <c r="I138" s="419"/>
      <c r="J138" s="420"/>
      <c r="K138" s="444" t="str">
        <f t="shared" si="6"/>
        <v/>
      </c>
      <c r="L138" s="420"/>
      <c r="M138" s="419"/>
      <c r="N138" s="420"/>
      <c r="O138" s="419"/>
      <c r="P138" s="421" t="str">
        <f t="shared" si="7"/>
        <v/>
      </c>
      <c r="Q138" s="419"/>
      <c r="R138" s="420"/>
      <c r="S138" s="423"/>
      <c r="T138" s="416" t="str">
        <f t="shared" si="8"/>
        <v/>
      </c>
      <c r="U138" s="626" t="str">
        <f t="shared" si="9"/>
        <v/>
      </c>
      <c r="V138" s="631" t="str">
        <f t="shared" si="10"/>
        <v/>
      </c>
      <c r="W138" s="442" t="str">
        <f t="shared" si="11"/>
        <v/>
      </c>
    </row>
    <row r="139" spans="1:23" x14ac:dyDescent="0.2">
      <c r="A139" s="56"/>
      <c r="B139" s="211" t="s">
        <v>740</v>
      </c>
      <c r="C139" s="212"/>
      <c r="D139" s="209" t="s">
        <v>535</v>
      </c>
      <c r="E139" s="16">
        <v>119</v>
      </c>
      <c r="F139" s="14" t="s">
        <v>237</v>
      </c>
      <c r="G139" s="14" t="s">
        <v>238</v>
      </c>
      <c r="H139" s="418" t="str">
        <f>'Table 1'!H139</f>
        <v/>
      </c>
      <c r="I139" s="419"/>
      <c r="J139" s="420"/>
      <c r="K139" s="444" t="str">
        <f t="shared" si="6"/>
        <v/>
      </c>
      <c r="L139" s="420"/>
      <c r="M139" s="419"/>
      <c r="N139" s="420"/>
      <c r="O139" s="419"/>
      <c r="P139" s="421" t="str">
        <f t="shared" si="7"/>
        <v/>
      </c>
      <c r="Q139" s="419"/>
      <c r="R139" s="420"/>
      <c r="S139" s="423"/>
      <c r="T139" s="416" t="str">
        <f t="shared" si="8"/>
        <v/>
      </c>
      <c r="U139" s="626" t="str">
        <f t="shared" si="9"/>
        <v/>
      </c>
      <c r="V139" s="631" t="str">
        <f t="shared" si="10"/>
        <v/>
      </c>
      <c r="W139" s="442" t="str">
        <f t="shared" si="11"/>
        <v/>
      </c>
    </row>
    <row r="140" spans="1:23" x14ac:dyDescent="0.2">
      <c r="A140" s="56"/>
      <c r="B140" s="211" t="s">
        <v>741</v>
      </c>
      <c r="C140" s="212"/>
      <c r="D140" s="209" t="s">
        <v>535</v>
      </c>
      <c r="E140" s="13">
        <v>120</v>
      </c>
      <c r="F140" s="14" t="s">
        <v>239</v>
      </c>
      <c r="G140" s="14" t="s">
        <v>240</v>
      </c>
      <c r="H140" s="418">
        <f>'Table 1'!H140</f>
        <v>1</v>
      </c>
      <c r="I140" s="419"/>
      <c r="J140" s="420"/>
      <c r="K140" s="444">
        <f t="shared" si="6"/>
        <v>1</v>
      </c>
      <c r="L140" s="420"/>
      <c r="M140" s="419"/>
      <c r="N140" s="420">
        <v>1</v>
      </c>
      <c r="O140" s="419"/>
      <c r="P140" s="421" t="str">
        <f t="shared" si="7"/>
        <v/>
      </c>
      <c r="Q140" s="419"/>
      <c r="R140" s="420"/>
      <c r="S140" s="423"/>
      <c r="T140" s="416" t="str">
        <f t="shared" si="8"/>
        <v/>
      </c>
      <c r="U140" s="626" t="str">
        <f t="shared" si="9"/>
        <v/>
      </c>
      <c r="V140" s="631" t="str">
        <f t="shared" si="10"/>
        <v/>
      </c>
      <c r="W140" s="442" t="str">
        <f t="shared" si="11"/>
        <v/>
      </c>
    </row>
    <row r="141" spans="1:23" x14ac:dyDescent="0.2">
      <c r="A141" s="56"/>
      <c r="B141" s="211" t="s">
        <v>742</v>
      </c>
      <c r="C141" s="212"/>
      <c r="D141" s="209" t="s">
        <v>535</v>
      </c>
      <c r="E141" s="16">
        <v>121</v>
      </c>
      <c r="F141" s="14" t="s">
        <v>241</v>
      </c>
      <c r="G141" s="14" t="s">
        <v>242</v>
      </c>
      <c r="H141" s="418">
        <f>'Table 1'!H141</f>
        <v>434</v>
      </c>
      <c r="I141" s="419"/>
      <c r="J141" s="420"/>
      <c r="K141" s="444">
        <f t="shared" si="6"/>
        <v>434</v>
      </c>
      <c r="L141" s="420"/>
      <c r="M141" s="419"/>
      <c r="N141" s="420">
        <v>434</v>
      </c>
      <c r="O141" s="419"/>
      <c r="P141" s="421" t="str">
        <f t="shared" si="7"/>
        <v/>
      </c>
      <c r="Q141" s="419"/>
      <c r="R141" s="420"/>
      <c r="S141" s="423"/>
      <c r="T141" s="416" t="str">
        <f t="shared" si="8"/>
        <v/>
      </c>
      <c r="U141" s="626" t="str">
        <f t="shared" si="9"/>
        <v/>
      </c>
      <c r="V141" s="631" t="str">
        <f t="shared" si="10"/>
        <v/>
      </c>
      <c r="W141" s="442" t="str">
        <f t="shared" si="11"/>
        <v/>
      </c>
    </row>
    <row r="142" spans="1:23" x14ac:dyDescent="0.2">
      <c r="A142" s="56"/>
      <c r="B142" s="211" t="s">
        <v>743</v>
      </c>
      <c r="C142" s="212"/>
      <c r="D142" s="209" t="s">
        <v>535</v>
      </c>
      <c r="E142" s="13">
        <v>122</v>
      </c>
      <c r="F142" s="14" t="s">
        <v>243</v>
      </c>
      <c r="G142" s="14" t="s">
        <v>244</v>
      </c>
      <c r="H142" s="418" t="str">
        <f>'Table 1'!H142</f>
        <v/>
      </c>
      <c r="I142" s="419"/>
      <c r="J142" s="420"/>
      <c r="K142" s="444" t="str">
        <f t="shared" si="6"/>
        <v/>
      </c>
      <c r="L142" s="420"/>
      <c r="M142" s="419"/>
      <c r="N142" s="420"/>
      <c r="O142" s="419"/>
      <c r="P142" s="421" t="str">
        <f t="shared" si="7"/>
        <v/>
      </c>
      <c r="Q142" s="419"/>
      <c r="R142" s="420"/>
      <c r="S142" s="423"/>
      <c r="T142" s="416" t="str">
        <f t="shared" si="8"/>
        <v/>
      </c>
      <c r="U142" s="626" t="str">
        <f t="shared" si="9"/>
        <v/>
      </c>
      <c r="V142" s="631" t="str">
        <f t="shared" si="10"/>
        <v/>
      </c>
      <c r="W142" s="442" t="str">
        <f t="shared" si="11"/>
        <v/>
      </c>
    </row>
    <row r="143" spans="1:23" x14ac:dyDescent="0.2">
      <c r="A143" s="56"/>
      <c r="B143" s="211" t="s">
        <v>744</v>
      </c>
      <c r="C143" s="212"/>
      <c r="D143" s="209" t="s">
        <v>535</v>
      </c>
      <c r="E143" s="16">
        <v>123</v>
      </c>
      <c r="F143" s="14" t="s">
        <v>245</v>
      </c>
      <c r="G143" s="14" t="s">
        <v>246</v>
      </c>
      <c r="H143" s="418">
        <f>'Table 1'!H143</f>
        <v>1</v>
      </c>
      <c r="I143" s="419"/>
      <c r="J143" s="420"/>
      <c r="K143" s="444">
        <f t="shared" si="6"/>
        <v>1</v>
      </c>
      <c r="L143" s="420"/>
      <c r="M143" s="419"/>
      <c r="N143" s="420">
        <v>1</v>
      </c>
      <c r="O143" s="419"/>
      <c r="P143" s="421" t="str">
        <f t="shared" si="7"/>
        <v/>
      </c>
      <c r="Q143" s="419"/>
      <c r="R143" s="420"/>
      <c r="S143" s="423"/>
      <c r="T143" s="416" t="str">
        <f t="shared" si="8"/>
        <v/>
      </c>
      <c r="U143" s="626" t="str">
        <f t="shared" si="9"/>
        <v/>
      </c>
      <c r="V143" s="631" t="str">
        <f t="shared" si="10"/>
        <v/>
      </c>
      <c r="W143" s="442" t="str">
        <f t="shared" si="11"/>
        <v/>
      </c>
    </row>
    <row r="144" spans="1:23" x14ac:dyDescent="0.2">
      <c r="A144" s="56"/>
      <c r="B144" s="211" t="s">
        <v>745</v>
      </c>
      <c r="C144" s="212"/>
      <c r="D144" s="209" t="s">
        <v>535</v>
      </c>
      <c r="E144" s="13">
        <v>124</v>
      </c>
      <c r="F144" s="14" t="s">
        <v>247</v>
      </c>
      <c r="G144" s="14" t="s">
        <v>248</v>
      </c>
      <c r="H144" s="418" t="str">
        <f>'Table 1'!H144</f>
        <v/>
      </c>
      <c r="I144" s="419"/>
      <c r="J144" s="420"/>
      <c r="K144" s="444" t="str">
        <f t="shared" si="6"/>
        <v/>
      </c>
      <c r="L144" s="420"/>
      <c r="M144" s="419"/>
      <c r="N144" s="420"/>
      <c r="O144" s="419"/>
      <c r="P144" s="421" t="str">
        <f t="shared" si="7"/>
        <v/>
      </c>
      <c r="Q144" s="419"/>
      <c r="R144" s="420"/>
      <c r="S144" s="423"/>
      <c r="T144" s="416" t="str">
        <f t="shared" si="8"/>
        <v/>
      </c>
      <c r="U144" s="626" t="str">
        <f t="shared" si="9"/>
        <v/>
      </c>
      <c r="V144" s="631" t="str">
        <f t="shared" si="10"/>
        <v/>
      </c>
      <c r="W144" s="442" t="str">
        <f t="shared" si="11"/>
        <v/>
      </c>
    </row>
    <row r="145" spans="1:23" x14ac:dyDescent="0.2">
      <c r="A145" s="56"/>
      <c r="B145" s="211" t="s">
        <v>746</v>
      </c>
      <c r="C145" s="212"/>
      <c r="D145" s="209" t="s">
        <v>535</v>
      </c>
      <c r="E145" s="16">
        <v>125</v>
      </c>
      <c r="F145" s="14" t="s">
        <v>249</v>
      </c>
      <c r="G145" s="14" t="s">
        <v>250</v>
      </c>
      <c r="H145" s="418">
        <f>'Table 1'!H145</f>
        <v>311</v>
      </c>
      <c r="I145" s="419"/>
      <c r="J145" s="420"/>
      <c r="K145" s="444">
        <f t="shared" si="6"/>
        <v>311</v>
      </c>
      <c r="L145" s="420">
        <v>1</v>
      </c>
      <c r="M145" s="419"/>
      <c r="N145" s="420">
        <v>310</v>
      </c>
      <c r="O145" s="419"/>
      <c r="P145" s="421" t="str">
        <f t="shared" si="7"/>
        <v/>
      </c>
      <c r="Q145" s="419"/>
      <c r="R145" s="420"/>
      <c r="S145" s="423"/>
      <c r="T145" s="416" t="str">
        <f t="shared" si="8"/>
        <v/>
      </c>
      <c r="U145" s="626" t="str">
        <f t="shared" si="9"/>
        <v/>
      </c>
      <c r="V145" s="631" t="str">
        <f t="shared" si="10"/>
        <v/>
      </c>
      <c r="W145" s="442" t="str">
        <f t="shared" si="11"/>
        <v/>
      </c>
    </row>
    <row r="146" spans="1:23" x14ac:dyDescent="0.2">
      <c r="A146" s="56"/>
      <c r="B146" s="211" t="s">
        <v>747</v>
      </c>
      <c r="C146" s="212"/>
      <c r="D146" s="209" t="s">
        <v>535</v>
      </c>
      <c r="E146" s="13">
        <v>126</v>
      </c>
      <c r="F146" s="14" t="s">
        <v>251</v>
      </c>
      <c r="G146" s="14" t="s">
        <v>252</v>
      </c>
      <c r="H146" s="418">
        <f>'Table 1'!H146</f>
        <v>1</v>
      </c>
      <c r="I146" s="419"/>
      <c r="J146" s="420"/>
      <c r="K146" s="444">
        <f t="shared" si="6"/>
        <v>1</v>
      </c>
      <c r="L146" s="420"/>
      <c r="M146" s="419"/>
      <c r="N146" s="420">
        <v>1</v>
      </c>
      <c r="O146" s="419"/>
      <c r="P146" s="421" t="str">
        <f t="shared" si="7"/>
        <v/>
      </c>
      <c r="Q146" s="419"/>
      <c r="R146" s="420"/>
      <c r="S146" s="423"/>
      <c r="T146" s="416" t="str">
        <f t="shared" si="8"/>
        <v/>
      </c>
      <c r="U146" s="626" t="str">
        <f t="shared" si="9"/>
        <v/>
      </c>
      <c r="V146" s="631" t="str">
        <f t="shared" si="10"/>
        <v/>
      </c>
      <c r="W146" s="442" t="str">
        <f t="shared" si="11"/>
        <v/>
      </c>
    </row>
    <row r="147" spans="1:23" x14ac:dyDescent="0.2">
      <c r="A147" s="56"/>
      <c r="B147" s="211" t="s">
        <v>748</v>
      </c>
      <c r="C147" s="212"/>
      <c r="D147" s="209" t="s">
        <v>535</v>
      </c>
      <c r="E147" s="16">
        <v>127</v>
      </c>
      <c r="F147" s="14" t="s">
        <v>253</v>
      </c>
      <c r="G147" s="14" t="s">
        <v>254</v>
      </c>
      <c r="H147" s="418">
        <f>'Table 1'!H147</f>
        <v>20272</v>
      </c>
      <c r="I147" s="419"/>
      <c r="J147" s="420">
        <v>2056</v>
      </c>
      <c r="K147" s="444">
        <f t="shared" si="6"/>
        <v>18216</v>
      </c>
      <c r="L147" s="420">
        <v>813</v>
      </c>
      <c r="M147" s="419"/>
      <c r="N147" s="420">
        <v>17403</v>
      </c>
      <c r="O147" s="419"/>
      <c r="P147" s="421" t="str">
        <f t="shared" si="7"/>
        <v/>
      </c>
      <c r="Q147" s="419"/>
      <c r="R147" s="420"/>
      <c r="S147" s="423"/>
      <c r="T147" s="416" t="str">
        <f t="shared" si="8"/>
        <v/>
      </c>
      <c r="U147" s="626" t="str">
        <f t="shared" si="9"/>
        <v/>
      </c>
      <c r="V147" s="631" t="str">
        <f t="shared" si="10"/>
        <v/>
      </c>
      <c r="W147" s="442" t="str">
        <f t="shared" si="11"/>
        <v/>
      </c>
    </row>
    <row r="148" spans="1:23" x14ac:dyDescent="0.2">
      <c r="A148" s="56"/>
      <c r="B148" s="211" t="s">
        <v>750</v>
      </c>
      <c r="C148" s="212"/>
      <c r="D148" s="209" t="s">
        <v>535</v>
      </c>
      <c r="E148" s="13">
        <v>128</v>
      </c>
      <c r="F148" s="14" t="s">
        <v>256</v>
      </c>
      <c r="G148" s="14" t="s">
        <v>257</v>
      </c>
      <c r="H148" s="418">
        <f>'Table 1'!H148</f>
        <v>3</v>
      </c>
      <c r="I148" s="419"/>
      <c r="J148" s="420"/>
      <c r="K148" s="444">
        <f t="shared" si="6"/>
        <v>3</v>
      </c>
      <c r="L148" s="420"/>
      <c r="M148" s="419"/>
      <c r="N148" s="420">
        <v>3</v>
      </c>
      <c r="O148" s="419"/>
      <c r="P148" s="421" t="str">
        <f t="shared" si="7"/>
        <v/>
      </c>
      <c r="Q148" s="419"/>
      <c r="R148" s="420"/>
      <c r="S148" s="423"/>
      <c r="T148" s="416" t="str">
        <f t="shared" si="8"/>
        <v/>
      </c>
      <c r="U148" s="626" t="str">
        <f t="shared" si="9"/>
        <v/>
      </c>
      <c r="V148" s="631" t="str">
        <f t="shared" si="10"/>
        <v/>
      </c>
      <c r="W148" s="442" t="str">
        <f t="shared" si="11"/>
        <v/>
      </c>
    </row>
    <row r="149" spans="1:23" x14ac:dyDescent="0.2">
      <c r="A149" s="56"/>
      <c r="B149" s="211" t="s">
        <v>751</v>
      </c>
      <c r="C149" s="212"/>
      <c r="D149" s="209" t="s">
        <v>535</v>
      </c>
      <c r="E149" s="16">
        <v>129</v>
      </c>
      <c r="F149" s="14" t="s">
        <v>258</v>
      </c>
      <c r="G149" s="14" t="s">
        <v>259</v>
      </c>
      <c r="H149" s="418">
        <f>'Table 1'!H149</f>
        <v>13</v>
      </c>
      <c r="I149" s="419"/>
      <c r="J149" s="420"/>
      <c r="K149" s="444">
        <f t="shared" si="6"/>
        <v>13</v>
      </c>
      <c r="L149" s="420"/>
      <c r="M149" s="419"/>
      <c r="N149" s="420">
        <v>13</v>
      </c>
      <c r="O149" s="419"/>
      <c r="P149" s="421" t="str">
        <f t="shared" si="7"/>
        <v/>
      </c>
      <c r="Q149" s="419"/>
      <c r="R149" s="420"/>
      <c r="S149" s="423"/>
      <c r="T149" s="416" t="str">
        <f t="shared" si="8"/>
        <v/>
      </c>
      <c r="U149" s="626" t="str">
        <f t="shared" si="9"/>
        <v/>
      </c>
      <c r="V149" s="631" t="str">
        <f t="shared" si="10"/>
        <v/>
      </c>
      <c r="W149" s="442" t="str">
        <f t="shared" si="11"/>
        <v/>
      </c>
    </row>
    <row r="150" spans="1:23" x14ac:dyDescent="0.2">
      <c r="A150" s="56"/>
      <c r="B150" s="211" t="s">
        <v>752</v>
      </c>
      <c r="C150" s="212"/>
      <c r="D150" s="209" t="s">
        <v>535</v>
      </c>
      <c r="E150" s="13">
        <v>130</v>
      </c>
      <c r="F150" s="14" t="s">
        <v>260</v>
      </c>
      <c r="G150" s="14" t="s">
        <v>261</v>
      </c>
      <c r="H150" s="418" t="str">
        <f>'Table 1'!H150</f>
        <v/>
      </c>
      <c r="I150" s="419"/>
      <c r="J150" s="420"/>
      <c r="K150" s="444" t="str">
        <f t="shared" ref="K150:K213" si="12">IF(AND(L150="",M150="",N150=""),"",IF(OR(L150="c",M150="c",N150="c"),"c",SUM(L150:N150)))</f>
        <v/>
      </c>
      <c r="L150" s="420"/>
      <c r="M150" s="419"/>
      <c r="N150" s="420"/>
      <c r="O150" s="419"/>
      <c r="P150" s="421" t="str">
        <f t="shared" ref="P150:P213" si="13">IF(AND(Q150="",R150="",S150=""),"",IF(OR(Q150="c",R150="c",S150="c"),"c",SUM(Q150:S150)))</f>
        <v/>
      </c>
      <c r="Q150" s="419"/>
      <c r="R150" s="420"/>
      <c r="S150" s="423"/>
      <c r="T150" s="416" t="str">
        <f t="shared" ref="T150:T213" si="14">IF(AND(ISNUMBER(H150),SUM(COUNTIF(I150:K150,"c"),COUNTIF(O150:P150,"c"))=1),"Res Disc",IF(AND(H150="c",ISNUMBER(I150),ISNUMBER(J150),ISNUMBER(K150),ISNUMBER(O150),ISNUMBER(P150)),"Res Disc",IF(AND(COUNTIF(Q150:S150,"c")=1,ISNUMBER(P150)),"Res Disc",IF(AND(P150="c",ISNUMBER(Q150),ISNUMBER(R150),ISNUMBER(S150)),"Res Disc",IF(AND(K150="c",ISNUMBER(L150),ISNUMBER(M150),ISNUMBER(N150)),"Res Disc",IF(AND(ISNUMBER(K150),COUNTIF(L150:N150,"c")=1),"Res Disc",""))))))</f>
        <v/>
      </c>
      <c r="U150" s="626" t="str">
        <f t="shared" ref="U150:U213" si="15">IF(T150&lt;&gt;"","",IF(SUM(COUNTIF(I150:K150,"c"),COUNTIF(O150:P150,"c"))&gt;1,"",IF(OR(AND(H150="c",OR(I150="c",J150="c",K150="c",O150="c",P150="c")),AND(H150&lt;&gt;"",I150="c",J150="c",K150="c",O150="c",P150="c"),AND(H150&lt;&gt;"",I150="",J150="",K150="",O150="",P150="")),"",IF(ABS(SUM(I150:K150,O150:P150)-SUM(H150))&gt;0.9,SUM(I150:K150,O150:P150),""))))</f>
        <v/>
      </c>
      <c r="V150" s="631" t="str">
        <f t="shared" ref="V150:V213" si="16">IF(T150&lt;&gt;"","",IF(OR(AND(K150="c",OR(L150="c",N150="c",M150="c")),AND(K150&lt;&gt;"",L150="c",M150="c",N150="c"),AND(K150&lt;&gt;"",L150="",N150="",M150="")),"",IF(COUNTIF(L150:N150,"c")&gt;1,"",IF(ABS(SUM(L150:N150)-SUM(K150))&gt;0.9,SUM(L150:N150),""))))</f>
        <v/>
      </c>
      <c r="W150" s="442" t="str">
        <f t="shared" ref="W150:W213" si="17">IF(T150&lt;&gt;"","",IF(OR(AND(P150="c",OR(Q150="c",S150="c",R150="c")),AND(P150&lt;&gt;"",Q150="c",R150="c",S150="c"),AND(P150&lt;&gt;"",Q150="",S150="",R150="")),"",IF(COUNTIF(Q150:S150,"c")&gt;1,"",IF(ABS(SUM(Q150:S150)-SUM(P150))&gt;0.9,SUM(Q150:S150),""))))</f>
        <v/>
      </c>
    </row>
    <row r="151" spans="1:23" x14ac:dyDescent="0.2">
      <c r="A151" s="56"/>
      <c r="B151" s="211" t="s">
        <v>753</v>
      </c>
      <c r="C151" s="212"/>
      <c r="D151" s="209" t="s">
        <v>535</v>
      </c>
      <c r="E151" s="16">
        <v>131</v>
      </c>
      <c r="F151" s="14" t="s">
        <v>262</v>
      </c>
      <c r="G151" s="14" t="s">
        <v>263</v>
      </c>
      <c r="H151" s="418">
        <f>'Table 1'!H151</f>
        <v>1471</v>
      </c>
      <c r="I151" s="419"/>
      <c r="J151" s="420">
        <v>202</v>
      </c>
      <c r="K151" s="444">
        <f t="shared" si="12"/>
        <v>1269</v>
      </c>
      <c r="L151" s="420">
        <v>4</v>
      </c>
      <c r="M151" s="419"/>
      <c r="N151" s="420">
        <v>1265</v>
      </c>
      <c r="O151" s="419"/>
      <c r="P151" s="421" t="str">
        <f t="shared" si="13"/>
        <v/>
      </c>
      <c r="Q151" s="419"/>
      <c r="R151" s="420"/>
      <c r="S151" s="423"/>
      <c r="T151" s="416" t="str">
        <f t="shared" si="14"/>
        <v/>
      </c>
      <c r="U151" s="626" t="str">
        <f t="shared" si="15"/>
        <v/>
      </c>
      <c r="V151" s="631" t="str">
        <f t="shared" si="16"/>
        <v/>
      </c>
      <c r="W151" s="442" t="str">
        <f t="shared" si="17"/>
        <v/>
      </c>
    </row>
    <row r="152" spans="1:23" x14ac:dyDescent="0.2">
      <c r="A152" s="56"/>
      <c r="B152" s="211" t="s">
        <v>754</v>
      </c>
      <c r="C152" s="212"/>
      <c r="D152" s="209" t="s">
        <v>535</v>
      </c>
      <c r="E152" s="13">
        <v>132</v>
      </c>
      <c r="F152" s="14" t="s">
        <v>264</v>
      </c>
      <c r="G152" s="14" t="s">
        <v>265</v>
      </c>
      <c r="H152" s="418" t="str">
        <f>'Table 1'!H152</f>
        <v/>
      </c>
      <c r="I152" s="419"/>
      <c r="J152" s="420"/>
      <c r="K152" s="444" t="str">
        <f t="shared" si="12"/>
        <v/>
      </c>
      <c r="L152" s="420"/>
      <c r="M152" s="419"/>
      <c r="N152" s="420"/>
      <c r="O152" s="419"/>
      <c r="P152" s="421" t="str">
        <f t="shared" si="13"/>
        <v/>
      </c>
      <c r="Q152" s="419"/>
      <c r="R152" s="420"/>
      <c r="S152" s="423"/>
      <c r="T152" s="416" t="str">
        <f t="shared" si="14"/>
        <v/>
      </c>
      <c r="U152" s="626" t="str">
        <f t="shared" si="15"/>
        <v/>
      </c>
      <c r="V152" s="631" t="str">
        <f t="shared" si="16"/>
        <v/>
      </c>
      <c r="W152" s="442" t="str">
        <f t="shared" si="17"/>
        <v/>
      </c>
    </row>
    <row r="153" spans="1:23" x14ac:dyDescent="0.2">
      <c r="A153" s="56"/>
      <c r="B153" s="211" t="s">
        <v>755</v>
      </c>
      <c r="C153" s="212"/>
      <c r="D153" s="209" t="s">
        <v>535</v>
      </c>
      <c r="E153" s="16">
        <v>133</v>
      </c>
      <c r="F153" s="14" t="s">
        <v>266</v>
      </c>
      <c r="G153" s="14" t="s">
        <v>267</v>
      </c>
      <c r="H153" s="418" t="str">
        <f>'Table 1'!H153</f>
        <v/>
      </c>
      <c r="I153" s="419"/>
      <c r="J153" s="420"/>
      <c r="K153" s="444" t="str">
        <f t="shared" si="12"/>
        <v/>
      </c>
      <c r="L153" s="420"/>
      <c r="M153" s="419"/>
      <c r="N153" s="420"/>
      <c r="O153" s="419"/>
      <c r="P153" s="421" t="str">
        <f t="shared" si="13"/>
        <v/>
      </c>
      <c r="Q153" s="419"/>
      <c r="R153" s="420"/>
      <c r="S153" s="423"/>
      <c r="T153" s="416" t="str">
        <f t="shared" si="14"/>
        <v/>
      </c>
      <c r="U153" s="626" t="str">
        <f t="shared" si="15"/>
        <v/>
      </c>
      <c r="V153" s="631" t="str">
        <f t="shared" si="16"/>
        <v/>
      </c>
      <c r="W153" s="442" t="str">
        <f t="shared" si="17"/>
        <v/>
      </c>
    </row>
    <row r="154" spans="1:23" x14ac:dyDescent="0.2">
      <c r="A154" s="56"/>
      <c r="B154" s="211" t="s">
        <v>756</v>
      </c>
      <c r="C154" s="212"/>
      <c r="D154" s="209" t="s">
        <v>535</v>
      </c>
      <c r="E154" s="13">
        <v>134</v>
      </c>
      <c r="F154" s="14" t="s">
        <v>268</v>
      </c>
      <c r="G154" s="14" t="s">
        <v>269</v>
      </c>
      <c r="H154" s="418">
        <f>'Table 1'!H154</f>
        <v>38</v>
      </c>
      <c r="I154" s="419"/>
      <c r="J154" s="420"/>
      <c r="K154" s="444">
        <f t="shared" si="12"/>
        <v>38</v>
      </c>
      <c r="L154" s="420">
        <v>10</v>
      </c>
      <c r="M154" s="419">
        <f>7</f>
        <v>7</v>
      </c>
      <c r="N154" s="420">
        <f>28-7</f>
        <v>21</v>
      </c>
      <c r="O154" s="419"/>
      <c r="P154" s="421" t="str">
        <f t="shared" si="13"/>
        <v/>
      </c>
      <c r="Q154" s="419"/>
      <c r="R154" s="420"/>
      <c r="S154" s="423"/>
      <c r="T154" s="416" t="str">
        <f t="shared" si="14"/>
        <v/>
      </c>
      <c r="U154" s="626" t="str">
        <f t="shared" si="15"/>
        <v/>
      </c>
      <c r="V154" s="631" t="str">
        <f t="shared" si="16"/>
        <v/>
      </c>
      <c r="W154" s="442" t="str">
        <f t="shared" si="17"/>
        <v/>
      </c>
    </row>
    <row r="155" spans="1:23" x14ac:dyDescent="0.2">
      <c r="A155" s="56"/>
      <c r="B155" s="211" t="s">
        <v>757</v>
      </c>
      <c r="C155" s="212"/>
      <c r="D155" s="209" t="s">
        <v>535</v>
      </c>
      <c r="E155" s="16">
        <v>135</v>
      </c>
      <c r="F155" s="14" t="s">
        <v>270</v>
      </c>
      <c r="G155" s="14" t="s">
        <v>271</v>
      </c>
      <c r="H155" s="418">
        <f>'Table 1'!H155</f>
        <v>26</v>
      </c>
      <c r="I155" s="419"/>
      <c r="J155" s="420"/>
      <c r="K155" s="444">
        <f t="shared" si="12"/>
        <v>26</v>
      </c>
      <c r="L155" s="420"/>
      <c r="M155" s="419"/>
      <c r="N155" s="420">
        <v>26</v>
      </c>
      <c r="O155" s="419"/>
      <c r="P155" s="421" t="str">
        <f t="shared" si="13"/>
        <v/>
      </c>
      <c r="Q155" s="419"/>
      <c r="R155" s="420"/>
      <c r="S155" s="423"/>
      <c r="T155" s="416" t="str">
        <f t="shared" si="14"/>
        <v/>
      </c>
      <c r="U155" s="626" t="str">
        <f t="shared" si="15"/>
        <v/>
      </c>
      <c r="V155" s="631" t="str">
        <f t="shared" si="16"/>
        <v/>
      </c>
      <c r="W155" s="442" t="str">
        <f t="shared" si="17"/>
        <v/>
      </c>
    </row>
    <row r="156" spans="1:23" x14ac:dyDescent="0.2">
      <c r="A156" s="56"/>
      <c r="B156" s="211" t="s">
        <v>758</v>
      </c>
      <c r="C156" s="212"/>
      <c r="D156" s="209" t="s">
        <v>535</v>
      </c>
      <c r="E156" s="13">
        <v>136</v>
      </c>
      <c r="F156" s="14" t="s">
        <v>272</v>
      </c>
      <c r="G156" s="14" t="s">
        <v>273</v>
      </c>
      <c r="H156" s="418" t="str">
        <f>'Table 1'!H156</f>
        <v/>
      </c>
      <c r="I156" s="419"/>
      <c r="J156" s="420"/>
      <c r="K156" s="444" t="str">
        <f t="shared" si="12"/>
        <v/>
      </c>
      <c r="L156" s="420"/>
      <c r="M156" s="419"/>
      <c r="N156" s="420"/>
      <c r="O156" s="419"/>
      <c r="P156" s="421" t="str">
        <f t="shared" si="13"/>
        <v/>
      </c>
      <c r="Q156" s="419"/>
      <c r="R156" s="420"/>
      <c r="S156" s="423"/>
      <c r="T156" s="416" t="str">
        <f t="shared" si="14"/>
        <v/>
      </c>
      <c r="U156" s="626" t="str">
        <f t="shared" si="15"/>
        <v/>
      </c>
      <c r="V156" s="631" t="str">
        <f t="shared" si="16"/>
        <v/>
      </c>
      <c r="W156" s="442" t="str">
        <f t="shared" si="17"/>
        <v/>
      </c>
    </row>
    <row r="157" spans="1:23" x14ac:dyDescent="0.2">
      <c r="A157" s="56"/>
      <c r="B157" s="211" t="s">
        <v>759</v>
      </c>
      <c r="C157" s="212"/>
      <c r="D157" s="209" t="s">
        <v>535</v>
      </c>
      <c r="E157" s="16">
        <v>137</v>
      </c>
      <c r="F157" s="14" t="s">
        <v>274</v>
      </c>
      <c r="G157" s="14" t="s">
        <v>275</v>
      </c>
      <c r="H157" s="418">
        <f>'Table 1'!H157</f>
        <v>5</v>
      </c>
      <c r="I157" s="419"/>
      <c r="J157" s="420"/>
      <c r="K157" s="444">
        <f t="shared" si="12"/>
        <v>5</v>
      </c>
      <c r="L157" s="420"/>
      <c r="M157" s="419"/>
      <c r="N157" s="420">
        <v>5</v>
      </c>
      <c r="O157" s="419"/>
      <c r="P157" s="421" t="str">
        <f t="shared" si="13"/>
        <v/>
      </c>
      <c r="Q157" s="419"/>
      <c r="R157" s="420"/>
      <c r="S157" s="423"/>
      <c r="T157" s="416" t="str">
        <f t="shared" si="14"/>
        <v/>
      </c>
      <c r="U157" s="626" t="str">
        <f t="shared" si="15"/>
        <v/>
      </c>
      <c r="V157" s="631" t="str">
        <f t="shared" si="16"/>
        <v/>
      </c>
      <c r="W157" s="442" t="str">
        <f t="shared" si="17"/>
        <v/>
      </c>
    </row>
    <row r="158" spans="1:23" x14ac:dyDescent="0.2">
      <c r="A158" s="56"/>
      <c r="B158" s="211" t="s">
        <v>760</v>
      </c>
      <c r="C158" s="212"/>
      <c r="D158" s="209" t="s">
        <v>535</v>
      </c>
      <c r="E158" s="13">
        <v>138</v>
      </c>
      <c r="F158" s="14" t="s">
        <v>276</v>
      </c>
      <c r="G158" s="14" t="s">
        <v>277</v>
      </c>
      <c r="H158" s="418">
        <f>'Table 1'!H158</f>
        <v>3240</v>
      </c>
      <c r="I158" s="419"/>
      <c r="J158" s="420"/>
      <c r="K158" s="444">
        <f t="shared" si="12"/>
        <v>3240</v>
      </c>
      <c r="L158" s="420">
        <v>4</v>
      </c>
      <c r="M158" s="419"/>
      <c r="N158" s="420">
        <v>3236</v>
      </c>
      <c r="O158" s="419"/>
      <c r="P158" s="421" t="str">
        <f t="shared" si="13"/>
        <v/>
      </c>
      <c r="Q158" s="419"/>
      <c r="R158" s="420"/>
      <c r="S158" s="423"/>
      <c r="T158" s="416" t="str">
        <f t="shared" si="14"/>
        <v/>
      </c>
      <c r="U158" s="626" t="str">
        <f t="shared" si="15"/>
        <v/>
      </c>
      <c r="V158" s="631" t="str">
        <f t="shared" si="16"/>
        <v/>
      </c>
      <c r="W158" s="442" t="str">
        <f t="shared" si="17"/>
        <v/>
      </c>
    </row>
    <row r="159" spans="1:23" x14ac:dyDescent="0.2">
      <c r="A159" s="56"/>
      <c r="B159" s="211" t="s">
        <v>761</v>
      </c>
      <c r="C159" s="212"/>
      <c r="D159" s="209" t="s">
        <v>535</v>
      </c>
      <c r="E159" s="16">
        <v>139</v>
      </c>
      <c r="F159" s="14" t="s">
        <v>278</v>
      </c>
      <c r="G159" s="14" t="s">
        <v>279</v>
      </c>
      <c r="H159" s="418" t="str">
        <f>'Table 1'!H159</f>
        <v/>
      </c>
      <c r="I159" s="419"/>
      <c r="J159" s="420"/>
      <c r="K159" s="444" t="str">
        <f t="shared" si="12"/>
        <v/>
      </c>
      <c r="L159" s="420"/>
      <c r="M159" s="419"/>
      <c r="N159" s="420"/>
      <c r="O159" s="419"/>
      <c r="P159" s="421" t="str">
        <f t="shared" si="13"/>
        <v/>
      </c>
      <c r="Q159" s="419"/>
      <c r="R159" s="420"/>
      <c r="S159" s="423"/>
      <c r="T159" s="416" t="str">
        <f t="shared" si="14"/>
        <v/>
      </c>
      <c r="U159" s="626" t="str">
        <f t="shared" si="15"/>
        <v/>
      </c>
      <c r="V159" s="631" t="str">
        <f t="shared" si="16"/>
        <v/>
      </c>
      <c r="W159" s="442" t="str">
        <f t="shared" si="17"/>
        <v/>
      </c>
    </row>
    <row r="160" spans="1:23" x14ac:dyDescent="0.2">
      <c r="A160" s="56"/>
      <c r="B160" s="211" t="s">
        <v>762</v>
      </c>
      <c r="C160" s="212"/>
      <c r="D160" s="209" t="s">
        <v>535</v>
      </c>
      <c r="E160" s="13">
        <v>140</v>
      </c>
      <c r="F160" s="14" t="s">
        <v>280</v>
      </c>
      <c r="G160" s="14" t="s">
        <v>281</v>
      </c>
      <c r="H160" s="418">
        <f>'Table 1'!H160</f>
        <v>5370</v>
      </c>
      <c r="I160" s="419"/>
      <c r="J160" s="420">
        <v>823</v>
      </c>
      <c r="K160" s="444">
        <f t="shared" si="12"/>
        <v>4547</v>
      </c>
      <c r="L160" s="420">
        <v>40</v>
      </c>
      <c r="M160" s="419"/>
      <c r="N160" s="420">
        <v>4507</v>
      </c>
      <c r="O160" s="419"/>
      <c r="P160" s="421" t="str">
        <f t="shared" si="13"/>
        <v/>
      </c>
      <c r="Q160" s="419"/>
      <c r="R160" s="420"/>
      <c r="S160" s="423"/>
      <c r="T160" s="416" t="str">
        <f t="shared" si="14"/>
        <v/>
      </c>
      <c r="U160" s="626" t="str">
        <f t="shared" si="15"/>
        <v/>
      </c>
      <c r="V160" s="631" t="str">
        <f t="shared" si="16"/>
        <v/>
      </c>
      <c r="W160" s="442" t="str">
        <f t="shared" si="17"/>
        <v/>
      </c>
    </row>
    <row r="161" spans="1:23" x14ac:dyDescent="0.2">
      <c r="A161" s="56"/>
      <c r="B161" s="211" t="s">
        <v>763</v>
      </c>
      <c r="C161" s="212"/>
      <c r="D161" s="209" t="s">
        <v>535</v>
      </c>
      <c r="E161" s="16">
        <v>141</v>
      </c>
      <c r="F161" s="14" t="s">
        <v>282</v>
      </c>
      <c r="G161" s="14" t="s">
        <v>283</v>
      </c>
      <c r="H161" s="418" t="str">
        <f>'Table 1'!H161</f>
        <v/>
      </c>
      <c r="I161" s="419"/>
      <c r="J161" s="420"/>
      <c r="K161" s="444" t="str">
        <f t="shared" si="12"/>
        <v/>
      </c>
      <c r="L161" s="420"/>
      <c r="M161" s="419"/>
      <c r="N161" s="420"/>
      <c r="O161" s="419"/>
      <c r="P161" s="421" t="str">
        <f t="shared" si="13"/>
        <v/>
      </c>
      <c r="Q161" s="419"/>
      <c r="R161" s="420"/>
      <c r="S161" s="423"/>
      <c r="T161" s="416" t="str">
        <f t="shared" si="14"/>
        <v/>
      </c>
      <c r="U161" s="626" t="str">
        <f t="shared" si="15"/>
        <v/>
      </c>
      <c r="V161" s="631" t="str">
        <f t="shared" si="16"/>
        <v/>
      </c>
      <c r="W161" s="442" t="str">
        <f t="shared" si="17"/>
        <v/>
      </c>
    </row>
    <row r="162" spans="1:23" x14ac:dyDescent="0.2">
      <c r="A162" s="56"/>
      <c r="B162" s="211" t="s">
        <v>764</v>
      </c>
      <c r="C162" s="212"/>
      <c r="D162" s="209" t="s">
        <v>535</v>
      </c>
      <c r="E162" s="13">
        <v>142</v>
      </c>
      <c r="F162" s="14" t="s">
        <v>284</v>
      </c>
      <c r="G162" s="14" t="s">
        <v>285</v>
      </c>
      <c r="H162" s="418" t="str">
        <f>'Table 1'!H162</f>
        <v/>
      </c>
      <c r="I162" s="419"/>
      <c r="J162" s="420"/>
      <c r="K162" s="444" t="str">
        <f t="shared" si="12"/>
        <v/>
      </c>
      <c r="L162" s="420"/>
      <c r="M162" s="419"/>
      <c r="N162" s="420"/>
      <c r="O162" s="419"/>
      <c r="P162" s="421" t="str">
        <f t="shared" si="13"/>
        <v/>
      </c>
      <c r="Q162" s="419"/>
      <c r="R162" s="420"/>
      <c r="S162" s="423"/>
      <c r="T162" s="416" t="str">
        <f t="shared" si="14"/>
        <v/>
      </c>
      <c r="U162" s="626" t="str">
        <f t="shared" si="15"/>
        <v/>
      </c>
      <c r="V162" s="631" t="str">
        <f t="shared" si="16"/>
        <v/>
      </c>
      <c r="W162" s="442" t="str">
        <f t="shared" si="17"/>
        <v/>
      </c>
    </row>
    <row r="163" spans="1:23" x14ac:dyDescent="0.2">
      <c r="A163" s="56"/>
      <c r="B163" s="211" t="s">
        <v>765</v>
      </c>
      <c r="C163" s="212"/>
      <c r="D163" s="209" t="s">
        <v>535</v>
      </c>
      <c r="E163" s="16">
        <v>143</v>
      </c>
      <c r="F163" s="14" t="s">
        <v>286</v>
      </c>
      <c r="G163" s="14" t="s">
        <v>287</v>
      </c>
      <c r="H163" s="418">
        <f>'Table 1'!H163</f>
        <v>1</v>
      </c>
      <c r="I163" s="419"/>
      <c r="J163" s="420"/>
      <c r="K163" s="444">
        <f t="shared" si="12"/>
        <v>1</v>
      </c>
      <c r="L163" s="420"/>
      <c r="M163" s="419"/>
      <c r="N163" s="420">
        <v>1</v>
      </c>
      <c r="O163" s="419"/>
      <c r="P163" s="421" t="str">
        <f t="shared" si="13"/>
        <v/>
      </c>
      <c r="Q163" s="419"/>
      <c r="R163" s="420"/>
      <c r="S163" s="423"/>
      <c r="T163" s="416" t="str">
        <f t="shared" si="14"/>
        <v/>
      </c>
      <c r="U163" s="626" t="str">
        <f t="shared" si="15"/>
        <v/>
      </c>
      <c r="V163" s="631" t="str">
        <f t="shared" si="16"/>
        <v/>
      </c>
      <c r="W163" s="442" t="str">
        <f t="shared" si="17"/>
        <v/>
      </c>
    </row>
    <row r="164" spans="1:23" x14ac:dyDescent="0.2">
      <c r="A164" s="56"/>
      <c r="B164" s="211" t="s">
        <v>766</v>
      </c>
      <c r="C164" s="212"/>
      <c r="D164" s="209" t="s">
        <v>535</v>
      </c>
      <c r="E164" s="13">
        <v>144</v>
      </c>
      <c r="F164" s="14" t="s">
        <v>288</v>
      </c>
      <c r="G164" s="14" t="s">
        <v>289</v>
      </c>
      <c r="H164" s="418">
        <f>'Table 1'!H164</f>
        <v>87</v>
      </c>
      <c r="I164" s="419"/>
      <c r="J164" s="420"/>
      <c r="K164" s="444">
        <f t="shared" si="12"/>
        <v>87</v>
      </c>
      <c r="L164" s="420"/>
      <c r="M164" s="419"/>
      <c r="N164" s="420">
        <v>87</v>
      </c>
      <c r="O164" s="419"/>
      <c r="P164" s="421" t="str">
        <f t="shared" si="13"/>
        <v/>
      </c>
      <c r="Q164" s="419"/>
      <c r="R164" s="420"/>
      <c r="S164" s="423"/>
      <c r="T164" s="416" t="str">
        <f t="shared" si="14"/>
        <v/>
      </c>
      <c r="U164" s="626" t="str">
        <f t="shared" si="15"/>
        <v/>
      </c>
      <c r="V164" s="631" t="str">
        <f t="shared" si="16"/>
        <v/>
      </c>
      <c r="W164" s="442" t="str">
        <f t="shared" si="17"/>
        <v/>
      </c>
    </row>
    <row r="165" spans="1:23" x14ac:dyDescent="0.2">
      <c r="A165" s="56"/>
      <c r="B165" s="211" t="s">
        <v>767</v>
      </c>
      <c r="C165" s="212"/>
      <c r="D165" s="209" t="s">
        <v>535</v>
      </c>
      <c r="E165" s="16">
        <v>145</v>
      </c>
      <c r="F165" s="14" t="s">
        <v>290</v>
      </c>
      <c r="G165" s="15" t="s">
        <v>291</v>
      </c>
      <c r="H165" s="418">
        <f>'Table 1'!H165</f>
        <v>1</v>
      </c>
      <c r="I165" s="419"/>
      <c r="J165" s="420"/>
      <c r="K165" s="444">
        <f t="shared" si="12"/>
        <v>1</v>
      </c>
      <c r="L165" s="420"/>
      <c r="M165" s="419"/>
      <c r="N165" s="420">
        <v>1</v>
      </c>
      <c r="O165" s="419"/>
      <c r="P165" s="421" t="str">
        <f t="shared" si="13"/>
        <v/>
      </c>
      <c r="Q165" s="419"/>
      <c r="R165" s="420"/>
      <c r="S165" s="423"/>
      <c r="T165" s="416" t="str">
        <f t="shared" si="14"/>
        <v/>
      </c>
      <c r="U165" s="626" t="str">
        <f t="shared" si="15"/>
        <v/>
      </c>
      <c r="V165" s="631" t="str">
        <f t="shared" si="16"/>
        <v/>
      </c>
      <c r="W165" s="442" t="str">
        <f t="shared" si="17"/>
        <v/>
      </c>
    </row>
    <row r="166" spans="1:23" x14ac:dyDescent="0.2">
      <c r="A166" s="56"/>
      <c r="B166" s="211" t="s">
        <v>768</v>
      </c>
      <c r="C166" s="212"/>
      <c r="D166" s="209" t="s">
        <v>535</v>
      </c>
      <c r="E166" s="13">
        <v>146</v>
      </c>
      <c r="F166" s="14" t="s">
        <v>292</v>
      </c>
      <c r="G166" s="14" t="s">
        <v>293</v>
      </c>
      <c r="H166" s="418" t="str">
        <f>'Table 1'!H166</f>
        <v/>
      </c>
      <c r="I166" s="419"/>
      <c r="J166" s="420"/>
      <c r="K166" s="444" t="str">
        <f t="shared" si="12"/>
        <v/>
      </c>
      <c r="L166" s="420"/>
      <c r="M166" s="419"/>
      <c r="N166" s="420"/>
      <c r="O166" s="419"/>
      <c r="P166" s="421" t="str">
        <f t="shared" si="13"/>
        <v/>
      </c>
      <c r="Q166" s="419"/>
      <c r="R166" s="420"/>
      <c r="S166" s="423"/>
      <c r="T166" s="416" t="str">
        <f t="shared" si="14"/>
        <v/>
      </c>
      <c r="U166" s="626" t="str">
        <f t="shared" si="15"/>
        <v/>
      </c>
      <c r="V166" s="631" t="str">
        <f t="shared" si="16"/>
        <v/>
      </c>
      <c r="W166" s="442" t="str">
        <f t="shared" si="17"/>
        <v/>
      </c>
    </row>
    <row r="167" spans="1:23" x14ac:dyDescent="0.2">
      <c r="A167" s="56"/>
      <c r="B167" s="211" t="s">
        <v>769</v>
      </c>
      <c r="C167" s="212"/>
      <c r="D167" s="209" t="s">
        <v>535</v>
      </c>
      <c r="E167" s="16">
        <v>147</v>
      </c>
      <c r="F167" s="14" t="s">
        <v>294</v>
      </c>
      <c r="G167" s="14" t="s">
        <v>295</v>
      </c>
      <c r="H167" s="418">
        <f>'Table 1'!H167</f>
        <v>24</v>
      </c>
      <c r="I167" s="419"/>
      <c r="J167" s="420"/>
      <c r="K167" s="444">
        <f t="shared" si="12"/>
        <v>24</v>
      </c>
      <c r="L167" s="420"/>
      <c r="M167" s="419"/>
      <c r="N167" s="420">
        <v>24</v>
      </c>
      <c r="O167" s="419"/>
      <c r="P167" s="421" t="str">
        <f t="shared" si="13"/>
        <v/>
      </c>
      <c r="Q167" s="419"/>
      <c r="R167" s="420"/>
      <c r="S167" s="423"/>
      <c r="T167" s="416" t="str">
        <f t="shared" si="14"/>
        <v/>
      </c>
      <c r="U167" s="626" t="str">
        <f t="shared" si="15"/>
        <v/>
      </c>
      <c r="V167" s="631" t="str">
        <f t="shared" si="16"/>
        <v/>
      </c>
      <c r="W167" s="442" t="str">
        <f t="shared" si="17"/>
        <v/>
      </c>
    </row>
    <row r="168" spans="1:23" x14ac:dyDescent="0.2">
      <c r="A168" s="56"/>
      <c r="B168" s="211" t="s">
        <v>770</v>
      </c>
      <c r="C168" s="212"/>
      <c r="D168" s="209" t="s">
        <v>535</v>
      </c>
      <c r="E168" s="13">
        <v>148</v>
      </c>
      <c r="F168" s="14" t="s">
        <v>296</v>
      </c>
      <c r="G168" s="14" t="s">
        <v>297</v>
      </c>
      <c r="H168" s="418">
        <f>'Table 1'!H168</f>
        <v>48</v>
      </c>
      <c r="I168" s="419"/>
      <c r="J168" s="420"/>
      <c r="K168" s="444">
        <f t="shared" si="12"/>
        <v>48</v>
      </c>
      <c r="L168" s="420"/>
      <c r="M168" s="419"/>
      <c r="N168" s="420">
        <v>48</v>
      </c>
      <c r="O168" s="419"/>
      <c r="P168" s="421" t="str">
        <f t="shared" si="13"/>
        <v/>
      </c>
      <c r="Q168" s="419"/>
      <c r="R168" s="420"/>
      <c r="S168" s="423"/>
      <c r="T168" s="416" t="str">
        <f t="shared" si="14"/>
        <v/>
      </c>
      <c r="U168" s="626" t="str">
        <f t="shared" si="15"/>
        <v/>
      </c>
      <c r="V168" s="631" t="str">
        <f t="shared" si="16"/>
        <v/>
      </c>
      <c r="W168" s="442" t="str">
        <f t="shared" si="17"/>
        <v/>
      </c>
    </row>
    <row r="169" spans="1:23" x14ac:dyDescent="0.2">
      <c r="A169" s="56"/>
      <c r="B169" s="211" t="s">
        <v>771</v>
      </c>
      <c r="C169" s="212"/>
      <c r="D169" s="209" t="s">
        <v>535</v>
      </c>
      <c r="E169" s="16">
        <v>149</v>
      </c>
      <c r="F169" s="14" t="s">
        <v>298</v>
      </c>
      <c r="G169" s="14" t="s">
        <v>299</v>
      </c>
      <c r="H169" s="418">
        <f>'Table 1'!H169</f>
        <v>4</v>
      </c>
      <c r="I169" s="419"/>
      <c r="J169" s="420"/>
      <c r="K169" s="444">
        <f t="shared" si="12"/>
        <v>4</v>
      </c>
      <c r="L169" s="420"/>
      <c r="M169" s="419"/>
      <c r="N169" s="420">
        <v>4</v>
      </c>
      <c r="O169" s="419"/>
      <c r="P169" s="421" t="str">
        <f t="shared" si="13"/>
        <v/>
      </c>
      <c r="Q169" s="419"/>
      <c r="R169" s="420"/>
      <c r="S169" s="423"/>
      <c r="T169" s="416" t="str">
        <f t="shared" si="14"/>
        <v/>
      </c>
      <c r="U169" s="626" t="str">
        <f t="shared" si="15"/>
        <v/>
      </c>
      <c r="V169" s="631" t="str">
        <f t="shared" si="16"/>
        <v/>
      </c>
      <c r="W169" s="442" t="str">
        <f t="shared" si="17"/>
        <v/>
      </c>
    </row>
    <row r="170" spans="1:23" x14ac:dyDescent="0.2">
      <c r="A170" s="56"/>
      <c r="B170" s="211" t="s">
        <v>772</v>
      </c>
      <c r="C170" s="212"/>
      <c r="D170" s="209" t="s">
        <v>535</v>
      </c>
      <c r="E170" s="13">
        <v>150</v>
      </c>
      <c r="F170" s="14" t="s">
        <v>300</v>
      </c>
      <c r="G170" s="14" t="s">
        <v>301</v>
      </c>
      <c r="H170" s="418" t="str">
        <f>'Table 1'!H170</f>
        <v/>
      </c>
      <c r="I170" s="419"/>
      <c r="J170" s="420"/>
      <c r="K170" s="444" t="str">
        <f t="shared" si="12"/>
        <v/>
      </c>
      <c r="L170" s="420"/>
      <c r="M170" s="419"/>
      <c r="N170" s="420"/>
      <c r="O170" s="419"/>
      <c r="P170" s="421" t="str">
        <f t="shared" si="13"/>
        <v/>
      </c>
      <c r="Q170" s="419"/>
      <c r="R170" s="420"/>
      <c r="S170" s="423"/>
      <c r="T170" s="416" t="str">
        <f t="shared" si="14"/>
        <v/>
      </c>
      <c r="U170" s="626" t="str">
        <f t="shared" si="15"/>
        <v/>
      </c>
      <c r="V170" s="631" t="str">
        <f t="shared" si="16"/>
        <v/>
      </c>
      <c r="W170" s="442" t="str">
        <f t="shared" si="17"/>
        <v/>
      </c>
    </row>
    <row r="171" spans="1:23" x14ac:dyDescent="0.2">
      <c r="A171" s="56"/>
      <c r="B171" s="211" t="s">
        <v>773</v>
      </c>
      <c r="C171" s="212"/>
      <c r="D171" s="209" t="s">
        <v>535</v>
      </c>
      <c r="E171" s="16">
        <v>151</v>
      </c>
      <c r="F171" s="14" t="s">
        <v>302</v>
      </c>
      <c r="G171" s="14" t="s">
        <v>303</v>
      </c>
      <c r="H171" s="418" t="str">
        <f>'Table 1'!H171</f>
        <v/>
      </c>
      <c r="I171" s="419"/>
      <c r="J171" s="420"/>
      <c r="K171" s="444" t="str">
        <f t="shared" si="12"/>
        <v/>
      </c>
      <c r="L171" s="420"/>
      <c r="M171" s="419"/>
      <c r="N171" s="420"/>
      <c r="O171" s="419"/>
      <c r="P171" s="421" t="str">
        <f t="shared" si="13"/>
        <v/>
      </c>
      <c r="Q171" s="419"/>
      <c r="R171" s="420"/>
      <c r="S171" s="423"/>
      <c r="T171" s="416" t="str">
        <f t="shared" si="14"/>
        <v/>
      </c>
      <c r="U171" s="626" t="str">
        <f t="shared" si="15"/>
        <v/>
      </c>
      <c r="V171" s="631" t="str">
        <f t="shared" si="16"/>
        <v/>
      </c>
      <c r="W171" s="442" t="str">
        <f t="shared" si="17"/>
        <v/>
      </c>
    </row>
    <row r="172" spans="1:23" x14ac:dyDescent="0.2">
      <c r="A172" s="56"/>
      <c r="B172" s="211" t="s">
        <v>774</v>
      </c>
      <c r="C172" s="212"/>
      <c r="D172" s="209" t="s">
        <v>535</v>
      </c>
      <c r="E172" s="13">
        <v>152</v>
      </c>
      <c r="F172" s="14" t="s">
        <v>304</v>
      </c>
      <c r="G172" s="14" t="s">
        <v>305</v>
      </c>
      <c r="H172" s="418" t="str">
        <f>'Table 1'!H172</f>
        <v/>
      </c>
      <c r="I172" s="419"/>
      <c r="J172" s="420"/>
      <c r="K172" s="444" t="str">
        <f t="shared" si="12"/>
        <v/>
      </c>
      <c r="L172" s="420"/>
      <c r="M172" s="419"/>
      <c r="N172" s="420"/>
      <c r="O172" s="419"/>
      <c r="P172" s="421" t="str">
        <f t="shared" si="13"/>
        <v/>
      </c>
      <c r="Q172" s="419"/>
      <c r="R172" s="420"/>
      <c r="S172" s="423"/>
      <c r="T172" s="416" t="str">
        <f t="shared" si="14"/>
        <v/>
      </c>
      <c r="U172" s="626" t="str">
        <f t="shared" si="15"/>
        <v/>
      </c>
      <c r="V172" s="631" t="str">
        <f t="shared" si="16"/>
        <v/>
      </c>
      <c r="W172" s="442" t="str">
        <f t="shared" si="17"/>
        <v/>
      </c>
    </row>
    <row r="173" spans="1:23" x14ac:dyDescent="0.2">
      <c r="A173" s="56"/>
      <c r="B173" s="211" t="s">
        <v>775</v>
      </c>
      <c r="C173" s="212"/>
      <c r="D173" s="209" t="s">
        <v>535</v>
      </c>
      <c r="E173" s="16">
        <v>153</v>
      </c>
      <c r="F173" s="14" t="s">
        <v>306</v>
      </c>
      <c r="G173" s="14" t="s">
        <v>307</v>
      </c>
      <c r="H173" s="418">
        <f>'Table 1'!H173</f>
        <v>30253</v>
      </c>
      <c r="I173" s="419"/>
      <c r="J173" s="420">
        <v>1379</v>
      </c>
      <c r="K173" s="444">
        <f t="shared" si="12"/>
        <v>28874</v>
      </c>
      <c r="L173" s="420">
        <v>64</v>
      </c>
      <c r="M173" s="419"/>
      <c r="N173" s="420">
        <v>28810</v>
      </c>
      <c r="O173" s="419"/>
      <c r="P173" s="421" t="str">
        <f t="shared" si="13"/>
        <v/>
      </c>
      <c r="Q173" s="419"/>
      <c r="R173" s="420"/>
      <c r="S173" s="423"/>
      <c r="T173" s="416" t="str">
        <f t="shared" si="14"/>
        <v/>
      </c>
      <c r="U173" s="626" t="str">
        <f t="shared" si="15"/>
        <v/>
      </c>
      <c r="V173" s="631" t="str">
        <f t="shared" si="16"/>
        <v/>
      </c>
      <c r="W173" s="442" t="str">
        <f t="shared" si="17"/>
        <v/>
      </c>
    </row>
    <row r="174" spans="1:23" x14ac:dyDescent="0.2">
      <c r="A174" s="56"/>
      <c r="B174" s="211" t="s">
        <v>776</v>
      </c>
      <c r="C174" s="212"/>
      <c r="D174" s="209" t="s">
        <v>535</v>
      </c>
      <c r="E174" s="13">
        <v>154</v>
      </c>
      <c r="F174" s="14" t="s">
        <v>308</v>
      </c>
      <c r="G174" s="14" t="s">
        <v>309</v>
      </c>
      <c r="H174" s="418" t="str">
        <f>'Table 1'!H174</f>
        <v/>
      </c>
      <c r="I174" s="419"/>
      <c r="J174" s="420"/>
      <c r="K174" s="444" t="str">
        <f t="shared" si="12"/>
        <v/>
      </c>
      <c r="L174" s="420"/>
      <c r="M174" s="419"/>
      <c r="N174" s="420"/>
      <c r="O174" s="419"/>
      <c r="P174" s="421" t="str">
        <f t="shared" si="13"/>
        <v/>
      </c>
      <c r="Q174" s="419"/>
      <c r="R174" s="420"/>
      <c r="S174" s="423"/>
      <c r="T174" s="416" t="str">
        <f t="shared" si="14"/>
        <v/>
      </c>
      <c r="U174" s="626" t="str">
        <f t="shared" si="15"/>
        <v/>
      </c>
      <c r="V174" s="631" t="str">
        <f t="shared" si="16"/>
        <v/>
      </c>
      <c r="W174" s="442" t="str">
        <f t="shared" si="17"/>
        <v/>
      </c>
    </row>
    <row r="175" spans="1:23" x14ac:dyDescent="0.2">
      <c r="A175" s="56"/>
      <c r="B175" s="211" t="s">
        <v>777</v>
      </c>
      <c r="C175" s="212"/>
      <c r="D175" s="209" t="s">
        <v>535</v>
      </c>
      <c r="E175" s="16">
        <v>155</v>
      </c>
      <c r="F175" s="14" t="s">
        <v>310</v>
      </c>
      <c r="G175" s="14" t="s">
        <v>311</v>
      </c>
      <c r="H175" s="418">
        <f>'Table 1'!H175</f>
        <v>1170</v>
      </c>
      <c r="I175" s="419"/>
      <c r="J175" s="420">
        <v>5</v>
      </c>
      <c r="K175" s="444">
        <f t="shared" si="12"/>
        <v>1165</v>
      </c>
      <c r="L175" s="420">
        <v>71</v>
      </c>
      <c r="M175" s="419"/>
      <c r="N175" s="420">
        <v>1094</v>
      </c>
      <c r="O175" s="419"/>
      <c r="P175" s="421" t="str">
        <f t="shared" si="13"/>
        <v/>
      </c>
      <c r="Q175" s="419"/>
      <c r="R175" s="420"/>
      <c r="S175" s="423"/>
      <c r="T175" s="416" t="str">
        <f t="shared" si="14"/>
        <v/>
      </c>
      <c r="U175" s="626" t="str">
        <f t="shared" si="15"/>
        <v/>
      </c>
      <c r="V175" s="631" t="str">
        <f t="shared" si="16"/>
        <v/>
      </c>
      <c r="W175" s="442" t="str">
        <f t="shared" si="17"/>
        <v/>
      </c>
    </row>
    <row r="176" spans="1:23" x14ac:dyDescent="0.2">
      <c r="A176" s="56"/>
      <c r="B176" s="211" t="s">
        <v>778</v>
      </c>
      <c r="C176" s="212"/>
      <c r="D176" s="209" t="s">
        <v>535</v>
      </c>
      <c r="E176" s="13">
        <v>156</v>
      </c>
      <c r="F176" s="14" t="s">
        <v>312</v>
      </c>
      <c r="G176" s="14" t="s">
        <v>313</v>
      </c>
      <c r="H176" s="418" t="str">
        <f>'Table 1'!H176</f>
        <v/>
      </c>
      <c r="I176" s="419"/>
      <c r="J176" s="420"/>
      <c r="K176" s="444" t="str">
        <f t="shared" si="12"/>
        <v/>
      </c>
      <c r="L176" s="420"/>
      <c r="M176" s="419"/>
      <c r="N176" s="420"/>
      <c r="O176" s="419"/>
      <c r="P176" s="421" t="str">
        <f t="shared" si="13"/>
        <v/>
      </c>
      <c r="Q176" s="419"/>
      <c r="R176" s="420"/>
      <c r="S176" s="423"/>
      <c r="T176" s="416" t="str">
        <f t="shared" si="14"/>
        <v/>
      </c>
      <c r="U176" s="626" t="str">
        <f t="shared" si="15"/>
        <v/>
      </c>
      <c r="V176" s="631" t="str">
        <f t="shared" si="16"/>
        <v/>
      </c>
      <c r="W176" s="442" t="str">
        <f t="shared" si="17"/>
        <v/>
      </c>
    </row>
    <row r="177" spans="1:23" x14ac:dyDescent="0.2">
      <c r="A177" s="56"/>
      <c r="B177" s="211" t="s">
        <v>779</v>
      </c>
      <c r="C177" s="212"/>
      <c r="D177" s="209" t="s">
        <v>535</v>
      </c>
      <c r="E177" s="16">
        <v>157</v>
      </c>
      <c r="F177" s="14" t="s">
        <v>314</v>
      </c>
      <c r="G177" s="14" t="s">
        <v>315</v>
      </c>
      <c r="H177" s="418">
        <f>'Table 1'!H177</f>
        <v>5</v>
      </c>
      <c r="I177" s="419"/>
      <c r="J177" s="420"/>
      <c r="K177" s="444">
        <f t="shared" si="12"/>
        <v>5</v>
      </c>
      <c r="L177" s="420"/>
      <c r="M177" s="419"/>
      <c r="N177" s="420">
        <v>5</v>
      </c>
      <c r="O177" s="419"/>
      <c r="P177" s="421" t="str">
        <f t="shared" si="13"/>
        <v/>
      </c>
      <c r="Q177" s="419"/>
      <c r="R177" s="420"/>
      <c r="S177" s="423"/>
      <c r="T177" s="416" t="str">
        <f t="shared" si="14"/>
        <v/>
      </c>
      <c r="U177" s="626" t="str">
        <f t="shared" si="15"/>
        <v/>
      </c>
      <c r="V177" s="631" t="str">
        <f t="shared" si="16"/>
        <v/>
      </c>
      <c r="W177" s="442" t="str">
        <f t="shared" si="17"/>
        <v/>
      </c>
    </row>
    <row r="178" spans="1:23" x14ac:dyDescent="0.2">
      <c r="A178" s="56"/>
      <c r="B178" s="211" t="s">
        <v>780</v>
      </c>
      <c r="C178" s="212"/>
      <c r="D178" s="209" t="s">
        <v>535</v>
      </c>
      <c r="E178" s="13">
        <v>158</v>
      </c>
      <c r="F178" s="14" t="s">
        <v>316</v>
      </c>
      <c r="G178" s="14" t="s">
        <v>317</v>
      </c>
      <c r="H178" s="418">
        <f>'Table 1'!H178</f>
        <v>593</v>
      </c>
      <c r="I178" s="419"/>
      <c r="J178" s="420"/>
      <c r="K178" s="444">
        <f t="shared" si="12"/>
        <v>593</v>
      </c>
      <c r="L178" s="420"/>
      <c r="M178" s="419"/>
      <c r="N178" s="420">
        <v>593</v>
      </c>
      <c r="O178" s="419"/>
      <c r="P178" s="421" t="str">
        <f t="shared" si="13"/>
        <v/>
      </c>
      <c r="Q178" s="419"/>
      <c r="R178" s="420"/>
      <c r="S178" s="423"/>
      <c r="T178" s="416" t="str">
        <f t="shared" si="14"/>
        <v/>
      </c>
      <c r="U178" s="626" t="str">
        <f t="shared" si="15"/>
        <v/>
      </c>
      <c r="V178" s="631" t="str">
        <f t="shared" si="16"/>
        <v/>
      </c>
      <c r="W178" s="442" t="str">
        <f t="shared" si="17"/>
        <v/>
      </c>
    </row>
    <row r="179" spans="1:23" x14ac:dyDescent="0.2">
      <c r="A179" s="56"/>
      <c r="B179" s="211" t="s">
        <v>781</v>
      </c>
      <c r="C179" s="212"/>
      <c r="D179" s="209" t="s">
        <v>535</v>
      </c>
      <c r="E179" s="16">
        <v>159</v>
      </c>
      <c r="F179" s="14" t="s">
        <v>318</v>
      </c>
      <c r="G179" s="14" t="s">
        <v>319</v>
      </c>
      <c r="H179" s="418" t="str">
        <f>'Table 1'!H179</f>
        <v/>
      </c>
      <c r="I179" s="419"/>
      <c r="J179" s="420"/>
      <c r="K179" s="444" t="str">
        <f t="shared" si="12"/>
        <v/>
      </c>
      <c r="L179" s="420"/>
      <c r="M179" s="419"/>
      <c r="N179" s="420"/>
      <c r="O179" s="419"/>
      <c r="P179" s="421" t="str">
        <f t="shared" si="13"/>
        <v/>
      </c>
      <c r="Q179" s="419"/>
      <c r="R179" s="420"/>
      <c r="S179" s="423"/>
      <c r="T179" s="416" t="str">
        <f t="shared" si="14"/>
        <v/>
      </c>
      <c r="U179" s="626" t="str">
        <f t="shared" si="15"/>
        <v/>
      </c>
      <c r="V179" s="631" t="str">
        <f t="shared" si="16"/>
        <v/>
      </c>
      <c r="W179" s="442" t="str">
        <f t="shared" si="17"/>
        <v/>
      </c>
    </row>
    <row r="180" spans="1:23" x14ac:dyDescent="0.2">
      <c r="A180" s="56"/>
      <c r="B180" s="211" t="s">
        <v>782</v>
      </c>
      <c r="C180" s="212"/>
      <c r="D180" s="209" t="s">
        <v>535</v>
      </c>
      <c r="E180" s="13">
        <v>160</v>
      </c>
      <c r="F180" s="14" t="s">
        <v>320</v>
      </c>
      <c r="G180" s="14" t="s">
        <v>321</v>
      </c>
      <c r="H180" s="418" t="str">
        <f>'Table 1'!H180</f>
        <v/>
      </c>
      <c r="I180" s="419"/>
      <c r="J180" s="420"/>
      <c r="K180" s="444" t="str">
        <f t="shared" si="12"/>
        <v/>
      </c>
      <c r="L180" s="420"/>
      <c r="M180" s="419"/>
      <c r="N180" s="420"/>
      <c r="O180" s="419"/>
      <c r="P180" s="421" t="str">
        <f t="shared" si="13"/>
        <v/>
      </c>
      <c r="Q180" s="419"/>
      <c r="R180" s="420"/>
      <c r="S180" s="423"/>
      <c r="T180" s="416" t="str">
        <f t="shared" si="14"/>
        <v/>
      </c>
      <c r="U180" s="626" t="str">
        <f t="shared" si="15"/>
        <v/>
      </c>
      <c r="V180" s="631" t="str">
        <f t="shared" si="16"/>
        <v/>
      </c>
      <c r="W180" s="442" t="str">
        <f t="shared" si="17"/>
        <v/>
      </c>
    </row>
    <row r="181" spans="1:23" x14ac:dyDescent="0.2">
      <c r="A181" s="56"/>
      <c r="B181" s="211" t="s">
        <v>783</v>
      </c>
      <c r="C181" s="212"/>
      <c r="D181" s="209" t="s">
        <v>535</v>
      </c>
      <c r="E181" s="16">
        <v>161</v>
      </c>
      <c r="F181" s="14" t="s">
        <v>322</v>
      </c>
      <c r="G181" s="14" t="s">
        <v>323</v>
      </c>
      <c r="H181" s="418">
        <f>'Table 1'!H181</f>
        <v>1800</v>
      </c>
      <c r="I181" s="419"/>
      <c r="J181" s="420">
        <v>252</v>
      </c>
      <c r="K181" s="444">
        <f t="shared" si="12"/>
        <v>1548</v>
      </c>
      <c r="L181" s="420">
        <v>5</v>
      </c>
      <c r="M181" s="419"/>
      <c r="N181" s="420">
        <v>1543</v>
      </c>
      <c r="O181" s="419"/>
      <c r="P181" s="421" t="str">
        <f t="shared" si="13"/>
        <v/>
      </c>
      <c r="Q181" s="419"/>
      <c r="R181" s="420"/>
      <c r="S181" s="423"/>
      <c r="T181" s="416" t="str">
        <f t="shared" si="14"/>
        <v/>
      </c>
      <c r="U181" s="626" t="str">
        <f t="shared" si="15"/>
        <v/>
      </c>
      <c r="V181" s="631" t="str">
        <f t="shared" si="16"/>
        <v/>
      </c>
      <c r="W181" s="442" t="str">
        <f t="shared" si="17"/>
        <v/>
      </c>
    </row>
    <row r="182" spans="1:23" x14ac:dyDescent="0.2">
      <c r="A182" s="56"/>
      <c r="B182" s="211" t="s">
        <v>784</v>
      </c>
      <c r="C182" s="212"/>
      <c r="D182" s="209" t="s">
        <v>535</v>
      </c>
      <c r="E182" s="13">
        <v>162</v>
      </c>
      <c r="F182" s="14" t="s">
        <v>324</v>
      </c>
      <c r="G182" s="14" t="s">
        <v>325</v>
      </c>
      <c r="H182" s="418">
        <f>'Table 1'!H182</f>
        <v>51</v>
      </c>
      <c r="I182" s="419"/>
      <c r="J182" s="420">
        <v>2</v>
      </c>
      <c r="K182" s="444">
        <f t="shared" si="12"/>
        <v>49</v>
      </c>
      <c r="L182" s="420">
        <v>1</v>
      </c>
      <c r="M182" s="419"/>
      <c r="N182" s="420">
        <v>48</v>
      </c>
      <c r="O182" s="419"/>
      <c r="P182" s="421" t="str">
        <f t="shared" si="13"/>
        <v/>
      </c>
      <c r="Q182" s="419"/>
      <c r="R182" s="420"/>
      <c r="S182" s="423"/>
      <c r="T182" s="416" t="str">
        <f t="shared" si="14"/>
        <v/>
      </c>
      <c r="U182" s="626" t="str">
        <f t="shared" si="15"/>
        <v/>
      </c>
      <c r="V182" s="631" t="str">
        <f t="shared" si="16"/>
        <v/>
      </c>
      <c r="W182" s="442" t="str">
        <f t="shared" si="17"/>
        <v/>
      </c>
    </row>
    <row r="183" spans="1:23" x14ac:dyDescent="0.2">
      <c r="A183" s="56"/>
      <c r="B183" s="211" t="s">
        <v>785</v>
      </c>
      <c r="C183" s="212"/>
      <c r="D183" s="209" t="s">
        <v>535</v>
      </c>
      <c r="E183" s="16">
        <v>163</v>
      </c>
      <c r="F183" s="14" t="s">
        <v>326</v>
      </c>
      <c r="G183" s="14" t="s">
        <v>327</v>
      </c>
      <c r="H183" s="418">
        <f>'Table 1'!H183</f>
        <v>32</v>
      </c>
      <c r="I183" s="419"/>
      <c r="J183" s="420"/>
      <c r="K183" s="444">
        <f t="shared" si="12"/>
        <v>32</v>
      </c>
      <c r="L183" s="420"/>
      <c r="M183" s="419"/>
      <c r="N183" s="420">
        <v>32</v>
      </c>
      <c r="O183" s="419"/>
      <c r="P183" s="421" t="str">
        <f t="shared" si="13"/>
        <v/>
      </c>
      <c r="Q183" s="419"/>
      <c r="R183" s="420"/>
      <c r="S183" s="423"/>
      <c r="T183" s="416" t="str">
        <f t="shared" si="14"/>
        <v/>
      </c>
      <c r="U183" s="626" t="str">
        <f t="shared" si="15"/>
        <v/>
      </c>
      <c r="V183" s="631" t="str">
        <f t="shared" si="16"/>
        <v/>
      </c>
      <c r="W183" s="442" t="str">
        <f t="shared" si="17"/>
        <v/>
      </c>
    </row>
    <row r="184" spans="1:23" x14ac:dyDescent="0.2">
      <c r="A184" s="56"/>
      <c r="B184" s="211" t="s">
        <v>786</v>
      </c>
      <c r="C184" s="212"/>
      <c r="D184" s="209" t="s">
        <v>535</v>
      </c>
      <c r="E184" s="13">
        <v>164</v>
      </c>
      <c r="F184" s="14" t="s">
        <v>328</v>
      </c>
      <c r="G184" s="14" t="s">
        <v>329</v>
      </c>
      <c r="H184" s="418" t="str">
        <f>'Table 1'!H184</f>
        <v/>
      </c>
      <c r="I184" s="419"/>
      <c r="J184" s="420"/>
      <c r="K184" s="444" t="str">
        <f t="shared" si="12"/>
        <v/>
      </c>
      <c r="L184" s="420"/>
      <c r="M184" s="419"/>
      <c r="N184" s="420"/>
      <c r="O184" s="419"/>
      <c r="P184" s="421" t="str">
        <f t="shared" si="13"/>
        <v/>
      </c>
      <c r="Q184" s="419"/>
      <c r="R184" s="420"/>
      <c r="S184" s="423"/>
      <c r="T184" s="416" t="str">
        <f t="shared" si="14"/>
        <v/>
      </c>
      <c r="U184" s="626" t="str">
        <f t="shared" si="15"/>
        <v/>
      </c>
      <c r="V184" s="631" t="str">
        <f t="shared" si="16"/>
        <v/>
      </c>
      <c r="W184" s="442" t="str">
        <f t="shared" si="17"/>
        <v/>
      </c>
    </row>
    <row r="185" spans="1:23" x14ac:dyDescent="0.2">
      <c r="A185" s="56"/>
      <c r="B185" s="211" t="s">
        <v>787</v>
      </c>
      <c r="C185" s="212"/>
      <c r="D185" s="209" t="s">
        <v>535</v>
      </c>
      <c r="E185" s="16">
        <v>165</v>
      </c>
      <c r="F185" s="14" t="s">
        <v>330</v>
      </c>
      <c r="G185" s="14" t="s">
        <v>331</v>
      </c>
      <c r="H185" s="418">
        <f>'Table 1'!H185</f>
        <v>193</v>
      </c>
      <c r="I185" s="419"/>
      <c r="J185" s="420">
        <v>105</v>
      </c>
      <c r="K185" s="444">
        <f t="shared" si="12"/>
        <v>88</v>
      </c>
      <c r="L185" s="420">
        <v>8</v>
      </c>
      <c r="M185" s="419"/>
      <c r="N185" s="420">
        <v>80</v>
      </c>
      <c r="O185" s="419"/>
      <c r="P185" s="421" t="str">
        <f t="shared" si="13"/>
        <v/>
      </c>
      <c r="Q185" s="419"/>
      <c r="R185" s="420"/>
      <c r="S185" s="423"/>
      <c r="T185" s="416" t="str">
        <f t="shared" si="14"/>
        <v/>
      </c>
      <c r="U185" s="626" t="str">
        <f t="shared" si="15"/>
        <v/>
      </c>
      <c r="V185" s="631" t="str">
        <f t="shared" si="16"/>
        <v/>
      </c>
      <c r="W185" s="442" t="str">
        <f t="shared" si="17"/>
        <v/>
      </c>
    </row>
    <row r="186" spans="1:23" x14ac:dyDescent="0.2">
      <c r="A186" s="56"/>
      <c r="B186" s="211" t="s">
        <v>788</v>
      </c>
      <c r="C186" s="212"/>
      <c r="D186" s="209" t="s">
        <v>535</v>
      </c>
      <c r="E186" s="13">
        <v>166</v>
      </c>
      <c r="F186" s="14" t="s">
        <v>332</v>
      </c>
      <c r="G186" s="14" t="s">
        <v>333</v>
      </c>
      <c r="H186" s="418" t="str">
        <f>'Table 1'!H186</f>
        <v/>
      </c>
      <c r="I186" s="419"/>
      <c r="J186" s="420"/>
      <c r="K186" s="444" t="str">
        <f t="shared" si="12"/>
        <v/>
      </c>
      <c r="L186" s="420"/>
      <c r="M186" s="419"/>
      <c r="N186" s="420"/>
      <c r="O186" s="419"/>
      <c r="P186" s="421" t="str">
        <f t="shared" si="13"/>
        <v/>
      </c>
      <c r="Q186" s="419"/>
      <c r="R186" s="420"/>
      <c r="S186" s="423"/>
      <c r="T186" s="416" t="str">
        <f t="shared" si="14"/>
        <v/>
      </c>
      <c r="U186" s="626" t="str">
        <f t="shared" si="15"/>
        <v/>
      </c>
      <c r="V186" s="631" t="str">
        <f t="shared" si="16"/>
        <v/>
      </c>
      <c r="W186" s="442" t="str">
        <f t="shared" si="17"/>
        <v/>
      </c>
    </row>
    <row r="187" spans="1:23" x14ac:dyDescent="0.2">
      <c r="A187" s="56"/>
      <c r="B187" s="211" t="s">
        <v>789</v>
      </c>
      <c r="C187" s="212"/>
      <c r="D187" s="209" t="s">
        <v>535</v>
      </c>
      <c r="E187" s="16">
        <v>167</v>
      </c>
      <c r="F187" s="14" t="s">
        <v>334</v>
      </c>
      <c r="G187" s="14" t="s">
        <v>335</v>
      </c>
      <c r="H187" s="418">
        <f>'Table 1'!H187</f>
        <v>20</v>
      </c>
      <c r="I187" s="419"/>
      <c r="J187" s="420"/>
      <c r="K187" s="444">
        <f t="shared" si="12"/>
        <v>20</v>
      </c>
      <c r="L187" s="420"/>
      <c r="M187" s="419"/>
      <c r="N187" s="420">
        <v>20</v>
      </c>
      <c r="O187" s="419"/>
      <c r="P187" s="421" t="str">
        <f t="shared" si="13"/>
        <v/>
      </c>
      <c r="Q187" s="419"/>
      <c r="R187" s="420"/>
      <c r="S187" s="423"/>
      <c r="T187" s="416" t="str">
        <f t="shared" si="14"/>
        <v/>
      </c>
      <c r="U187" s="626" t="str">
        <f t="shared" si="15"/>
        <v/>
      </c>
      <c r="V187" s="631" t="str">
        <f t="shared" si="16"/>
        <v/>
      </c>
      <c r="W187" s="442" t="str">
        <f t="shared" si="17"/>
        <v/>
      </c>
    </row>
    <row r="188" spans="1:23" x14ac:dyDescent="0.2">
      <c r="A188" s="56"/>
      <c r="B188" s="211" t="s">
        <v>790</v>
      </c>
      <c r="C188" s="212"/>
      <c r="D188" s="209" t="s">
        <v>535</v>
      </c>
      <c r="E188" s="13">
        <v>168</v>
      </c>
      <c r="F188" s="14" t="s">
        <v>336</v>
      </c>
      <c r="G188" s="14" t="s">
        <v>337</v>
      </c>
      <c r="H188" s="418">
        <f>'Table 1'!H188</f>
        <v>1082</v>
      </c>
      <c r="I188" s="419"/>
      <c r="J188" s="420">
        <v>178</v>
      </c>
      <c r="K188" s="444">
        <f t="shared" si="12"/>
        <v>904</v>
      </c>
      <c r="L188" s="420">
        <v>13</v>
      </c>
      <c r="M188" s="419"/>
      <c r="N188" s="420">
        <v>891</v>
      </c>
      <c r="O188" s="419"/>
      <c r="P188" s="421" t="str">
        <f t="shared" si="13"/>
        <v/>
      </c>
      <c r="Q188" s="419"/>
      <c r="R188" s="420"/>
      <c r="S188" s="423"/>
      <c r="T188" s="416" t="str">
        <f t="shared" si="14"/>
        <v/>
      </c>
      <c r="U188" s="626" t="str">
        <f t="shared" si="15"/>
        <v/>
      </c>
      <c r="V188" s="631" t="str">
        <f t="shared" si="16"/>
        <v/>
      </c>
      <c r="W188" s="442" t="str">
        <f t="shared" si="17"/>
        <v/>
      </c>
    </row>
    <row r="189" spans="1:23" x14ac:dyDescent="0.2">
      <c r="A189" s="56"/>
      <c r="B189" s="211" t="s">
        <v>791</v>
      </c>
      <c r="C189" s="212"/>
      <c r="D189" s="209" t="s">
        <v>535</v>
      </c>
      <c r="E189" s="16">
        <v>169</v>
      </c>
      <c r="F189" s="14" t="s">
        <v>338</v>
      </c>
      <c r="G189" s="14" t="s">
        <v>339</v>
      </c>
      <c r="H189" s="418">
        <f>'Table 1'!H189</f>
        <v>688</v>
      </c>
      <c r="I189" s="419"/>
      <c r="J189" s="420"/>
      <c r="K189" s="444">
        <f t="shared" si="12"/>
        <v>688</v>
      </c>
      <c r="L189" s="420">
        <v>1</v>
      </c>
      <c r="M189" s="419"/>
      <c r="N189" s="420">
        <v>687</v>
      </c>
      <c r="O189" s="419"/>
      <c r="P189" s="421" t="str">
        <f t="shared" si="13"/>
        <v/>
      </c>
      <c r="Q189" s="419"/>
      <c r="R189" s="420"/>
      <c r="S189" s="423"/>
      <c r="T189" s="416" t="str">
        <f t="shared" si="14"/>
        <v/>
      </c>
      <c r="U189" s="626" t="str">
        <f t="shared" si="15"/>
        <v/>
      </c>
      <c r="V189" s="631" t="str">
        <f t="shared" si="16"/>
        <v/>
      </c>
      <c r="W189" s="442" t="str">
        <f t="shared" si="17"/>
        <v/>
      </c>
    </row>
    <row r="190" spans="1:23" x14ac:dyDescent="0.2">
      <c r="A190" s="56"/>
      <c r="B190" s="211" t="s">
        <v>792</v>
      </c>
      <c r="C190" s="212"/>
      <c r="D190" s="209" t="s">
        <v>535</v>
      </c>
      <c r="E190" s="13">
        <v>170</v>
      </c>
      <c r="F190" s="14" t="s">
        <v>340</v>
      </c>
      <c r="G190" s="14" t="s">
        <v>341</v>
      </c>
      <c r="H190" s="418" t="str">
        <f>'Table 1'!H190</f>
        <v/>
      </c>
      <c r="I190" s="419"/>
      <c r="J190" s="420"/>
      <c r="K190" s="444" t="str">
        <f t="shared" si="12"/>
        <v/>
      </c>
      <c r="L190" s="420"/>
      <c r="M190" s="419"/>
      <c r="N190" s="420"/>
      <c r="O190" s="419"/>
      <c r="P190" s="421" t="str">
        <f t="shared" si="13"/>
        <v/>
      </c>
      <c r="Q190" s="419"/>
      <c r="R190" s="420"/>
      <c r="S190" s="423"/>
      <c r="T190" s="416" t="str">
        <f t="shared" si="14"/>
        <v/>
      </c>
      <c r="U190" s="626" t="str">
        <f t="shared" si="15"/>
        <v/>
      </c>
      <c r="V190" s="631" t="str">
        <f t="shared" si="16"/>
        <v/>
      </c>
      <c r="W190" s="442" t="str">
        <f t="shared" si="17"/>
        <v/>
      </c>
    </row>
    <row r="191" spans="1:23" x14ac:dyDescent="0.2">
      <c r="A191" s="56"/>
      <c r="B191" s="211" t="s">
        <v>793</v>
      </c>
      <c r="C191" s="212"/>
      <c r="D191" s="209" t="s">
        <v>535</v>
      </c>
      <c r="E191" s="16">
        <v>171</v>
      </c>
      <c r="F191" s="14" t="s">
        <v>342</v>
      </c>
      <c r="G191" s="14" t="s">
        <v>343</v>
      </c>
      <c r="H191" s="418">
        <f>'Table 1'!H191</f>
        <v>134</v>
      </c>
      <c r="I191" s="419"/>
      <c r="J191" s="420">
        <v>10</v>
      </c>
      <c r="K191" s="444">
        <f t="shared" si="12"/>
        <v>124</v>
      </c>
      <c r="L191" s="420">
        <v>4</v>
      </c>
      <c r="M191" s="419"/>
      <c r="N191" s="420">
        <v>120</v>
      </c>
      <c r="O191" s="419"/>
      <c r="P191" s="421" t="str">
        <f t="shared" si="13"/>
        <v/>
      </c>
      <c r="Q191" s="419"/>
      <c r="R191" s="420"/>
      <c r="S191" s="423"/>
      <c r="T191" s="416" t="str">
        <f t="shared" si="14"/>
        <v/>
      </c>
      <c r="U191" s="626" t="str">
        <f t="shared" si="15"/>
        <v/>
      </c>
      <c r="V191" s="631" t="str">
        <f t="shared" si="16"/>
        <v/>
      </c>
      <c r="W191" s="442" t="str">
        <f t="shared" si="17"/>
        <v/>
      </c>
    </row>
    <row r="192" spans="1:23" x14ac:dyDescent="0.2">
      <c r="A192" s="56"/>
      <c r="B192" s="211" t="s">
        <v>794</v>
      </c>
      <c r="C192" s="212"/>
      <c r="D192" s="209" t="s">
        <v>535</v>
      </c>
      <c r="E192" s="13">
        <v>172</v>
      </c>
      <c r="F192" s="14" t="s">
        <v>344</v>
      </c>
      <c r="G192" s="14" t="s">
        <v>345</v>
      </c>
      <c r="H192" s="418">
        <f>'Table 1'!H192</f>
        <v>1729</v>
      </c>
      <c r="I192" s="419"/>
      <c r="J192" s="420">
        <v>101</v>
      </c>
      <c r="K192" s="444">
        <f t="shared" si="12"/>
        <v>1628</v>
      </c>
      <c r="L192" s="420">
        <v>2</v>
      </c>
      <c r="M192" s="419"/>
      <c r="N192" s="420">
        <v>1626</v>
      </c>
      <c r="O192" s="419"/>
      <c r="P192" s="421" t="str">
        <f t="shared" si="13"/>
        <v/>
      </c>
      <c r="Q192" s="419"/>
      <c r="R192" s="420"/>
      <c r="S192" s="423"/>
      <c r="T192" s="416" t="str">
        <f t="shared" si="14"/>
        <v/>
      </c>
      <c r="U192" s="626" t="str">
        <f t="shared" si="15"/>
        <v/>
      </c>
      <c r="V192" s="631" t="str">
        <f t="shared" si="16"/>
        <v/>
      </c>
      <c r="W192" s="442" t="str">
        <f t="shared" si="17"/>
        <v/>
      </c>
    </row>
    <row r="193" spans="1:23" x14ac:dyDescent="0.2">
      <c r="A193" s="56"/>
      <c r="B193" s="211" t="s">
        <v>795</v>
      </c>
      <c r="C193" s="212"/>
      <c r="D193" s="209" t="s">
        <v>535</v>
      </c>
      <c r="E193" s="16">
        <v>173</v>
      </c>
      <c r="F193" s="14" t="s">
        <v>346</v>
      </c>
      <c r="G193" s="14" t="s">
        <v>347</v>
      </c>
      <c r="H193" s="418">
        <f>'Table 1'!H193</f>
        <v>315</v>
      </c>
      <c r="I193" s="419"/>
      <c r="J193" s="420"/>
      <c r="K193" s="444">
        <f t="shared" si="12"/>
        <v>315</v>
      </c>
      <c r="L193" s="420"/>
      <c r="M193" s="419"/>
      <c r="N193" s="420">
        <v>315</v>
      </c>
      <c r="O193" s="419"/>
      <c r="P193" s="421" t="str">
        <f t="shared" si="13"/>
        <v/>
      </c>
      <c r="Q193" s="419"/>
      <c r="R193" s="420"/>
      <c r="S193" s="423"/>
      <c r="T193" s="416" t="str">
        <f t="shared" si="14"/>
        <v/>
      </c>
      <c r="U193" s="626" t="str">
        <f t="shared" si="15"/>
        <v/>
      </c>
      <c r="V193" s="631" t="str">
        <f t="shared" si="16"/>
        <v/>
      </c>
      <c r="W193" s="442" t="str">
        <f t="shared" si="17"/>
        <v/>
      </c>
    </row>
    <row r="194" spans="1:23" x14ac:dyDescent="0.2">
      <c r="A194" s="56"/>
      <c r="B194" s="211" t="s">
        <v>796</v>
      </c>
      <c r="C194" s="212"/>
      <c r="D194" s="209" t="s">
        <v>535</v>
      </c>
      <c r="E194" s="13">
        <v>174</v>
      </c>
      <c r="F194" s="14" t="s">
        <v>348</v>
      </c>
      <c r="G194" s="14" t="s">
        <v>349</v>
      </c>
      <c r="H194" s="418">
        <f>'Table 1'!H194</f>
        <v>971</v>
      </c>
      <c r="I194" s="419"/>
      <c r="J194" s="420">
        <v>3</v>
      </c>
      <c r="K194" s="444">
        <f t="shared" si="12"/>
        <v>968</v>
      </c>
      <c r="L194" s="420"/>
      <c r="M194" s="419"/>
      <c r="N194" s="420">
        <v>968</v>
      </c>
      <c r="O194" s="419"/>
      <c r="P194" s="421" t="str">
        <f t="shared" si="13"/>
        <v/>
      </c>
      <c r="Q194" s="419"/>
      <c r="R194" s="420"/>
      <c r="S194" s="423"/>
      <c r="T194" s="416" t="str">
        <f t="shared" si="14"/>
        <v/>
      </c>
      <c r="U194" s="626" t="str">
        <f t="shared" si="15"/>
        <v/>
      </c>
      <c r="V194" s="631" t="str">
        <f t="shared" si="16"/>
        <v/>
      </c>
      <c r="W194" s="442" t="str">
        <f t="shared" si="17"/>
        <v/>
      </c>
    </row>
    <row r="195" spans="1:23" x14ac:dyDescent="0.2">
      <c r="A195" s="56"/>
      <c r="B195" s="211" t="s">
        <v>797</v>
      </c>
      <c r="C195" s="212"/>
      <c r="D195" s="209" t="s">
        <v>535</v>
      </c>
      <c r="E195" s="16">
        <v>175</v>
      </c>
      <c r="F195" s="14" t="s">
        <v>350</v>
      </c>
      <c r="G195" s="14" t="s">
        <v>351</v>
      </c>
      <c r="H195" s="418" t="str">
        <f>'Table 1'!H195</f>
        <v/>
      </c>
      <c r="I195" s="419"/>
      <c r="J195" s="420"/>
      <c r="K195" s="444" t="str">
        <f t="shared" si="12"/>
        <v/>
      </c>
      <c r="L195" s="420"/>
      <c r="M195" s="419"/>
      <c r="N195" s="420"/>
      <c r="O195" s="419"/>
      <c r="P195" s="421" t="str">
        <f t="shared" si="13"/>
        <v/>
      </c>
      <c r="Q195" s="419"/>
      <c r="R195" s="420"/>
      <c r="S195" s="423"/>
      <c r="T195" s="416" t="str">
        <f t="shared" si="14"/>
        <v/>
      </c>
      <c r="U195" s="626" t="str">
        <f t="shared" si="15"/>
        <v/>
      </c>
      <c r="V195" s="631" t="str">
        <f t="shared" si="16"/>
        <v/>
      </c>
      <c r="W195" s="442" t="str">
        <f t="shared" si="17"/>
        <v/>
      </c>
    </row>
    <row r="196" spans="1:23" x14ac:dyDescent="0.2">
      <c r="A196" s="56"/>
      <c r="B196" s="211" t="s">
        <v>798</v>
      </c>
      <c r="C196" s="212"/>
      <c r="D196" s="209" t="s">
        <v>535</v>
      </c>
      <c r="E196" s="13">
        <v>176</v>
      </c>
      <c r="F196" s="14" t="s">
        <v>352</v>
      </c>
      <c r="G196" s="14" t="s">
        <v>353</v>
      </c>
      <c r="H196" s="418">
        <f>'Table 1'!H196</f>
        <v>766</v>
      </c>
      <c r="I196" s="419"/>
      <c r="J196" s="420"/>
      <c r="K196" s="444">
        <f t="shared" si="12"/>
        <v>766</v>
      </c>
      <c r="L196" s="420"/>
      <c r="M196" s="419"/>
      <c r="N196" s="420">
        <v>766</v>
      </c>
      <c r="O196" s="419"/>
      <c r="P196" s="421" t="str">
        <f t="shared" si="13"/>
        <v/>
      </c>
      <c r="Q196" s="419"/>
      <c r="R196" s="420"/>
      <c r="S196" s="423"/>
      <c r="T196" s="416" t="str">
        <f t="shared" si="14"/>
        <v/>
      </c>
      <c r="U196" s="626" t="str">
        <f t="shared" si="15"/>
        <v/>
      </c>
      <c r="V196" s="631" t="str">
        <f t="shared" si="16"/>
        <v/>
      </c>
      <c r="W196" s="442" t="str">
        <f t="shared" si="17"/>
        <v/>
      </c>
    </row>
    <row r="197" spans="1:23" x14ac:dyDescent="0.2">
      <c r="A197" s="56"/>
      <c r="B197" s="211" t="s">
        <v>799</v>
      </c>
      <c r="C197" s="212"/>
      <c r="D197" s="209" t="s">
        <v>535</v>
      </c>
      <c r="E197" s="16">
        <v>177</v>
      </c>
      <c r="F197" s="14" t="s">
        <v>354</v>
      </c>
      <c r="G197" s="14" t="s">
        <v>355</v>
      </c>
      <c r="H197" s="418">
        <f>'Table 1'!H197</f>
        <v>3649</v>
      </c>
      <c r="I197" s="419"/>
      <c r="J197" s="420"/>
      <c r="K197" s="444">
        <f t="shared" si="12"/>
        <v>3649</v>
      </c>
      <c r="L197" s="420">
        <v>2</v>
      </c>
      <c r="M197" s="419"/>
      <c r="N197" s="420">
        <v>3647</v>
      </c>
      <c r="O197" s="419"/>
      <c r="P197" s="421" t="str">
        <f t="shared" si="13"/>
        <v/>
      </c>
      <c r="Q197" s="419"/>
      <c r="R197" s="420"/>
      <c r="S197" s="423"/>
      <c r="T197" s="416" t="str">
        <f t="shared" si="14"/>
        <v/>
      </c>
      <c r="U197" s="626" t="str">
        <f t="shared" si="15"/>
        <v/>
      </c>
      <c r="V197" s="631" t="str">
        <f t="shared" si="16"/>
        <v/>
      </c>
      <c r="W197" s="442" t="str">
        <f t="shared" si="17"/>
        <v/>
      </c>
    </row>
    <row r="198" spans="1:23" x14ac:dyDescent="0.2">
      <c r="A198" s="56"/>
      <c r="B198" s="211" t="s">
        <v>800</v>
      </c>
      <c r="C198" s="212"/>
      <c r="D198" s="209" t="s">
        <v>535</v>
      </c>
      <c r="E198" s="13">
        <v>178</v>
      </c>
      <c r="F198" s="14" t="s">
        <v>356</v>
      </c>
      <c r="G198" s="14" t="s">
        <v>357</v>
      </c>
      <c r="H198" s="418" t="str">
        <f>'Table 1'!H198</f>
        <v/>
      </c>
      <c r="I198" s="419"/>
      <c r="J198" s="420"/>
      <c r="K198" s="444" t="str">
        <f t="shared" si="12"/>
        <v/>
      </c>
      <c r="L198" s="420"/>
      <c r="M198" s="419"/>
      <c r="N198" s="420"/>
      <c r="O198" s="419"/>
      <c r="P198" s="421" t="str">
        <f t="shared" si="13"/>
        <v/>
      </c>
      <c r="Q198" s="419"/>
      <c r="R198" s="420"/>
      <c r="S198" s="423"/>
      <c r="T198" s="416" t="str">
        <f t="shared" si="14"/>
        <v/>
      </c>
      <c r="U198" s="626" t="str">
        <f t="shared" si="15"/>
        <v/>
      </c>
      <c r="V198" s="631" t="str">
        <f t="shared" si="16"/>
        <v/>
      </c>
      <c r="W198" s="442" t="str">
        <f t="shared" si="17"/>
        <v/>
      </c>
    </row>
    <row r="199" spans="1:23" x14ac:dyDescent="0.2">
      <c r="A199" s="56"/>
      <c r="B199" s="211" t="s">
        <v>806</v>
      </c>
      <c r="C199" s="212"/>
      <c r="D199" s="209" t="s">
        <v>535</v>
      </c>
      <c r="E199" s="16">
        <v>179</v>
      </c>
      <c r="F199" s="14" t="s">
        <v>368</v>
      </c>
      <c r="G199" s="14" t="s">
        <v>369</v>
      </c>
      <c r="H199" s="418">
        <f>'Table 1'!H199</f>
        <v>83</v>
      </c>
      <c r="I199" s="419"/>
      <c r="J199" s="420"/>
      <c r="K199" s="444">
        <f t="shared" si="12"/>
        <v>83</v>
      </c>
      <c r="L199" s="420"/>
      <c r="M199" s="419"/>
      <c r="N199" s="420">
        <v>83</v>
      </c>
      <c r="O199" s="419"/>
      <c r="P199" s="421" t="str">
        <f t="shared" si="13"/>
        <v/>
      </c>
      <c r="Q199" s="419"/>
      <c r="R199" s="420"/>
      <c r="S199" s="423"/>
      <c r="T199" s="416" t="str">
        <f t="shared" si="14"/>
        <v/>
      </c>
      <c r="U199" s="626" t="str">
        <f t="shared" si="15"/>
        <v/>
      </c>
      <c r="V199" s="631" t="str">
        <f t="shared" si="16"/>
        <v/>
      </c>
      <c r="W199" s="442" t="str">
        <f t="shared" si="17"/>
        <v/>
      </c>
    </row>
    <row r="200" spans="1:23" x14ac:dyDescent="0.2">
      <c r="A200" s="56"/>
      <c r="B200" s="211" t="s">
        <v>807</v>
      </c>
      <c r="C200" s="212"/>
      <c r="D200" s="209" t="s">
        <v>535</v>
      </c>
      <c r="E200" s="13">
        <v>180</v>
      </c>
      <c r="F200" s="14" t="s">
        <v>370</v>
      </c>
      <c r="G200" s="14" t="s">
        <v>371</v>
      </c>
      <c r="H200" s="418" t="str">
        <f>'Table 1'!H200</f>
        <v/>
      </c>
      <c r="I200" s="419"/>
      <c r="J200" s="420"/>
      <c r="K200" s="444" t="str">
        <f t="shared" si="12"/>
        <v/>
      </c>
      <c r="L200" s="420"/>
      <c r="M200" s="419"/>
      <c r="N200" s="420"/>
      <c r="O200" s="419"/>
      <c r="P200" s="421" t="str">
        <f t="shared" si="13"/>
        <v/>
      </c>
      <c r="Q200" s="419"/>
      <c r="R200" s="420"/>
      <c r="S200" s="423"/>
      <c r="T200" s="416" t="str">
        <f t="shared" si="14"/>
        <v/>
      </c>
      <c r="U200" s="626" t="str">
        <f t="shared" si="15"/>
        <v/>
      </c>
      <c r="V200" s="631" t="str">
        <f t="shared" si="16"/>
        <v/>
      </c>
      <c r="W200" s="442" t="str">
        <f t="shared" si="17"/>
        <v/>
      </c>
    </row>
    <row r="201" spans="1:23" x14ac:dyDescent="0.2">
      <c r="A201" s="56"/>
      <c r="B201" s="211" t="s">
        <v>808</v>
      </c>
      <c r="C201" s="212"/>
      <c r="D201" s="209" t="s">
        <v>535</v>
      </c>
      <c r="E201" s="16">
        <v>181</v>
      </c>
      <c r="F201" s="14" t="s">
        <v>372</v>
      </c>
      <c r="G201" s="14" t="s">
        <v>373</v>
      </c>
      <c r="H201" s="418" t="str">
        <f>'Table 1'!H201</f>
        <v/>
      </c>
      <c r="I201" s="419"/>
      <c r="J201" s="420"/>
      <c r="K201" s="444" t="str">
        <f t="shared" si="12"/>
        <v/>
      </c>
      <c r="L201" s="420"/>
      <c r="M201" s="419"/>
      <c r="N201" s="420"/>
      <c r="O201" s="419"/>
      <c r="P201" s="421" t="str">
        <f t="shared" si="13"/>
        <v/>
      </c>
      <c r="Q201" s="419"/>
      <c r="R201" s="420"/>
      <c r="S201" s="423"/>
      <c r="T201" s="416" t="str">
        <f t="shared" si="14"/>
        <v/>
      </c>
      <c r="U201" s="626" t="str">
        <f t="shared" si="15"/>
        <v/>
      </c>
      <c r="V201" s="631" t="str">
        <f t="shared" si="16"/>
        <v/>
      </c>
      <c r="W201" s="442" t="str">
        <f t="shared" si="17"/>
        <v/>
      </c>
    </row>
    <row r="202" spans="1:23" x14ac:dyDescent="0.2">
      <c r="A202" s="56"/>
      <c r="B202" s="211" t="s">
        <v>809</v>
      </c>
      <c r="C202" s="212"/>
      <c r="D202" s="209" t="s">
        <v>535</v>
      </c>
      <c r="E202" s="13">
        <v>182</v>
      </c>
      <c r="F202" s="14" t="s">
        <v>374</v>
      </c>
      <c r="G202" s="14" t="s">
        <v>375</v>
      </c>
      <c r="H202" s="418">
        <f>'Table 1'!H202</f>
        <v>498</v>
      </c>
      <c r="I202" s="419"/>
      <c r="J202" s="420">
        <v>5</v>
      </c>
      <c r="K202" s="444">
        <f t="shared" si="12"/>
        <v>493</v>
      </c>
      <c r="L202" s="420">
        <v>2</v>
      </c>
      <c r="M202" s="419"/>
      <c r="N202" s="420">
        <v>491</v>
      </c>
      <c r="O202" s="419"/>
      <c r="P202" s="421" t="str">
        <f t="shared" si="13"/>
        <v/>
      </c>
      <c r="Q202" s="419"/>
      <c r="R202" s="420"/>
      <c r="S202" s="423"/>
      <c r="T202" s="416" t="str">
        <f t="shared" si="14"/>
        <v/>
      </c>
      <c r="U202" s="626" t="str">
        <f t="shared" si="15"/>
        <v/>
      </c>
      <c r="V202" s="631" t="str">
        <f t="shared" si="16"/>
        <v/>
      </c>
      <c r="W202" s="442" t="str">
        <f t="shared" si="17"/>
        <v/>
      </c>
    </row>
    <row r="203" spans="1:23" x14ac:dyDescent="0.2">
      <c r="A203" s="56"/>
      <c r="B203" s="211" t="s">
        <v>810</v>
      </c>
      <c r="C203" s="212"/>
      <c r="D203" s="209" t="s">
        <v>535</v>
      </c>
      <c r="E203" s="16">
        <v>183</v>
      </c>
      <c r="F203" s="14" t="s">
        <v>376</v>
      </c>
      <c r="G203" s="14" t="s">
        <v>377</v>
      </c>
      <c r="H203" s="418">
        <f>'Table 1'!H203</f>
        <v>17</v>
      </c>
      <c r="I203" s="419"/>
      <c r="J203" s="420"/>
      <c r="K203" s="444">
        <f t="shared" si="12"/>
        <v>17</v>
      </c>
      <c r="L203" s="420"/>
      <c r="M203" s="419"/>
      <c r="N203" s="420">
        <v>17</v>
      </c>
      <c r="O203" s="419"/>
      <c r="P203" s="421" t="str">
        <f t="shared" si="13"/>
        <v/>
      </c>
      <c r="Q203" s="419"/>
      <c r="R203" s="420"/>
      <c r="S203" s="423"/>
      <c r="T203" s="416" t="str">
        <f t="shared" si="14"/>
        <v/>
      </c>
      <c r="U203" s="626" t="str">
        <f t="shared" si="15"/>
        <v/>
      </c>
      <c r="V203" s="631" t="str">
        <f t="shared" si="16"/>
        <v/>
      </c>
      <c r="W203" s="442" t="str">
        <f t="shared" si="17"/>
        <v/>
      </c>
    </row>
    <row r="204" spans="1:23" x14ac:dyDescent="0.2">
      <c r="A204" s="56"/>
      <c r="B204" s="211" t="s">
        <v>811</v>
      </c>
      <c r="C204" s="212"/>
      <c r="D204" s="209" t="s">
        <v>535</v>
      </c>
      <c r="E204" s="13">
        <v>184</v>
      </c>
      <c r="F204" s="14" t="s">
        <v>378</v>
      </c>
      <c r="G204" s="15" t="s">
        <v>379</v>
      </c>
      <c r="H204" s="418">
        <f>'Table 1'!H204</f>
        <v>22</v>
      </c>
      <c r="I204" s="419"/>
      <c r="J204" s="420"/>
      <c r="K204" s="444">
        <f t="shared" si="12"/>
        <v>22</v>
      </c>
      <c r="L204" s="420"/>
      <c r="M204" s="419"/>
      <c r="N204" s="420">
        <v>22</v>
      </c>
      <c r="O204" s="419"/>
      <c r="P204" s="421" t="str">
        <f t="shared" si="13"/>
        <v/>
      </c>
      <c r="Q204" s="419"/>
      <c r="R204" s="420"/>
      <c r="S204" s="423"/>
      <c r="T204" s="416" t="str">
        <f t="shared" si="14"/>
        <v/>
      </c>
      <c r="U204" s="626" t="str">
        <f t="shared" si="15"/>
        <v/>
      </c>
      <c r="V204" s="631" t="str">
        <f t="shared" si="16"/>
        <v/>
      </c>
      <c r="W204" s="442" t="str">
        <f t="shared" si="17"/>
        <v/>
      </c>
    </row>
    <row r="205" spans="1:23" x14ac:dyDescent="0.2">
      <c r="A205" s="56"/>
      <c r="B205" s="211" t="s">
        <v>812</v>
      </c>
      <c r="C205" s="212"/>
      <c r="D205" s="209" t="s">
        <v>535</v>
      </c>
      <c r="E205" s="16">
        <v>185</v>
      </c>
      <c r="F205" s="14" t="s">
        <v>380</v>
      </c>
      <c r="G205" s="14" t="s">
        <v>381</v>
      </c>
      <c r="H205" s="418">
        <f>'Table 1'!H205</f>
        <v>2</v>
      </c>
      <c r="I205" s="419"/>
      <c r="J205" s="420"/>
      <c r="K205" s="444">
        <f t="shared" si="12"/>
        <v>2</v>
      </c>
      <c r="L205" s="420"/>
      <c r="M205" s="419"/>
      <c r="N205" s="420">
        <v>2</v>
      </c>
      <c r="O205" s="419"/>
      <c r="P205" s="421" t="str">
        <f t="shared" si="13"/>
        <v/>
      </c>
      <c r="Q205" s="419"/>
      <c r="R205" s="420"/>
      <c r="S205" s="423"/>
      <c r="T205" s="416" t="str">
        <f t="shared" si="14"/>
        <v/>
      </c>
      <c r="U205" s="626" t="str">
        <f t="shared" si="15"/>
        <v/>
      </c>
      <c r="V205" s="631" t="str">
        <f t="shared" si="16"/>
        <v/>
      </c>
      <c r="W205" s="442" t="str">
        <f t="shared" si="17"/>
        <v/>
      </c>
    </row>
    <row r="206" spans="1:23" x14ac:dyDescent="0.2">
      <c r="A206" s="56"/>
      <c r="B206" s="211" t="s">
        <v>813</v>
      </c>
      <c r="C206" s="212"/>
      <c r="D206" s="209" t="s">
        <v>535</v>
      </c>
      <c r="E206" s="13">
        <v>186</v>
      </c>
      <c r="F206" s="14" t="s">
        <v>382</v>
      </c>
      <c r="G206" s="14" t="s">
        <v>383</v>
      </c>
      <c r="H206" s="418" t="str">
        <f>'Table 1'!H206</f>
        <v/>
      </c>
      <c r="I206" s="419"/>
      <c r="J206" s="420"/>
      <c r="K206" s="444" t="str">
        <f t="shared" si="12"/>
        <v/>
      </c>
      <c r="L206" s="420"/>
      <c r="M206" s="419"/>
      <c r="N206" s="420"/>
      <c r="O206" s="419"/>
      <c r="P206" s="421" t="str">
        <f t="shared" si="13"/>
        <v/>
      </c>
      <c r="Q206" s="419"/>
      <c r="R206" s="420"/>
      <c r="S206" s="423"/>
      <c r="T206" s="416" t="str">
        <f t="shared" si="14"/>
        <v/>
      </c>
      <c r="U206" s="626" t="str">
        <f t="shared" si="15"/>
        <v/>
      </c>
      <c r="V206" s="631" t="str">
        <f t="shared" si="16"/>
        <v/>
      </c>
      <c r="W206" s="442" t="str">
        <f t="shared" si="17"/>
        <v/>
      </c>
    </row>
    <row r="207" spans="1:23" x14ac:dyDescent="0.2">
      <c r="A207" s="56"/>
      <c r="B207" s="211" t="s">
        <v>814</v>
      </c>
      <c r="C207" s="212"/>
      <c r="D207" s="209" t="s">
        <v>535</v>
      </c>
      <c r="E207" s="16">
        <v>187</v>
      </c>
      <c r="F207" s="14" t="s">
        <v>384</v>
      </c>
      <c r="G207" s="14" t="s">
        <v>385</v>
      </c>
      <c r="H207" s="418">
        <f>'Table 1'!H207</f>
        <v>7868</v>
      </c>
      <c r="I207" s="419"/>
      <c r="J207" s="420">
        <v>7</v>
      </c>
      <c r="K207" s="444">
        <f t="shared" si="12"/>
        <v>7861</v>
      </c>
      <c r="L207" s="420">
        <v>2</v>
      </c>
      <c r="M207" s="419"/>
      <c r="N207" s="420">
        <v>7859</v>
      </c>
      <c r="O207" s="419"/>
      <c r="P207" s="421" t="str">
        <f t="shared" si="13"/>
        <v/>
      </c>
      <c r="Q207" s="419"/>
      <c r="R207" s="420"/>
      <c r="S207" s="423"/>
      <c r="T207" s="416" t="str">
        <f t="shared" si="14"/>
        <v/>
      </c>
      <c r="U207" s="626" t="str">
        <f t="shared" si="15"/>
        <v/>
      </c>
      <c r="V207" s="631" t="str">
        <f t="shared" si="16"/>
        <v/>
      </c>
      <c r="W207" s="442" t="str">
        <f t="shared" si="17"/>
        <v/>
      </c>
    </row>
    <row r="208" spans="1:23" x14ac:dyDescent="0.2">
      <c r="A208" s="56"/>
      <c r="B208" s="211" t="s">
        <v>815</v>
      </c>
      <c r="C208" s="212"/>
      <c r="D208" s="209" t="s">
        <v>535</v>
      </c>
      <c r="E208" s="13">
        <v>188</v>
      </c>
      <c r="F208" s="33" t="s">
        <v>512</v>
      </c>
      <c r="G208" s="33" t="s">
        <v>513</v>
      </c>
      <c r="H208" s="418" t="str">
        <f>'Table 1'!H208</f>
        <v/>
      </c>
      <c r="I208" s="419"/>
      <c r="J208" s="420"/>
      <c r="K208" s="444" t="str">
        <f t="shared" si="12"/>
        <v/>
      </c>
      <c r="L208" s="420"/>
      <c r="M208" s="419"/>
      <c r="N208" s="420"/>
      <c r="O208" s="419"/>
      <c r="P208" s="421" t="str">
        <f t="shared" si="13"/>
        <v/>
      </c>
      <c r="Q208" s="419"/>
      <c r="R208" s="420"/>
      <c r="S208" s="423"/>
      <c r="T208" s="416" t="str">
        <f t="shared" si="14"/>
        <v/>
      </c>
      <c r="U208" s="626" t="str">
        <f t="shared" si="15"/>
        <v/>
      </c>
      <c r="V208" s="631" t="str">
        <f t="shared" si="16"/>
        <v/>
      </c>
      <c r="W208" s="442" t="str">
        <f t="shared" si="17"/>
        <v/>
      </c>
    </row>
    <row r="209" spans="1:23" x14ac:dyDescent="0.2">
      <c r="A209" s="56"/>
      <c r="B209" s="211" t="s">
        <v>816</v>
      </c>
      <c r="C209" s="212"/>
      <c r="D209" s="209" t="s">
        <v>535</v>
      </c>
      <c r="E209" s="16">
        <v>189</v>
      </c>
      <c r="F209" s="14" t="s">
        <v>386</v>
      </c>
      <c r="G209" s="14" t="s">
        <v>387</v>
      </c>
      <c r="H209" s="418">
        <f>'Table 1'!H209</f>
        <v>9</v>
      </c>
      <c r="I209" s="419"/>
      <c r="J209" s="420">
        <v>1</v>
      </c>
      <c r="K209" s="444">
        <f t="shared" si="12"/>
        <v>8</v>
      </c>
      <c r="L209" s="420"/>
      <c r="M209" s="419"/>
      <c r="N209" s="420">
        <v>8</v>
      </c>
      <c r="O209" s="419"/>
      <c r="P209" s="421" t="str">
        <f t="shared" si="13"/>
        <v/>
      </c>
      <c r="Q209" s="419"/>
      <c r="R209" s="420"/>
      <c r="S209" s="423"/>
      <c r="T209" s="416" t="str">
        <f t="shared" si="14"/>
        <v/>
      </c>
      <c r="U209" s="626" t="str">
        <f t="shared" si="15"/>
        <v/>
      </c>
      <c r="V209" s="631" t="str">
        <f t="shared" si="16"/>
        <v/>
      </c>
      <c r="W209" s="442" t="str">
        <f t="shared" si="17"/>
        <v/>
      </c>
    </row>
    <row r="210" spans="1:23" x14ac:dyDescent="0.2">
      <c r="A210" s="56"/>
      <c r="B210" s="211" t="s">
        <v>817</v>
      </c>
      <c r="C210" s="212"/>
      <c r="D210" s="209" t="s">
        <v>535</v>
      </c>
      <c r="E210" s="13">
        <v>190</v>
      </c>
      <c r="F210" s="14" t="s">
        <v>388</v>
      </c>
      <c r="G210" s="14" t="s">
        <v>389</v>
      </c>
      <c r="H210" s="418">
        <f>'Table 1'!H210</f>
        <v>2</v>
      </c>
      <c r="I210" s="419"/>
      <c r="J210" s="420"/>
      <c r="K210" s="444">
        <f t="shared" si="12"/>
        <v>2</v>
      </c>
      <c r="L210" s="420">
        <v>1</v>
      </c>
      <c r="M210" s="419"/>
      <c r="N210" s="420">
        <v>1</v>
      </c>
      <c r="O210" s="419"/>
      <c r="P210" s="421" t="str">
        <f t="shared" si="13"/>
        <v/>
      </c>
      <c r="Q210" s="419"/>
      <c r="R210" s="420"/>
      <c r="S210" s="423"/>
      <c r="T210" s="416" t="str">
        <f t="shared" si="14"/>
        <v/>
      </c>
      <c r="U210" s="626" t="str">
        <f t="shared" si="15"/>
        <v/>
      </c>
      <c r="V210" s="631" t="str">
        <f t="shared" si="16"/>
        <v/>
      </c>
      <c r="W210" s="442" t="str">
        <f t="shared" si="17"/>
        <v/>
      </c>
    </row>
    <row r="211" spans="1:23" x14ac:dyDescent="0.2">
      <c r="A211" s="56"/>
      <c r="B211" s="211" t="s">
        <v>818</v>
      </c>
      <c r="C211" s="212"/>
      <c r="D211" s="209" t="s">
        <v>535</v>
      </c>
      <c r="E211" s="16">
        <v>191</v>
      </c>
      <c r="F211" s="14" t="s">
        <v>390</v>
      </c>
      <c r="G211" s="14" t="s">
        <v>391</v>
      </c>
      <c r="H211" s="418" t="str">
        <f>'Table 1'!H211</f>
        <v/>
      </c>
      <c r="I211" s="419"/>
      <c r="J211" s="420"/>
      <c r="K211" s="444" t="str">
        <f t="shared" si="12"/>
        <v/>
      </c>
      <c r="L211" s="420"/>
      <c r="M211" s="419"/>
      <c r="N211" s="420"/>
      <c r="O211" s="419"/>
      <c r="P211" s="421" t="str">
        <f t="shared" si="13"/>
        <v/>
      </c>
      <c r="Q211" s="419"/>
      <c r="R211" s="420"/>
      <c r="S211" s="423"/>
      <c r="T211" s="416" t="str">
        <f t="shared" si="14"/>
        <v/>
      </c>
      <c r="U211" s="626" t="str">
        <f t="shared" si="15"/>
        <v/>
      </c>
      <c r="V211" s="631" t="str">
        <f t="shared" si="16"/>
        <v/>
      </c>
      <c r="W211" s="442" t="str">
        <f t="shared" si="17"/>
        <v/>
      </c>
    </row>
    <row r="212" spans="1:23" x14ac:dyDescent="0.2">
      <c r="A212" s="56"/>
      <c r="B212" s="211" t="s">
        <v>819</v>
      </c>
      <c r="C212" s="212"/>
      <c r="D212" s="209" t="s">
        <v>535</v>
      </c>
      <c r="E212" s="13">
        <v>192</v>
      </c>
      <c r="F212" s="14" t="s">
        <v>392</v>
      </c>
      <c r="G212" s="14" t="s">
        <v>393</v>
      </c>
      <c r="H212" s="418" t="str">
        <f>'Table 1'!H212</f>
        <v/>
      </c>
      <c r="I212" s="419"/>
      <c r="J212" s="420"/>
      <c r="K212" s="444" t="str">
        <f t="shared" si="12"/>
        <v/>
      </c>
      <c r="L212" s="420"/>
      <c r="M212" s="419"/>
      <c r="N212" s="420"/>
      <c r="O212" s="419"/>
      <c r="P212" s="421" t="str">
        <f t="shared" si="13"/>
        <v/>
      </c>
      <c r="Q212" s="419"/>
      <c r="R212" s="420"/>
      <c r="S212" s="423"/>
      <c r="T212" s="416" t="str">
        <f t="shared" si="14"/>
        <v/>
      </c>
      <c r="U212" s="626" t="str">
        <f t="shared" si="15"/>
        <v/>
      </c>
      <c r="V212" s="631" t="str">
        <f t="shared" si="16"/>
        <v/>
      </c>
      <c r="W212" s="442" t="str">
        <f t="shared" si="17"/>
        <v/>
      </c>
    </row>
    <row r="213" spans="1:23" x14ac:dyDescent="0.2">
      <c r="A213" s="56"/>
      <c r="B213" s="211" t="s">
        <v>820</v>
      </c>
      <c r="C213" s="212"/>
      <c r="D213" s="209" t="s">
        <v>535</v>
      </c>
      <c r="E213" s="16">
        <v>193</v>
      </c>
      <c r="F213" s="14" t="s">
        <v>394</v>
      </c>
      <c r="G213" s="14" t="s">
        <v>395</v>
      </c>
      <c r="H213" s="418">
        <f>'Table 1'!H213</f>
        <v>2281</v>
      </c>
      <c r="I213" s="419"/>
      <c r="J213" s="420">
        <v>3</v>
      </c>
      <c r="K213" s="444">
        <f t="shared" si="12"/>
        <v>2278</v>
      </c>
      <c r="L213" s="420">
        <v>4</v>
      </c>
      <c r="M213" s="419">
        <f>100</f>
        <v>100</v>
      </c>
      <c r="N213" s="420">
        <f>2274-100</f>
        <v>2174</v>
      </c>
      <c r="O213" s="419"/>
      <c r="P213" s="421" t="str">
        <f t="shared" si="13"/>
        <v/>
      </c>
      <c r="Q213" s="419"/>
      <c r="R213" s="420"/>
      <c r="S213" s="423"/>
      <c r="T213" s="416" t="str">
        <f t="shared" si="14"/>
        <v/>
      </c>
      <c r="U213" s="626" t="str">
        <f t="shared" si="15"/>
        <v/>
      </c>
      <c r="V213" s="631" t="str">
        <f t="shared" si="16"/>
        <v/>
      </c>
      <c r="W213" s="442" t="str">
        <f t="shared" si="17"/>
        <v/>
      </c>
    </row>
    <row r="214" spans="1:23" x14ac:dyDescent="0.2">
      <c r="A214" s="56"/>
      <c r="B214" s="211" t="s">
        <v>821</v>
      </c>
      <c r="C214" s="212"/>
      <c r="D214" s="209" t="s">
        <v>535</v>
      </c>
      <c r="E214" s="13">
        <v>194</v>
      </c>
      <c r="F214" s="14" t="s">
        <v>546</v>
      </c>
      <c r="G214" s="160" t="s">
        <v>547</v>
      </c>
      <c r="H214" s="418" t="str">
        <f>'Table 1'!H214</f>
        <v/>
      </c>
      <c r="I214" s="419"/>
      <c r="J214" s="420"/>
      <c r="K214" s="444" t="str">
        <f t="shared" ref="K214:K264" si="18">IF(AND(L214="",M214="",N214=""),"",IF(OR(L214="c",M214="c",N214="c"),"c",SUM(L214:N214)))</f>
        <v/>
      </c>
      <c r="L214" s="420"/>
      <c r="M214" s="419"/>
      <c r="N214" s="420"/>
      <c r="O214" s="419"/>
      <c r="P214" s="421" t="str">
        <f t="shared" ref="P214:P264" si="19">IF(AND(Q214="",R214="",S214=""),"",IF(OR(Q214="c",R214="c",S214="c"),"c",SUM(Q214:S214)))</f>
        <v/>
      </c>
      <c r="Q214" s="419"/>
      <c r="R214" s="420"/>
      <c r="S214" s="423"/>
      <c r="T214" s="416" t="str">
        <f t="shared" ref="T214:T264" si="20">IF(AND(ISNUMBER(H214),SUM(COUNTIF(I214:K214,"c"),COUNTIF(O214:P214,"c"))=1),"Res Disc",IF(AND(H214="c",ISNUMBER(I214),ISNUMBER(J214),ISNUMBER(K214),ISNUMBER(O214),ISNUMBER(P214)),"Res Disc",IF(AND(COUNTIF(Q214:S214,"c")=1,ISNUMBER(P214)),"Res Disc",IF(AND(P214="c",ISNUMBER(Q214),ISNUMBER(R214),ISNUMBER(S214)),"Res Disc",IF(AND(K214="c",ISNUMBER(L214),ISNUMBER(M214),ISNUMBER(N214)),"Res Disc",IF(AND(ISNUMBER(K214),COUNTIF(L214:N214,"c")=1),"Res Disc",""))))))</f>
        <v/>
      </c>
      <c r="U214" s="626" t="str">
        <f t="shared" ref="U214:U264" si="21">IF(T214&lt;&gt;"","",IF(SUM(COUNTIF(I214:K214,"c"),COUNTIF(O214:P214,"c"))&gt;1,"",IF(OR(AND(H214="c",OR(I214="c",J214="c",K214="c",O214="c",P214="c")),AND(H214&lt;&gt;"",I214="c",J214="c",K214="c",O214="c",P214="c"),AND(H214&lt;&gt;"",I214="",J214="",K214="",O214="",P214="")),"",IF(ABS(SUM(I214:K214,O214:P214)-SUM(H214))&gt;0.9,SUM(I214:K214,O214:P214),""))))</f>
        <v/>
      </c>
      <c r="V214" s="631" t="str">
        <f t="shared" ref="V214:V264" si="22">IF(T214&lt;&gt;"","",IF(OR(AND(K214="c",OR(L214="c",N214="c",M214="c")),AND(K214&lt;&gt;"",L214="c",M214="c",N214="c"),AND(K214&lt;&gt;"",L214="",N214="",M214="")),"",IF(COUNTIF(L214:N214,"c")&gt;1,"",IF(ABS(SUM(L214:N214)-SUM(K214))&gt;0.9,SUM(L214:N214),""))))</f>
        <v/>
      </c>
      <c r="W214" s="442" t="str">
        <f t="shared" ref="W214:W264" si="23">IF(T214&lt;&gt;"","",IF(OR(AND(P214="c",OR(Q214="c",S214="c",R214="c")),AND(P214&lt;&gt;"",Q214="c",R214="c",S214="c"),AND(P214&lt;&gt;"",Q214="",S214="",R214="")),"",IF(COUNTIF(Q214:S214,"c")&gt;1,"",IF(ABS(SUM(Q214:S214)-SUM(P214))&gt;0.9,SUM(Q214:S214),""))))</f>
        <v/>
      </c>
    </row>
    <row r="215" spans="1:23" x14ac:dyDescent="0.2">
      <c r="A215" s="56"/>
      <c r="B215" s="211" t="s">
        <v>822</v>
      </c>
      <c r="C215" s="212"/>
      <c r="D215" s="209" t="s">
        <v>535</v>
      </c>
      <c r="E215" s="16">
        <v>195</v>
      </c>
      <c r="F215" s="14" t="s">
        <v>396</v>
      </c>
      <c r="G215" s="14" t="s">
        <v>397</v>
      </c>
      <c r="H215" s="418">
        <f>'Table 1'!H215</f>
        <v>7329</v>
      </c>
      <c r="I215" s="419"/>
      <c r="J215" s="420">
        <v>4</v>
      </c>
      <c r="K215" s="444">
        <f t="shared" si="18"/>
        <v>7325</v>
      </c>
      <c r="L215" s="420">
        <v>9</v>
      </c>
      <c r="M215" s="419"/>
      <c r="N215" s="420">
        <v>7316</v>
      </c>
      <c r="O215" s="419"/>
      <c r="P215" s="421" t="str">
        <f t="shared" si="19"/>
        <v/>
      </c>
      <c r="Q215" s="419"/>
      <c r="R215" s="420"/>
      <c r="S215" s="423"/>
      <c r="T215" s="416" t="str">
        <f t="shared" si="20"/>
        <v/>
      </c>
      <c r="U215" s="626" t="str">
        <f t="shared" si="21"/>
        <v/>
      </c>
      <c r="V215" s="631" t="str">
        <f t="shared" si="22"/>
        <v/>
      </c>
      <c r="W215" s="442" t="str">
        <f t="shared" si="23"/>
        <v/>
      </c>
    </row>
    <row r="216" spans="1:23" x14ac:dyDescent="0.2">
      <c r="A216" s="56"/>
      <c r="B216" s="211" t="s">
        <v>823</v>
      </c>
      <c r="C216" s="212"/>
      <c r="D216" s="209" t="s">
        <v>535</v>
      </c>
      <c r="E216" s="13">
        <v>196</v>
      </c>
      <c r="F216" s="14" t="s">
        <v>398</v>
      </c>
      <c r="G216" s="14" t="s">
        <v>399</v>
      </c>
      <c r="H216" s="418">
        <f>'Table 1'!H216</f>
        <v>67</v>
      </c>
      <c r="I216" s="419"/>
      <c r="J216" s="420"/>
      <c r="K216" s="444">
        <f t="shared" si="18"/>
        <v>67</v>
      </c>
      <c r="L216" s="420"/>
      <c r="M216" s="419"/>
      <c r="N216" s="420">
        <v>67</v>
      </c>
      <c r="O216" s="419"/>
      <c r="P216" s="421" t="str">
        <f t="shared" si="19"/>
        <v/>
      </c>
      <c r="Q216" s="419"/>
      <c r="R216" s="420"/>
      <c r="S216" s="423"/>
      <c r="T216" s="416" t="str">
        <f t="shared" si="20"/>
        <v/>
      </c>
      <c r="U216" s="626" t="str">
        <f t="shared" si="21"/>
        <v/>
      </c>
      <c r="V216" s="631" t="str">
        <f t="shared" si="22"/>
        <v/>
      </c>
      <c r="W216" s="442" t="str">
        <f t="shared" si="23"/>
        <v/>
      </c>
    </row>
    <row r="217" spans="1:23" x14ac:dyDescent="0.2">
      <c r="A217" s="56"/>
      <c r="B217" s="211" t="s">
        <v>801</v>
      </c>
      <c r="C217" s="212"/>
      <c r="D217" s="209" t="s">
        <v>535</v>
      </c>
      <c r="E217" s="16">
        <v>197</v>
      </c>
      <c r="F217" s="14" t="s">
        <v>358</v>
      </c>
      <c r="G217" s="14" t="s">
        <v>359</v>
      </c>
      <c r="H217" s="418" t="str">
        <f>'Table 1'!H217</f>
        <v/>
      </c>
      <c r="I217" s="419"/>
      <c r="J217" s="420"/>
      <c r="K217" s="444" t="str">
        <f t="shared" si="18"/>
        <v/>
      </c>
      <c r="L217" s="420"/>
      <c r="M217" s="419"/>
      <c r="N217" s="420"/>
      <c r="O217" s="419"/>
      <c r="P217" s="421" t="str">
        <f t="shared" si="19"/>
        <v/>
      </c>
      <c r="Q217" s="419"/>
      <c r="R217" s="420"/>
      <c r="S217" s="423"/>
      <c r="T217" s="416" t="str">
        <f t="shared" si="20"/>
        <v/>
      </c>
      <c r="U217" s="626" t="str">
        <f t="shared" si="21"/>
        <v/>
      </c>
      <c r="V217" s="631" t="str">
        <f t="shared" si="22"/>
        <v/>
      </c>
      <c r="W217" s="442" t="str">
        <f t="shared" si="23"/>
        <v/>
      </c>
    </row>
    <row r="218" spans="1:23" x14ac:dyDescent="0.2">
      <c r="A218" s="56"/>
      <c r="B218" s="211" t="s">
        <v>802</v>
      </c>
      <c r="C218" s="212"/>
      <c r="D218" s="209" t="s">
        <v>535</v>
      </c>
      <c r="E218" s="13">
        <v>198</v>
      </c>
      <c r="F218" s="14" t="s">
        <v>360</v>
      </c>
      <c r="G218" s="14" t="s">
        <v>361</v>
      </c>
      <c r="H218" s="418" t="str">
        <f>'Table 1'!H218</f>
        <v/>
      </c>
      <c r="I218" s="423"/>
      <c r="J218" s="420"/>
      <c r="K218" s="444" t="str">
        <f t="shared" si="18"/>
        <v/>
      </c>
      <c r="L218" s="420"/>
      <c r="M218" s="420"/>
      <c r="N218" s="420"/>
      <c r="O218" s="420"/>
      <c r="P218" s="421" t="str">
        <f t="shared" si="19"/>
        <v/>
      </c>
      <c r="Q218" s="420"/>
      <c r="R218" s="420"/>
      <c r="S218" s="420"/>
      <c r="T218" s="416" t="str">
        <f t="shared" si="20"/>
        <v/>
      </c>
      <c r="U218" s="626" t="str">
        <f t="shared" si="21"/>
        <v/>
      </c>
      <c r="V218" s="631" t="str">
        <f t="shared" si="22"/>
        <v/>
      </c>
      <c r="W218" s="442" t="str">
        <f t="shared" si="23"/>
        <v/>
      </c>
    </row>
    <row r="219" spans="1:23" x14ac:dyDescent="0.2">
      <c r="A219" s="56"/>
      <c r="B219" s="211" t="s">
        <v>803</v>
      </c>
      <c r="C219" s="212"/>
      <c r="D219" s="209" t="s">
        <v>535</v>
      </c>
      <c r="E219" s="16">
        <v>199</v>
      </c>
      <c r="F219" s="14" t="s">
        <v>362</v>
      </c>
      <c r="G219" s="14" t="s">
        <v>363</v>
      </c>
      <c r="H219" s="418">
        <f>'Table 1'!H219</f>
        <v>4</v>
      </c>
      <c r="I219" s="419"/>
      <c r="J219" s="420"/>
      <c r="K219" s="444">
        <f t="shared" si="18"/>
        <v>4</v>
      </c>
      <c r="L219" s="420"/>
      <c r="M219" s="419"/>
      <c r="N219" s="420">
        <v>4</v>
      </c>
      <c r="O219" s="419"/>
      <c r="P219" s="421" t="str">
        <f t="shared" si="19"/>
        <v/>
      </c>
      <c r="Q219" s="419"/>
      <c r="R219" s="420"/>
      <c r="S219" s="423"/>
      <c r="T219" s="416" t="str">
        <f t="shared" si="20"/>
        <v/>
      </c>
      <c r="U219" s="626" t="str">
        <f t="shared" si="21"/>
        <v/>
      </c>
      <c r="V219" s="631" t="str">
        <f t="shared" si="22"/>
        <v/>
      </c>
      <c r="W219" s="442" t="str">
        <f t="shared" si="23"/>
        <v/>
      </c>
    </row>
    <row r="220" spans="1:23" x14ac:dyDescent="0.2">
      <c r="A220" s="56"/>
      <c r="B220" s="211" t="s">
        <v>804</v>
      </c>
      <c r="C220" s="212"/>
      <c r="D220" s="209" t="s">
        <v>535</v>
      </c>
      <c r="E220" s="13">
        <v>200</v>
      </c>
      <c r="F220" s="14" t="s">
        <v>364</v>
      </c>
      <c r="G220" s="14" t="s">
        <v>365</v>
      </c>
      <c r="H220" s="418" t="str">
        <f>'Table 1'!H220</f>
        <v/>
      </c>
      <c r="I220" s="419"/>
      <c r="J220" s="420"/>
      <c r="K220" s="444" t="str">
        <f t="shared" si="18"/>
        <v/>
      </c>
      <c r="L220" s="420"/>
      <c r="M220" s="419"/>
      <c r="N220" s="420"/>
      <c r="O220" s="419"/>
      <c r="P220" s="421" t="str">
        <f t="shared" si="19"/>
        <v/>
      </c>
      <c r="Q220" s="419"/>
      <c r="R220" s="420"/>
      <c r="S220" s="423"/>
      <c r="T220" s="416" t="str">
        <f t="shared" si="20"/>
        <v/>
      </c>
      <c r="U220" s="626" t="str">
        <f t="shared" si="21"/>
        <v/>
      </c>
      <c r="V220" s="631" t="str">
        <f t="shared" si="22"/>
        <v/>
      </c>
      <c r="W220" s="442" t="str">
        <f t="shared" si="23"/>
        <v/>
      </c>
    </row>
    <row r="221" spans="1:23" x14ac:dyDescent="0.2">
      <c r="A221" s="56"/>
      <c r="B221" s="211" t="s">
        <v>805</v>
      </c>
      <c r="C221" s="212"/>
      <c r="D221" s="209" t="s">
        <v>535</v>
      </c>
      <c r="E221" s="16">
        <v>201</v>
      </c>
      <c r="F221" s="14" t="s">
        <v>366</v>
      </c>
      <c r="G221" s="14" t="s">
        <v>367</v>
      </c>
      <c r="H221" s="418" t="str">
        <f>'Table 1'!H221</f>
        <v/>
      </c>
      <c r="I221" s="419"/>
      <c r="J221" s="420"/>
      <c r="K221" s="444" t="str">
        <f t="shared" si="18"/>
        <v/>
      </c>
      <c r="L221" s="420"/>
      <c r="M221" s="419"/>
      <c r="N221" s="420"/>
      <c r="O221" s="419"/>
      <c r="P221" s="421" t="str">
        <f t="shared" si="19"/>
        <v/>
      </c>
      <c r="Q221" s="419"/>
      <c r="R221" s="420"/>
      <c r="S221" s="423"/>
      <c r="T221" s="416" t="str">
        <f t="shared" si="20"/>
        <v/>
      </c>
      <c r="U221" s="626" t="str">
        <f t="shared" si="21"/>
        <v/>
      </c>
      <c r="V221" s="631" t="str">
        <f t="shared" si="22"/>
        <v/>
      </c>
      <c r="W221" s="442" t="str">
        <f t="shared" si="23"/>
        <v/>
      </c>
    </row>
    <row r="222" spans="1:23" x14ac:dyDescent="0.2">
      <c r="A222" s="56"/>
      <c r="B222" s="211" t="s">
        <v>824</v>
      </c>
      <c r="C222" s="212"/>
      <c r="D222" s="209" t="s">
        <v>535</v>
      </c>
      <c r="E222" s="13">
        <v>202</v>
      </c>
      <c r="F222" s="14" t="s">
        <v>400</v>
      </c>
      <c r="G222" s="14" t="s">
        <v>401</v>
      </c>
      <c r="H222" s="418" t="str">
        <f>'Table 1'!H222</f>
        <v/>
      </c>
      <c r="I222" s="423"/>
      <c r="J222" s="420"/>
      <c r="K222" s="444" t="str">
        <f t="shared" si="18"/>
        <v/>
      </c>
      <c r="L222" s="420"/>
      <c r="M222" s="420"/>
      <c r="N222" s="420"/>
      <c r="O222" s="420"/>
      <c r="P222" s="421" t="str">
        <f t="shared" si="19"/>
        <v/>
      </c>
      <c r="Q222" s="420"/>
      <c r="R222" s="420"/>
      <c r="S222" s="420"/>
      <c r="T222" s="416" t="str">
        <f t="shared" si="20"/>
        <v/>
      </c>
      <c r="U222" s="626" t="str">
        <f t="shared" si="21"/>
        <v/>
      </c>
      <c r="V222" s="631" t="str">
        <f t="shared" si="22"/>
        <v/>
      </c>
      <c r="W222" s="442" t="str">
        <f t="shared" si="23"/>
        <v/>
      </c>
    </row>
    <row r="223" spans="1:23" x14ac:dyDescent="0.2">
      <c r="A223" s="56"/>
      <c r="B223" s="211" t="s">
        <v>825</v>
      </c>
      <c r="C223" s="212"/>
      <c r="D223" s="209" t="s">
        <v>535</v>
      </c>
      <c r="E223" s="16">
        <v>203</v>
      </c>
      <c r="F223" s="14" t="s">
        <v>402</v>
      </c>
      <c r="G223" s="14" t="s">
        <v>403</v>
      </c>
      <c r="H223" s="418" t="str">
        <f>'Table 1'!H223</f>
        <v/>
      </c>
      <c r="I223" s="423"/>
      <c r="J223" s="420"/>
      <c r="K223" s="444" t="str">
        <f t="shared" si="18"/>
        <v/>
      </c>
      <c r="L223" s="420"/>
      <c r="M223" s="420"/>
      <c r="N223" s="420"/>
      <c r="O223" s="420"/>
      <c r="P223" s="421" t="str">
        <f t="shared" si="19"/>
        <v/>
      </c>
      <c r="Q223" s="420"/>
      <c r="R223" s="420"/>
      <c r="S223" s="420"/>
      <c r="T223" s="416" t="str">
        <f t="shared" si="20"/>
        <v/>
      </c>
      <c r="U223" s="626" t="str">
        <f t="shared" si="21"/>
        <v/>
      </c>
      <c r="V223" s="631" t="str">
        <f t="shared" si="22"/>
        <v/>
      </c>
      <c r="W223" s="442" t="str">
        <f t="shared" si="23"/>
        <v/>
      </c>
    </row>
    <row r="224" spans="1:23" x14ac:dyDescent="0.2">
      <c r="A224" s="56"/>
      <c r="B224" s="211" t="s">
        <v>826</v>
      </c>
      <c r="C224" s="212"/>
      <c r="D224" s="209" t="s">
        <v>535</v>
      </c>
      <c r="E224" s="13">
        <v>204</v>
      </c>
      <c r="F224" s="14" t="s">
        <v>404</v>
      </c>
      <c r="G224" s="14" t="s">
        <v>405</v>
      </c>
      <c r="H224" s="418">
        <f>'Table 1'!H224</f>
        <v>82</v>
      </c>
      <c r="I224" s="423"/>
      <c r="J224" s="420"/>
      <c r="K224" s="444">
        <f t="shared" si="18"/>
        <v>82</v>
      </c>
      <c r="L224" s="420"/>
      <c r="M224" s="420"/>
      <c r="N224" s="420">
        <v>82</v>
      </c>
      <c r="O224" s="420"/>
      <c r="P224" s="421" t="str">
        <f t="shared" si="19"/>
        <v/>
      </c>
      <c r="Q224" s="420"/>
      <c r="R224" s="420"/>
      <c r="S224" s="420"/>
      <c r="T224" s="416" t="str">
        <f t="shared" si="20"/>
        <v/>
      </c>
      <c r="U224" s="626" t="str">
        <f t="shared" si="21"/>
        <v/>
      </c>
      <c r="V224" s="631" t="str">
        <f t="shared" si="22"/>
        <v/>
      </c>
      <c r="W224" s="442" t="str">
        <f t="shared" si="23"/>
        <v/>
      </c>
    </row>
    <row r="225" spans="1:23" x14ac:dyDescent="0.2">
      <c r="A225" s="56"/>
      <c r="B225" s="211" t="s">
        <v>827</v>
      </c>
      <c r="C225" s="212"/>
      <c r="D225" s="209" t="s">
        <v>535</v>
      </c>
      <c r="E225" s="16">
        <v>205</v>
      </c>
      <c r="F225" s="14" t="s">
        <v>406</v>
      </c>
      <c r="G225" s="14" t="s">
        <v>407</v>
      </c>
      <c r="H225" s="418">
        <f>'Table 1'!H225</f>
        <v>2190</v>
      </c>
      <c r="I225" s="423"/>
      <c r="J225" s="420">
        <v>572</v>
      </c>
      <c r="K225" s="444">
        <f t="shared" si="18"/>
        <v>1618</v>
      </c>
      <c r="L225" s="420">
        <v>86</v>
      </c>
      <c r="M225" s="420"/>
      <c r="N225" s="420">
        <v>1532</v>
      </c>
      <c r="O225" s="420"/>
      <c r="P225" s="421" t="str">
        <f t="shared" si="19"/>
        <v/>
      </c>
      <c r="Q225" s="420"/>
      <c r="R225" s="420"/>
      <c r="S225" s="420"/>
      <c r="T225" s="416" t="str">
        <f t="shared" si="20"/>
        <v/>
      </c>
      <c r="U225" s="626" t="str">
        <f t="shared" si="21"/>
        <v/>
      </c>
      <c r="V225" s="631" t="str">
        <f t="shared" si="22"/>
        <v/>
      </c>
      <c r="W225" s="442" t="str">
        <f t="shared" si="23"/>
        <v/>
      </c>
    </row>
    <row r="226" spans="1:23" x14ac:dyDescent="0.2">
      <c r="A226" s="56"/>
      <c r="B226" s="211" t="s">
        <v>828</v>
      </c>
      <c r="C226" s="212"/>
      <c r="D226" s="209" t="s">
        <v>535</v>
      </c>
      <c r="E226" s="13">
        <v>206</v>
      </c>
      <c r="F226" s="14" t="s">
        <v>408</v>
      </c>
      <c r="G226" s="14" t="s">
        <v>409</v>
      </c>
      <c r="H226" s="418">
        <f>'Table 1'!H226</f>
        <v>4996</v>
      </c>
      <c r="I226" s="423"/>
      <c r="J226" s="420">
        <v>19</v>
      </c>
      <c r="K226" s="444">
        <f t="shared" si="18"/>
        <v>4977</v>
      </c>
      <c r="L226" s="420">
        <v>46</v>
      </c>
      <c r="M226" s="420"/>
      <c r="N226" s="420">
        <v>4931</v>
      </c>
      <c r="O226" s="420"/>
      <c r="P226" s="421" t="str">
        <f t="shared" si="19"/>
        <v/>
      </c>
      <c r="Q226" s="420"/>
      <c r="R226" s="420"/>
      <c r="S226" s="420"/>
      <c r="T226" s="416" t="str">
        <f t="shared" si="20"/>
        <v/>
      </c>
      <c r="U226" s="626" t="str">
        <f t="shared" si="21"/>
        <v/>
      </c>
      <c r="V226" s="631" t="str">
        <f t="shared" si="22"/>
        <v/>
      </c>
      <c r="W226" s="442" t="str">
        <f t="shared" si="23"/>
        <v/>
      </c>
    </row>
    <row r="227" spans="1:23" x14ac:dyDescent="0.2">
      <c r="A227" s="56"/>
      <c r="B227" s="211" t="s">
        <v>829</v>
      </c>
      <c r="C227" s="212"/>
      <c r="D227" s="209" t="s">
        <v>535</v>
      </c>
      <c r="E227" s="16">
        <v>207</v>
      </c>
      <c r="F227" s="14" t="s">
        <v>410</v>
      </c>
      <c r="G227" s="14" t="s">
        <v>411</v>
      </c>
      <c r="H227" s="418" t="str">
        <f>'Table 1'!H227</f>
        <v/>
      </c>
      <c r="I227" s="423"/>
      <c r="J227" s="420"/>
      <c r="K227" s="444" t="str">
        <f t="shared" si="18"/>
        <v/>
      </c>
      <c r="L227" s="420"/>
      <c r="M227" s="420"/>
      <c r="N227" s="420"/>
      <c r="O227" s="420"/>
      <c r="P227" s="421" t="str">
        <f t="shared" si="19"/>
        <v/>
      </c>
      <c r="Q227" s="420"/>
      <c r="R227" s="420"/>
      <c r="S227" s="420"/>
      <c r="T227" s="416" t="str">
        <f t="shared" si="20"/>
        <v/>
      </c>
      <c r="U227" s="626" t="str">
        <f t="shared" si="21"/>
        <v/>
      </c>
      <c r="V227" s="631" t="str">
        <f t="shared" si="22"/>
        <v/>
      </c>
      <c r="W227" s="442" t="str">
        <f t="shared" si="23"/>
        <v/>
      </c>
    </row>
    <row r="228" spans="1:23" x14ac:dyDescent="0.2">
      <c r="A228" s="56"/>
      <c r="B228" s="211" t="s">
        <v>830</v>
      </c>
      <c r="C228" s="212"/>
      <c r="D228" s="209" t="s">
        <v>535</v>
      </c>
      <c r="E228" s="13">
        <v>208</v>
      </c>
      <c r="F228" s="14" t="s">
        <v>412</v>
      </c>
      <c r="G228" s="14" t="s">
        <v>413</v>
      </c>
      <c r="H228" s="418">
        <f>'Table 1'!H228</f>
        <v>2617</v>
      </c>
      <c r="I228" s="423"/>
      <c r="J228" s="420"/>
      <c r="K228" s="444">
        <f t="shared" si="18"/>
        <v>2617</v>
      </c>
      <c r="L228" s="420"/>
      <c r="M228" s="420"/>
      <c r="N228" s="420">
        <v>2617</v>
      </c>
      <c r="O228" s="420"/>
      <c r="P228" s="421" t="str">
        <f t="shared" si="19"/>
        <v/>
      </c>
      <c r="Q228" s="420"/>
      <c r="R228" s="420"/>
      <c r="S228" s="420"/>
      <c r="T228" s="416" t="str">
        <f t="shared" si="20"/>
        <v/>
      </c>
      <c r="U228" s="626" t="str">
        <f t="shared" si="21"/>
        <v/>
      </c>
      <c r="V228" s="631" t="str">
        <f t="shared" si="22"/>
        <v/>
      </c>
      <c r="W228" s="442" t="str">
        <f t="shared" si="23"/>
        <v/>
      </c>
    </row>
    <row r="229" spans="1:23" x14ac:dyDescent="0.2">
      <c r="A229" s="56"/>
      <c r="B229" s="211" t="s">
        <v>831</v>
      </c>
      <c r="C229" s="212"/>
      <c r="D229" s="209" t="s">
        <v>535</v>
      </c>
      <c r="E229" s="16">
        <v>209</v>
      </c>
      <c r="F229" s="14" t="s">
        <v>414</v>
      </c>
      <c r="G229" s="14" t="s">
        <v>415</v>
      </c>
      <c r="H229" s="418" t="str">
        <f>'Table 1'!H229</f>
        <v/>
      </c>
      <c r="I229" s="423"/>
      <c r="J229" s="420"/>
      <c r="K229" s="444" t="str">
        <f t="shared" si="18"/>
        <v/>
      </c>
      <c r="L229" s="420"/>
      <c r="M229" s="420"/>
      <c r="N229" s="420"/>
      <c r="O229" s="420"/>
      <c r="P229" s="421" t="str">
        <f t="shared" si="19"/>
        <v/>
      </c>
      <c r="Q229" s="420"/>
      <c r="R229" s="420"/>
      <c r="S229" s="420"/>
      <c r="T229" s="416" t="str">
        <f t="shared" si="20"/>
        <v/>
      </c>
      <c r="U229" s="626" t="str">
        <f t="shared" si="21"/>
        <v/>
      </c>
      <c r="V229" s="631" t="str">
        <f t="shared" si="22"/>
        <v/>
      </c>
      <c r="W229" s="442" t="str">
        <f t="shared" si="23"/>
        <v/>
      </c>
    </row>
    <row r="230" spans="1:23" x14ac:dyDescent="0.2">
      <c r="A230" s="56"/>
      <c r="B230" s="211" t="s">
        <v>832</v>
      </c>
      <c r="C230" s="212"/>
      <c r="D230" s="209" t="s">
        <v>535</v>
      </c>
      <c r="E230" s="13">
        <v>210</v>
      </c>
      <c r="F230" s="14" t="s">
        <v>416</v>
      </c>
      <c r="G230" s="14" t="s">
        <v>417</v>
      </c>
      <c r="H230" s="418">
        <f>'Table 1'!H230</f>
        <v>16</v>
      </c>
      <c r="I230" s="423"/>
      <c r="J230" s="420"/>
      <c r="K230" s="444">
        <f t="shared" si="18"/>
        <v>16</v>
      </c>
      <c r="L230" s="420"/>
      <c r="M230" s="420"/>
      <c r="N230" s="420">
        <v>16</v>
      </c>
      <c r="O230" s="420"/>
      <c r="P230" s="421" t="str">
        <f t="shared" si="19"/>
        <v/>
      </c>
      <c r="Q230" s="420"/>
      <c r="R230" s="420"/>
      <c r="S230" s="420"/>
      <c r="T230" s="416" t="str">
        <f t="shared" si="20"/>
        <v/>
      </c>
      <c r="U230" s="626" t="str">
        <f t="shared" si="21"/>
        <v/>
      </c>
      <c r="V230" s="631" t="str">
        <f t="shared" si="22"/>
        <v/>
      </c>
      <c r="W230" s="442" t="str">
        <f t="shared" si="23"/>
        <v/>
      </c>
    </row>
    <row r="231" spans="1:23" x14ac:dyDescent="0.2">
      <c r="A231" s="56"/>
      <c r="B231" s="211" t="s">
        <v>833</v>
      </c>
      <c r="C231" s="212"/>
      <c r="D231" s="209" t="s">
        <v>535</v>
      </c>
      <c r="E231" s="16">
        <v>211</v>
      </c>
      <c r="F231" s="14" t="s">
        <v>418</v>
      </c>
      <c r="G231" s="14" t="s">
        <v>419</v>
      </c>
      <c r="H231" s="418">
        <f>'Table 1'!H231</f>
        <v>2195</v>
      </c>
      <c r="I231" s="423"/>
      <c r="J231" s="420">
        <v>175</v>
      </c>
      <c r="K231" s="444">
        <f t="shared" si="18"/>
        <v>2020</v>
      </c>
      <c r="L231" s="420"/>
      <c r="M231" s="420"/>
      <c r="N231" s="420">
        <v>2020</v>
      </c>
      <c r="O231" s="420"/>
      <c r="P231" s="421" t="str">
        <f t="shared" si="19"/>
        <v/>
      </c>
      <c r="Q231" s="420"/>
      <c r="R231" s="420"/>
      <c r="S231" s="420"/>
      <c r="T231" s="416" t="str">
        <f t="shared" si="20"/>
        <v/>
      </c>
      <c r="U231" s="626" t="str">
        <f t="shared" si="21"/>
        <v/>
      </c>
      <c r="V231" s="631" t="str">
        <f t="shared" si="22"/>
        <v/>
      </c>
      <c r="W231" s="442" t="str">
        <f t="shared" si="23"/>
        <v/>
      </c>
    </row>
    <row r="232" spans="1:23" x14ac:dyDescent="0.2">
      <c r="A232" s="56"/>
      <c r="B232" s="211" t="s">
        <v>840</v>
      </c>
      <c r="C232" s="212"/>
      <c r="D232" s="209" t="s">
        <v>535</v>
      </c>
      <c r="E232" s="13">
        <v>212</v>
      </c>
      <c r="F232" s="14" t="s">
        <v>964</v>
      </c>
      <c r="G232" s="14" t="s">
        <v>420</v>
      </c>
      <c r="H232" s="418" t="str">
        <f>'Table 1'!H232</f>
        <v/>
      </c>
      <c r="I232" s="423"/>
      <c r="J232" s="420"/>
      <c r="K232" s="444" t="str">
        <f t="shared" si="18"/>
        <v/>
      </c>
      <c r="L232" s="420"/>
      <c r="M232" s="420"/>
      <c r="N232" s="420"/>
      <c r="O232" s="420"/>
      <c r="P232" s="421" t="str">
        <f t="shared" si="19"/>
        <v/>
      </c>
      <c r="Q232" s="420"/>
      <c r="R232" s="420"/>
      <c r="S232" s="420"/>
      <c r="T232" s="416" t="str">
        <f t="shared" si="20"/>
        <v/>
      </c>
      <c r="U232" s="626" t="str">
        <f t="shared" si="21"/>
        <v/>
      </c>
      <c r="V232" s="631" t="str">
        <f t="shared" si="22"/>
        <v/>
      </c>
      <c r="W232" s="442" t="str">
        <f t="shared" si="23"/>
        <v/>
      </c>
    </row>
    <row r="233" spans="1:23" x14ac:dyDescent="0.2">
      <c r="A233" s="56"/>
      <c r="B233" s="211" t="s">
        <v>834</v>
      </c>
      <c r="C233" s="212"/>
      <c r="D233" s="209" t="s">
        <v>535</v>
      </c>
      <c r="E233" s="16">
        <v>213</v>
      </c>
      <c r="F233" s="14" t="s">
        <v>421</v>
      </c>
      <c r="G233" s="14" t="s">
        <v>422</v>
      </c>
      <c r="H233" s="418" t="str">
        <f>'Table 1'!H233</f>
        <v/>
      </c>
      <c r="I233" s="423"/>
      <c r="J233" s="420"/>
      <c r="K233" s="444" t="str">
        <f t="shared" si="18"/>
        <v/>
      </c>
      <c r="L233" s="420"/>
      <c r="M233" s="420"/>
      <c r="N233" s="420"/>
      <c r="O233" s="420"/>
      <c r="P233" s="421" t="str">
        <f t="shared" si="19"/>
        <v/>
      </c>
      <c r="Q233" s="420"/>
      <c r="R233" s="420"/>
      <c r="S233" s="420"/>
      <c r="T233" s="416" t="str">
        <f t="shared" si="20"/>
        <v/>
      </c>
      <c r="U233" s="626" t="str">
        <f t="shared" si="21"/>
        <v/>
      </c>
      <c r="V233" s="631" t="str">
        <f t="shared" si="22"/>
        <v/>
      </c>
      <c r="W233" s="442" t="str">
        <f t="shared" si="23"/>
        <v/>
      </c>
    </row>
    <row r="234" spans="1:23" x14ac:dyDescent="0.2">
      <c r="A234" s="56"/>
      <c r="B234" s="211" t="s">
        <v>835</v>
      </c>
      <c r="C234" s="212"/>
      <c r="D234" s="209" t="s">
        <v>535</v>
      </c>
      <c r="E234" s="13">
        <v>214</v>
      </c>
      <c r="F234" s="14" t="s">
        <v>423</v>
      </c>
      <c r="G234" s="14" t="s">
        <v>424</v>
      </c>
      <c r="H234" s="418" t="str">
        <f>'Table 1'!H234</f>
        <v/>
      </c>
      <c r="I234" s="423"/>
      <c r="J234" s="420"/>
      <c r="K234" s="444" t="str">
        <f t="shared" si="18"/>
        <v/>
      </c>
      <c r="L234" s="420"/>
      <c r="M234" s="420"/>
      <c r="N234" s="420"/>
      <c r="O234" s="420"/>
      <c r="P234" s="421" t="str">
        <f t="shared" si="19"/>
        <v/>
      </c>
      <c r="Q234" s="420"/>
      <c r="R234" s="420"/>
      <c r="S234" s="420"/>
      <c r="T234" s="416" t="str">
        <f t="shared" si="20"/>
        <v/>
      </c>
      <c r="U234" s="626" t="str">
        <f t="shared" si="21"/>
        <v/>
      </c>
      <c r="V234" s="631" t="str">
        <f t="shared" si="22"/>
        <v/>
      </c>
      <c r="W234" s="442" t="str">
        <f t="shared" si="23"/>
        <v/>
      </c>
    </row>
    <row r="235" spans="1:23" x14ac:dyDescent="0.2">
      <c r="A235" s="56"/>
      <c r="B235" s="211" t="s">
        <v>836</v>
      </c>
      <c r="C235" s="212"/>
      <c r="D235" s="209" t="s">
        <v>535</v>
      </c>
      <c r="E235" s="16">
        <v>215</v>
      </c>
      <c r="F235" s="14" t="s">
        <v>425</v>
      </c>
      <c r="G235" s="14" t="s">
        <v>426</v>
      </c>
      <c r="H235" s="418" t="str">
        <f>'Table 1'!H235</f>
        <v/>
      </c>
      <c r="I235" s="423"/>
      <c r="J235" s="420"/>
      <c r="K235" s="444" t="str">
        <f t="shared" si="18"/>
        <v/>
      </c>
      <c r="L235" s="420"/>
      <c r="M235" s="420"/>
      <c r="N235" s="420"/>
      <c r="O235" s="420"/>
      <c r="P235" s="421" t="str">
        <f t="shared" si="19"/>
        <v/>
      </c>
      <c r="Q235" s="420"/>
      <c r="R235" s="420"/>
      <c r="S235" s="420"/>
      <c r="T235" s="416" t="str">
        <f t="shared" si="20"/>
        <v/>
      </c>
      <c r="U235" s="626" t="str">
        <f t="shared" si="21"/>
        <v/>
      </c>
      <c r="V235" s="631" t="str">
        <f t="shared" si="22"/>
        <v/>
      </c>
      <c r="W235" s="442" t="str">
        <f t="shared" si="23"/>
        <v/>
      </c>
    </row>
    <row r="236" spans="1:23" x14ac:dyDescent="0.2">
      <c r="A236" s="56"/>
      <c r="B236" s="211" t="s">
        <v>837</v>
      </c>
      <c r="C236" s="212"/>
      <c r="D236" s="209" t="s">
        <v>535</v>
      </c>
      <c r="E236" s="13">
        <v>216</v>
      </c>
      <c r="F236" s="14" t="s">
        <v>427</v>
      </c>
      <c r="G236" s="14" t="s">
        <v>428</v>
      </c>
      <c r="H236" s="418">
        <f>'Table 1'!H236</f>
        <v>128</v>
      </c>
      <c r="I236" s="423"/>
      <c r="J236" s="420">
        <v>60</v>
      </c>
      <c r="K236" s="444">
        <f t="shared" si="18"/>
        <v>68</v>
      </c>
      <c r="L236" s="420">
        <v>67</v>
      </c>
      <c r="M236" s="420"/>
      <c r="N236" s="420">
        <v>1</v>
      </c>
      <c r="O236" s="420"/>
      <c r="P236" s="421" t="str">
        <f t="shared" si="19"/>
        <v/>
      </c>
      <c r="Q236" s="420"/>
      <c r="R236" s="420"/>
      <c r="S236" s="420"/>
      <c r="T236" s="416" t="str">
        <f t="shared" si="20"/>
        <v/>
      </c>
      <c r="U236" s="626" t="str">
        <f t="shared" si="21"/>
        <v/>
      </c>
      <c r="V236" s="631" t="str">
        <f t="shared" si="22"/>
        <v/>
      </c>
      <c r="W236" s="442" t="str">
        <f t="shared" si="23"/>
        <v/>
      </c>
    </row>
    <row r="237" spans="1:23" x14ac:dyDescent="0.2">
      <c r="A237" s="56"/>
      <c r="B237" s="211" t="s">
        <v>838</v>
      </c>
      <c r="C237" s="212"/>
      <c r="D237" s="209" t="s">
        <v>535</v>
      </c>
      <c r="E237" s="16">
        <v>217</v>
      </c>
      <c r="F237" s="14" t="s">
        <v>429</v>
      </c>
      <c r="G237" s="14" t="s">
        <v>430</v>
      </c>
      <c r="H237" s="418">
        <f>'Table 1'!H237</f>
        <v>45</v>
      </c>
      <c r="I237" s="423"/>
      <c r="J237" s="420"/>
      <c r="K237" s="444">
        <f t="shared" si="18"/>
        <v>45</v>
      </c>
      <c r="L237" s="420"/>
      <c r="M237" s="420"/>
      <c r="N237" s="420">
        <v>45</v>
      </c>
      <c r="O237" s="420"/>
      <c r="P237" s="421" t="str">
        <f t="shared" si="19"/>
        <v/>
      </c>
      <c r="Q237" s="420"/>
      <c r="R237" s="420"/>
      <c r="S237" s="420"/>
      <c r="T237" s="416" t="str">
        <f t="shared" si="20"/>
        <v/>
      </c>
      <c r="U237" s="626" t="str">
        <f t="shared" si="21"/>
        <v/>
      </c>
      <c r="V237" s="631" t="str">
        <f t="shared" si="22"/>
        <v/>
      </c>
      <c r="W237" s="442" t="str">
        <f t="shared" si="23"/>
        <v/>
      </c>
    </row>
    <row r="238" spans="1:23" x14ac:dyDescent="0.2">
      <c r="A238" s="56"/>
      <c r="B238" s="211" t="s">
        <v>839</v>
      </c>
      <c r="C238" s="212"/>
      <c r="D238" s="209" t="s">
        <v>535</v>
      </c>
      <c r="E238" s="13">
        <v>218</v>
      </c>
      <c r="F238" s="14" t="s">
        <v>431</v>
      </c>
      <c r="G238" s="14" t="s">
        <v>432</v>
      </c>
      <c r="H238" s="418">
        <f>'Table 1'!H238</f>
        <v>1300</v>
      </c>
      <c r="I238" s="423"/>
      <c r="J238" s="420">
        <v>12</v>
      </c>
      <c r="K238" s="444">
        <f t="shared" si="18"/>
        <v>1288</v>
      </c>
      <c r="L238" s="420">
        <v>2</v>
      </c>
      <c r="M238" s="420">
        <f>30</f>
        <v>30</v>
      </c>
      <c r="N238" s="420">
        <f>1286-30</f>
        <v>1256</v>
      </c>
      <c r="O238" s="420"/>
      <c r="P238" s="421" t="str">
        <f t="shared" si="19"/>
        <v/>
      </c>
      <c r="Q238" s="420"/>
      <c r="R238" s="420"/>
      <c r="S238" s="420"/>
      <c r="T238" s="416" t="str">
        <f t="shared" si="20"/>
        <v/>
      </c>
      <c r="U238" s="626" t="str">
        <f t="shared" si="21"/>
        <v/>
      </c>
      <c r="V238" s="631" t="str">
        <f t="shared" si="22"/>
        <v/>
      </c>
      <c r="W238" s="442" t="str">
        <f t="shared" si="23"/>
        <v/>
      </c>
    </row>
    <row r="239" spans="1:23" x14ac:dyDescent="0.2">
      <c r="A239" s="56"/>
      <c r="B239" s="211" t="s">
        <v>957</v>
      </c>
      <c r="C239" s="212"/>
      <c r="D239" s="209" t="s">
        <v>535</v>
      </c>
      <c r="E239" s="16">
        <v>219</v>
      </c>
      <c r="F239" s="14" t="s">
        <v>433</v>
      </c>
      <c r="G239" s="14" t="s">
        <v>434</v>
      </c>
      <c r="H239" s="418" t="str">
        <f>'Table 1'!H239</f>
        <v/>
      </c>
      <c r="I239" s="423"/>
      <c r="J239" s="420"/>
      <c r="K239" s="444" t="str">
        <f t="shared" si="18"/>
        <v/>
      </c>
      <c r="L239" s="420"/>
      <c r="M239" s="420"/>
      <c r="N239" s="420"/>
      <c r="O239" s="420"/>
      <c r="P239" s="421" t="str">
        <f t="shared" si="19"/>
        <v/>
      </c>
      <c r="Q239" s="420"/>
      <c r="R239" s="420"/>
      <c r="S239" s="420"/>
      <c r="T239" s="416" t="str">
        <f t="shared" si="20"/>
        <v/>
      </c>
      <c r="U239" s="626" t="str">
        <f t="shared" si="21"/>
        <v/>
      </c>
      <c r="V239" s="631" t="str">
        <f t="shared" si="22"/>
        <v/>
      </c>
      <c r="W239" s="442" t="str">
        <f t="shared" si="23"/>
        <v/>
      </c>
    </row>
    <row r="240" spans="1:23" x14ac:dyDescent="0.2">
      <c r="A240" s="56"/>
      <c r="B240" s="211" t="s">
        <v>841</v>
      </c>
      <c r="C240" s="212"/>
      <c r="D240" s="209" t="s">
        <v>535</v>
      </c>
      <c r="E240" s="13">
        <v>220</v>
      </c>
      <c r="F240" s="14" t="s">
        <v>435</v>
      </c>
      <c r="G240" s="14" t="s">
        <v>436</v>
      </c>
      <c r="H240" s="418" t="str">
        <f>'Table 1'!H240</f>
        <v/>
      </c>
      <c r="I240" s="423"/>
      <c r="J240" s="420"/>
      <c r="K240" s="444" t="str">
        <f t="shared" si="18"/>
        <v/>
      </c>
      <c r="L240" s="420"/>
      <c r="M240" s="420"/>
      <c r="N240" s="420"/>
      <c r="O240" s="420"/>
      <c r="P240" s="421" t="str">
        <f t="shared" si="19"/>
        <v/>
      </c>
      <c r="Q240" s="420"/>
      <c r="R240" s="420"/>
      <c r="S240" s="420"/>
      <c r="T240" s="416" t="str">
        <f t="shared" si="20"/>
        <v/>
      </c>
      <c r="U240" s="626" t="str">
        <f t="shared" si="21"/>
        <v/>
      </c>
      <c r="V240" s="631" t="str">
        <f t="shared" si="22"/>
        <v/>
      </c>
      <c r="W240" s="442" t="str">
        <f t="shared" si="23"/>
        <v/>
      </c>
    </row>
    <row r="241" spans="1:23" x14ac:dyDescent="0.2">
      <c r="A241" s="56"/>
      <c r="B241" s="211" t="s">
        <v>842</v>
      </c>
      <c r="C241" s="212"/>
      <c r="D241" s="209" t="s">
        <v>535</v>
      </c>
      <c r="E241" s="16">
        <v>221</v>
      </c>
      <c r="F241" s="14" t="s">
        <v>437</v>
      </c>
      <c r="G241" s="14" t="s">
        <v>438</v>
      </c>
      <c r="H241" s="418" t="str">
        <f>'Table 1'!H241</f>
        <v/>
      </c>
      <c r="I241" s="423"/>
      <c r="J241" s="420"/>
      <c r="K241" s="444" t="str">
        <f t="shared" si="18"/>
        <v/>
      </c>
      <c r="L241" s="420"/>
      <c r="M241" s="420"/>
      <c r="N241" s="420"/>
      <c r="O241" s="420"/>
      <c r="P241" s="421" t="str">
        <f t="shared" si="19"/>
        <v/>
      </c>
      <c r="Q241" s="420"/>
      <c r="R241" s="420"/>
      <c r="S241" s="420"/>
      <c r="T241" s="416" t="str">
        <f t="shared" si="20"/>
        <v/>
      </c>
      <c r="U241" s="626" t="str">
        <f t="shared" si="21"/>
        <v/>
      </c>
      <c r="V241" s="631" t="str">
        <f t="shared" si="22"/>
        <v/>
      </c>
      <c r="W241" s="442" t="str">
        <f t="shared" si="23"/>
        <v/>
      </c>
    </row>
    <row r="242" spans="1:23" x14ac:dyDescent="0.2">
      <c r="A242" s="56"/>
      <c r="B242" s="211" t="s">
        <v>843</v>
      </c>
      <c r="C242" s="212"/>
      <c r="D242" s="209" t="s">
        <v>535</v>
      </c>
      <c r="E242" s="13">
        <v>222</v>
      </c>
      <c r="F242" s="14" t="s">
        <v>439</v>
      </c>
      <c r="G242" s="14" t="s">
        <v>440</v>
      </c>
      <c r="H242" s="418">
        <f>'Table 1'!H242</f>
        <v>37</v>
      </c>
      <c r="I242" s="423"/>
      <c r="J242" s="420"/>
      <c r="K242" s="444">
        <f t="shared" si="18"/>
        <v>37</v>
      </c>
      <c r="L242" s="420"/>
      <c r="M242" s="420"/>
      <c r="N242" s="420">
        <v>37</v>
      </c>
      <c r="O242" s="420"/>
      <c r="P242" s="421" t="str">
        <f t="shared" si="19"/>
        <v/>
      </c>
      <c r="Q242" s="420"/>
      <c r="R242" s="420"/>
      <c r="S242" s="420"/>
      <c r="T242" s="416" t="str">
        <f t="shared" si="20"/>
        <v/>
      </c>
      <c r="U242" s="626" t="str">
        <f t="shared" si="21"/>
        <v/>
      </c>
      <c r="V242" s="631" t="str">
        <f t="shared" si="22"/>
        <v/>
      </c>
      <c r="W242" s="442" t="str">
        <f t="shared" si="23"/>
        <v/>
      </c>
    </row>
    <row r="243" spans="1:23" x14ac:dyDescent="0.2">
      <c r="A243" s="56"/>
      <c r="B243" s="211" t="s">
        <v>844</v>
      </c>
      <c r="C243" s="212"/>
      <c r="D243" s="209" t="s">
        <v>535</v>
      </c>
      <c r="E243" s="16">
        <v>223</v>
      </c>
      <c r="F243" s="14" t="s">
        <v>441</v>
      </c>
      <c r="G243" s="14" t="s">
        <v>442</v>
      </c>
      <c r="H243" s="418">
        <f>'Table 1'!H243</f>
        <v>1937</v>
      </c>
      <c r="I243" s="423"/>
      <c r="J243" s="420"/>
      <c r="K243" s="444">
        <f t="shared" si="18"/>
        <v>1937</v>
      </c>
      <c r="L243" s="420"/>
      <c r="M243" s="420"/>
      <c r="N243" s="420">
        <v>1937</v>
      </c>
      <c r="O243" s="420"/>
      <c r="P243" s="421" t="str">
        <f t="shared" si="19"/>
        <v/>
      </c>
      <c r="Q243" s="420"/>
      <c r="R243" s="420"/>
      <c r="S243" s="420"/>
      <c r="T243" s="416" t="str">
        <f t="shared" si="20"/>
        <v/>
      </c>
      <c r="U243" s="626" t="str">
        <f t="shared" si="21"/>
        <v/>
      </c>
      <c r="V243" s="631" t="str">
        <f t="shared" si="22"/>
        <v/>
      </c>
      <c r="W243" s="442" t="str">
        <f t="shared" si="23"/>
        <v/>
      </c>
    </row>
    <row r="244" spans="1:23" x14ac:dyDescent="0.2">
      <c r="A244" s="56"/>
      <c r="B244" s="211" t="s">
        <v>845</v>
      </c>
      <c r="C244" s="212"/>
      <c r="D244" s="209" t="s">
        <v>535</v>
      </c>
      <c r="E244" s="13">
        <v>224</v>
      </c>
      <c r="F244" s="14" t="s">
        <v>443</v>
      </c>
      <c r="G244" s="14" t="s">
        <v>444</v>
      </c>
      <c r="H244" s="418">
        <f>'Table 1'!H244</f>
        <v>4054</v>
      </c>
      <c r="I244" s="423"/>
      <c r="J244" s="420">
        <v>10</v>
      </c>
      <c r="K244" s="444">
        <f t="shared" si="18"/>
        <v>4044</v>
      </c>
      <c r="L244" s="420">
        <v>4</v>
      </c>
      <c r="M244" s="420"/>
      <c r="N244" s="420">
        <v>4040</v>
      </c>
      <c r="O244" s="420"/>
      <c r="P244" s="421" t="str">
        <f t="shared" si="19"/>
        <v/>
      </c>
      <c r="Q244" s="420"/>
      <c r="R244" s="420"/>
      <c r="S244" s="420"/>
      <c r="T244" s="416" t="str">
        <f t="shared" si="20"/>
        <v/>
      </c>
      <c r="U244" s="626" t="str">
        <f t="shared" si="21"/>
        <v/>
      </c>
      <c r="V244" s="631" t="str">
        <f t="shared" si="22"/>
        <v/>
      </c>
      <c r="W244" s="442" t="str">
        <f t="shared" si="23"/>
        <v/>
      </c>
    </row>
    <row r="245" spans="1:23" x14ac:dyDescent="0.2">
      <c r="A245" s="56"/>
      <c r="B245" s="211" t="s">
        <v>846</v>
      </c>
      <c r="C245" s="212"/>
      <c r="D245" s="209" t="s">
        <v>535</v>
      </c>
      <c r="E245" s="16">
        <v>225</v>
      </c>
      <c r="F245" s="14" t="s">
        <v>445</v>
      </c>
      <c r="G245" s="14" t="s">
        <v>446</v>
      </c>
      <c r="H245" s="418">
        <f>'Table 1'!H245</f>
        <v>71368</v>
      </c>
      <c r="I245" s="423"/>
      <c r="J245" s="420">
        <v>416</v>
      </c>
      <c r="K245" s="444">
        <f t="shared" si="18"/>
        <v>70952</v>
      </c>
      <c r="L245" s="420">
        <v>224</v>
      </c>
      <c r="M245" s="420"/>
      <c r="N245" s="420">
        <f>70721+7</f>
        <v>70728</v>
      </c>
      <c r="O245" s="420"/>
      <c r="P245" s="421" t="str">
        <f t="shared" si="19"/>
        <v/>
      </c>
      <c r="Q245" s="420"/>
      <c r="R245" s="420"/>
      <c r="S245" s="420"/>
      <c r="T245" s="416" t="str">
        <f t="shared" si="20"/>
        <v/>
      </c>
      <c r="U245" s="626" t="str">
        <f t="shared" si="21"/>
        <v/>
      </c>
      <c r="V245" s="631" t="str">
        <f t="shared" si="22"/>
        <v/>
      </c>
      <c r="W245" s="442" t="str">
        <f t="shared" si="23"/>
        <v/>
      </c>
    </row>
    <row r="246" spans="1:23" x14ac:dyDescent="0.2">
      <c r="A246" s="56"/>
      <c r="B246" s="211" t="s">
        <v>847</v>
      </c>
      <c r="C246" s="212"/>
      <c r="D246" s="209" t="s">
        <v>535</v>
      </c>
      <c r="E246" s="13">
        <v>226</v>
      </c>
      <c r="F246" s="14" t="s">
        <v>447</v>
      </c>
      <c r="G246" s="14" t="s">
        <v>448</v>
      </c>
      <c r="H246" s="418">
        <f>'Table 1'!H246</f>
        <v>1400767</v>
      </c>
      <c r="I246" s="423"/>
      <c r="J246" s="420">
        <v>15283</v>
      </c>
      <c r="K246" s="444">
        <f t="shared" si="18"/>
        <v>1385484</v>
      </c>
      <c r="L246" s="420">
        <v>17992</v>
      </c>
      <c r="M246" s="420">
        <f>4114+27+166</f>
        <v>4307</v>
      </c>
      <c r="N246" s="420">
        <f>1311103-4307+56389</f>
        <v>1363185</v>
      </c>
      <c r="O246" s="420"/>
      <c r="P246" s="421" t="str">
        <f t="shared" si="19"/>
        <v/>
      </c>
      <c r="Q246" s="420"/>
      <c r="R246" s="420"/>
      <c r="S246" s="420"/>
      <c r="T246" s="416" t="str">
        <f t="shared" si="20"/>
        <v/>
      </c>
      <c r="U246" s="626" t="str">
        <f t="shared" si="21"/>
        <v/>
      </c>
      <c r="V246" s="631" t="str">
        <f t="shared" si="22"/>
        <v/>
      </c>
      <c r="W246" s="442" t="str">
        <f t="shared" si="23"/>
        <v/>
      </c>
    </row>
    <row r="247" spans="1:23" x14ac:dyDescent="0.2">
      <c r="A247" s="56"/>
      <c r="B247" s="211" t="s">
        <v>958</v>
      </c>
      <c r="C247" s="212"/>
      <c r="D247" s="209" t="s">
        <v>535</v>
      </c>
      <c r="E247" s="16">
        <v>227</v>
      </c>
      <c r="F247" s="14" t="s">
        <v>449</v>
      </c>
      <c r="G247" s="14" t="s">
        <v>450</v>
      </c>
      <c r="H247" s="418" t="str">
        <f>'Table 1'!H247</f>
        <v/>
      </c>
      <c r="I247" s="423"/>
      <c r="J247" s="420"/>
      <c r="K247" s="444" t="str">
        <f t="shared" si="18"/>
        <v/>
      </c>
      <c r="L247" s="420"/>
      <c r="M247" s="420"/>
      <c r="N247" s="420"/>
      <c r="O247" s="420"/>
      <c r="P247" s="421" t="str">
        <f t="shared" si="19"/>
        <v/>
      </c>
      <c r="Q247" s="420"/>
      <c r="R247" s="420"/>
      <c r="S247" s="420"/>
      <c r="T247" s="416" t="str">
        <f t="shared" si="20"/>
        <v/>
      </c>
      <c r="U247" s="626" t="str">
        <f t="shared" si="21"/>
        <v/>
      </c>
      <c r="V247" s="631" t="str">
        <f t="shared" si="22"/>
        <v/>
      </c>
      <c r="W247" s="442" t="str">
        <f t="shared" si="23"/>
        <v/>
      </c>
    </row>
    <row r="248" spans="1:23" x14ac:dyDescent="0.2">
      <c r="A248" s="56"/>
      <c r="B248" s="211" t="s">
        <v>848</v>
      </c>
      <c r="C248" s="212"/>
      <c r="D248" s="209" t="s">
        <v>535</v>
      </c>
      <c r="E248" s="13">
        <v>228</v>
      </c>
      <c r="F248" s="14" t="s">
        <v>451</v>
      </c>
      <c r="G248" s="14" t="s">
        <v>452</v>
      </c>
      <c r="H248" s="418">
        <f>'Table 1'!H248</f>
        <v>14</v>
      </c>
      <c r="I248" s="423"/>
      <c r="J248" s="420"/>
      <c r="K248" s="444">
        <f t="shared" si="18"/>
        <v>14</v>
      </c>
      <c r="L248" s="420"/>
      <c r="M248" s="420"/>
      <c r="N248" s="420">
        <v>14</v>
      </c>
      <c r="O248" s="420"/>
      <c r="P248" s="421" t="str">
        <f t="shared" si="19"/>
        <v/>
      </c>
      <c r="Q248" s="420"/>
      <c r="R248" s="420"/>
      <c r="S248" s="420"/>
      <c r="T248" s="416" t="str">
        <f t="shared" si="20"/>
        <v/>
      </c>
      <c r="U248" s="626" t="str">
        <f t="shared" si="21"/>
        <v/>
      </c>
      <c r="V248" s="631" t="str">
        <f t="shared" si="22"/>
        <v/>
      </c>
      <c r="W248" s="442" t="str">
        <f t="shared" si="23"/>
        <v/>
      </c>
    </row>
    <row r="249" spans="1:23" x14ac:dyDescent="0.2">
      <c r="A249" s="56"/>
      <c r="B249" s="211" t="s">
        <v>849</v>
      </c>
      <c r="C249" s="212"/>
      <c r="D249" s="209" t="s">
        <v>535</v>
      </c>
      <c r="E249" s="16">
        <v>229</v>
      </c>
      <c r="F249" s="14" t="s">
        <v>453</v>
      </c>
      <c r="G249" s="14" t="s">
        <v>454</v>
      </c>
      <c r="H249" s="418" t="str">
        <f>'Table 1'!H249</f>
        <v/>
      </c>
      <c r="I249" s="423"/>
      <c r="J249" s="420"/>
      <c r="K249" s="444" t="str">
        <f t="shared" si="18"/>
        <v/>
      </c>
      <c r="L249" s="420"/>
      <c r="M249" s="420"/>
      <c r="N249" s="420"/>
      <c r="O249" s="420"/>
      <c r="P249" s="421" t="str">
        <f t="shared" si="19"/>
        <v/>
      </c>
      <c r="Q249" s="420"/>
      <c r="R249" s="420"/>
      <c r="S249" s="420"/>
      <c r="T249" s="416" t="str">
        <f t="shared" si="20"/>
        <v/>
      </c>
      <c r="U249" s="626" t="str">
        <f t="shared" si="21"/>
        <v/>
      </c>
      <c r="V249" s="631" t="str">
        <f t="shared" si="22"/>
        <v/>
      </c>
      <c r="W249" s="442" t="str">
        <f t="shared" si="23"/>
        <v/>
      </c>
    </row>
    <row r="250" spans="1:23" x14ac:dyDescent="0.2">
      <c r="A250" s="56"/>
      <c r="B250" s="211" t="s">
        <v>850</v>
      </c>
      <c r="C250" s="212"/>
      <c r="D250" s="209" t="s">
        <v>535</v>
      </c>
      <c r="E250" s="13">
        <v>230</v>
      </c>
      <c r="F250" s="14" t="s">
        <v>455</v>
      </c>
      <c r="G250" s="14" t="s">
        <v>456</v>
      </c>
      <c r="H250" s="418" t="str">
        <f>'Table 1'!H250</f>
        <v/>
      </c>
      <c r="I250" s="423"/>
      <c r="J250" s="420"/>
      <c r="K250" s="444" t="str">
        <f t="shared" si="18"/>
        <v/>
      </c>
      <c r="L250" s="420"/>
      <c r="M250" s="420"/>
      <c r="N250" s="420"/>
      <c r="O250" s="420"/>
      <c r="P250" s="421" t="str">
        <f t="shared" si="19"/>
        <v/>
      </c>
      <c r="Q250" s="420"/>
      <c r="R250" s="420"/>
      <c r="S250" s="420"/>
      <c r="T250" s="416" t="str">
        <f t="shared" si="20"/>
        <v/>
      </c>
      <c r="U250" s="626" t="str">
        <f t="shared" si="21"/>
        <v/>
      </c>
      <c r="V250" s="631" t="str">
        <f t="shared" si="22"/>
        <v/>
      </c>
      <c r="W250" s="442" t="str">
        <f t="shared" si="23"/>
        <v/>
      </c>
    </row>
    <row r="251" spans="1:23" x14ac:dyDescent="0.2">
      <c r="A251" s="56"/>
      <c r="B251" s="211" t="s">
        <v>851</v>
      </c>
      <c r="C251" s="212"/>
      <c r="D251" s="209" t="s">
        <v>535</v>
      </c>
      <c r="E251" s="16">
        <v>231</v>
      </c>
      <c r="F251" s="14" t="s">
        <v>457</v>
      </c>
      <c r="G251" s="14" t="s">
        <v>458</v>
      </c>
      <c r="H251" s="418" t="str">
        <f>'Table 1'!H251</f>
        <v/>
      </c>
      <c r="I251" s="423"/>
      <c r="J251" s="420"/>
      <c r="K251" s="444" t="str">
        <f t="shared" si="18"/>
        <v/>
      </c>
      <c r="L251" s="420"/>
      <c r="M251" s="420"/>
      <c r="N251" s="420"/>
      <c r="O251" s="420"/>
      <c r="P251" s="421" t="str">
        <f t="shared" si="19"/>
        <v/>
      </c>
      <c r="Q251" s="420"/>
      <c r="R251" s="420"/>
      <c r="S251" s="420"/>
      <c r="T251" s="416" t="str">
        <f t="shared" si="20"/>
        <v/>
      </c>
      <c r="U251" s="626" t="str">
        <f t="shared" si="21"/>
        <v/>
      </c>
      <c r="V251" s="631" t="str">
        <f t="shared" si="22"/>
        <v/>
      </c>
      <c r="W251" s="442" t="str">
        <f t="shared" si="23"/>
        <v/>
      </c>
    </row>
    <row r="252" spans="1:23" x14ac:dyDescent="0.2">
      <c r="A252" s="56"/>
      <c r="B252" s="211" t="s">
        <v>852</v>
      </c>
      <c r="C252" s="212"/>
      <c r="D252" s="209" t="s">
        <v>535</v>
      </c>
      <c r="E252" s="13">
        <v>232</v>
      </c>
      <c r="F252" s="14" t="s">
        <v>459</v>
      </c>
      <c r="G252" s="14" t="s">
        <v>460</v>
      </c>
      <c r="H252" s="418">
        <f>'Table 1'!H252</f>
        <v>231</v>
      </c>
      <c r="I252" s="423"/>
      <c r="J252" s="420"/>
      <c r="K252" s="444">
        <f t="shared" si="18"/>
        <v>231</v>
      </c>
      <c r="L252" s="420">
        <v>135</v>
      </c>
      <c r="M252" s="420"/>
      <c r="N252" s="420">
        <v>96</v>
      </c>
      <c r="O252" s="420"/>
      <c r="P252" s="421" t="str">
        <f t="shared" si="19"/>
        <v/>
      </c>
      <c r="Q252" s="420"/>
      <c r="R252" s="420"/>
      <c r="S252" s="420"/>
      <c r="T252" s="416" t="str">
        <f t="shared" si="20"/>
        <v/>
      </c>
      <c r="U252" s="626" t="str">
        <f t="shared" si="21"/>
        <v/>
      </c>
      <c r="V252" s="631" t="str">
        <f t="shared" si="22"/>
        <v/>
      </c>
      <c r="W252" s="442" t="str">
        <f t="shared" si="23"/>
        <v/>
      </c>
    </row>
    <row r="253" spans="1:23" x14ac:dyDescent="0.2">
      <c r="A253" s="56"/>
      <c r="B253" s="211" t="s">
        <v>853</v>
      </c>
      <c r="C253" s="212"/>
      <c r="D253" s="209" t="s">
        <v>535</v>
      </c>
      <c r="E253" s="16">
        <v>233</v>
      </c>
      <c r="F253" s="14" t="s">
        <v>461</v>
      </c>
      <c r="G253" s="14" t="s">
        <v>462</v>
      </c>
      <c r="H253" s="418">
        <f>'Table 1'!H253</f>
        <v>1252</v>
      </c>
      <c r="I253" s="423"/>
      <c r="J253" s="420"/>
      <c r="K253" s="444">
        <f t="shared" si="18"/>
        <v>1252</v>
      </c>
      <c r="L253" s="420"/>
      <c r="M253" s="420"/>
      <c r="N253" s="420">
        <v>1252</v>
      </c>
      <c r="O253" s="420"/>
      <c r="P253" s="421" t="str">
        <f t="shared" si="19"/>
        <v/>
      </c>
      <c r="Q253" s="420"/>
      <c r="R253" s="420"/>
      <c r="S253" s="420"/>
      <c r="T253" s="416" t="str">
        <f t="shared" si="20"/>
        <v/>
      </c>
      <c r="U253" s="626" t="str">
        <f t="shared" si="21"/>
        <v/>
      </c>
      <c r="V253" s="631" t="str">
        <f t="shared" si="22"/>
        <v/>
      </c>
      <c r="W253" s="442" t="str">
        <f t="shared" si="23"/>
        <v/>
      </c>
    </row>
    <row r="254" spans="1:23" x14ac:dyDescent="0.2">
      <c r="A254" s="56"/>
      <c r="B254" s="211" t="s">
        <v>854</v>
      </c>
      <c r="C254" s="212"/>
      <c r="D254" s="209" t="s">
        <v>535</v>
      </c>
      <c r="E254" s="13">
        <v>234</v>
      </c>
      <c r="F254" s="14" t="s">
        <v>463</v>
      </c>
      <c r="G254" s="14" t="s">
        <v>464</v>
      </c>
      <c r="H254" s="418">
        <f>'Table 1'!H254</f>
        <v>42987</v>
      </c>
      <c r="I254" s="423"/>
      <c r="J254" s="420"/>
      <c r="K254" s="444">
        <f t="shared" si="18"/>
        <v>42987</v>
      </c>
      <c r="L254" s="420">
        <v>55</v>
      </c>
      <c r="M254" s="420"/>
      <c r="N254" s="420">
        <f>42931+1</f>
        <v>42932</v>
      </c>
      <c r="O254" s="420"/>
      <c r="P254" s="421" t="str">
        <f t="shared" si="19"/>
        <v/>
      </c>
      <c r="Q254" s="420"/>
      <c r="R254" s="420"/>
      <c r="S254" s="420"/>
      <c r="T254" s="416" t="str">
        <f t="shared" si="20"/>
        <v/>
      </c>
      <c r="U254" s="626" t="str">
        <f t="shared" si="21"/>
        <v/>
      </c>
      <c r="V254" s="631" t="str">
        <f t="shared" si="22"/>
        <v/>
      </c>
      <c r="W254" s="442" t="str">
        <f t="shared" si="23"/>
        <v/>
      </c>
    </row>
    <row r="255" spans="1:23" x14ac:dyDescent="0.2">
      <c r="A255" s="56"/>
      <c r="B255" s="211" t="s">
        <v>855</v>
      </c>
      <c r="C255" s="212"/>
      <c r="D255" s="209" t="s">
        <v>535</v>
      </c>
      <c r="E255" s="16">
        <v>235</v>
      </c>
      <c r="F255" s="14" t="s">
        <v>465</v>
      </c>
      <c r="G255" s="14" t="s">
        <v>466</v>
      </c>
      <c r="H255" s="418">
        <f>'Table 1'!H255</f>
        <v>280</v>
      </c>
      <c r="I255" s="423"/>
      <c r="J255" s="420"/>
      <c r="K255" s="444">
        <f t="shared" si="18"/>
        <v>280</v>
      </c>
      <c r="L255" s="420"/>
      <c r="M255" s="420"/>
      <c r="N255" s="420">
        <v>280</v>
      </c>
      <c r="O255" s="420"/>
      <c r="P255" s="421" t="str">
        <f t="shared" si="19"/>
        <v/>
      </c>
      <c r="Q255" s="420"/>
      <c r="R255" s="420"/>
      <c r="S255" s="420"/>
      <c r="T255" s="416" t="str">
        <f t="shared" si="20"/>
        <v/>
      </c>
      <c r="U255" s="626" t="str">
        <f t="shared" si="21"/>
        <v/>
      </c>
      <c r="V255" s="631" t="str">
        <f t="shared" si="22"/>
        <v/>
      </c>
      <c r="W255" s="442" t="str">
        <f t="shared" si="23"/>
        <v/>
      </c>
    </row>
    <row r="256" spans="1:23" x14ac:dyDescent="0.2">
      <c r="A256" s="56"/>
      <c r="B256" s="211" t="s">
        <v>856</v>
      </c>
      <c r="C256" s="212"/>
      <c r="D256" s="209" t="s">
        <v>535</v>
      </c>
      <c r="E256" s="13">
        <v>236</v>
      </c>
      <c r="F256" s="14" t="s">
        <v>467</v>
      </c>
      <c r="G256" s="14" t="s">
        <v>468</v>
      </c>
      <c r="H256" s="418" t="str">
        <f>'Table 1'!H256</f>
        <v/>
      </c>
      <c r="I256" s="423"/>
      <c r="J256" s="420"/>
      <c r="K256" s="444" t="str">
        <f t="shared" si="18"/>
        <v/>
      </c>
      <c r="L256" s="420"/>
      <c r="M256" s="420"/>
      <c r="N256" s="420"/>
      <c r="O256" s="420"/>
      <c r="P256" s="421" t="str">
        <f t="shared" si="19"/>
        <v/>
      </c>
      <c r="Q256" s="420"/>
      <c r="R256" s="420"/>
      <c r="S256" s="420"/>
      <c r="T256" s="416" t="str">
        <f t="shared" si="20"/>
        <v/>
      </c>
      <c r="U256" s="626" t="str">
        <f t="shared" si="21"/>
        <v/>
      </c>
      <c r="V256" s="631" t="str">
        <f t="shared" si="22"/>
        <v/>
      </c>
      <c r="W256" s="442" t="str">
        <f t="shared" si="23"/>
        <v/>
      </c>
    </row>
    <row r="257" spans="1:23" x14ac:dyDescent="0.2">
      <c r="A257" s="56"/>
      <c r="B257" s="211" t="s">
        <v>857</v>
      </c>
      <c r="C257" s="212"/>
      <c r="D257" s="209" t="s">
        <v>535</v>
      </c>
      <c r="E257" s="16">
        <v>237</v>
      </c>
      <c r="F257" s="14" t="s">
        <v>469</v>
      </c>
      <c r="G257" s="14" t="s">
        <v>470</v>
      </c>
      <c r="H257" s="418" t="str">
        <f>'Table 1'!H257</f>
        <v/>
      </c>
      <c r="I257" s="423"/>
      <c r="J257" s="420"/>
      <c r="K257" s="444" t="str">
        <f t="shared" si="18"/>
        <v/>
      </c>
      <c r="L257" s="420"/>
      <c r="M257" s="420"/>
      <c r="N257" s="420"/>
      <c r="O257" s="420"/>
      <c r="P257" s="421" t="str">
        <f t="shared" si="19"/>
        <v/>
      </c>
      <c r="Q257" s="420"/>
      <c r="R257" s="420"/>
      <c r="S257" s="420"/>
      <c r="T257" s="416" t="str">
        <f t="shared" si="20"/>
        <v/>
      </c>
      <c r="U257" s="626" t="str">
        <f t="shared" si="21"/>
        <v/>
      </c>
      <c r="V257" s="631" t="str">
        <f t="shared" si="22"/>
        <v/>
      </c>
      <c r="W257" s="442" t="str">
        <f t="shared" si="23"/>
        <v/>
      </c>
    </row>
    <row r="258" spans="1:23" x14ac:dyDescent="0.2">
      <c r="A258" s="56"/>
      <c r="B258" s="211" t="s">
        <v>858</v>
      </c>
      <c r="C258" s="212"/>
      <c r="D258" s="209" t="s">
        <v>535</v>
      </c>
      <c r="E258" s="13">
        <v>238</v>
      </c>
      <c r="F258" s="14" t="s">
        <v>471</v>
      </c>
      <c r="G258" s="14" t="s">
        <v>472</v>
      </c>
      <c r="H258" s="418" t="str">
        <f>'Table 1'!H258</f>
        <v/>
      </c>
      <c r="I258" s="423"/>
      <c r="J258" s="420"/>
      <c r="K258" s="444" t="str">
        <f t="shared" si="18"/>
        <v/>
      </c>
      <c r="L258" s="420"/>
      <c r="M258" s="420"/>
      <c r="N258" s="420"/>
      <c r="O258" s="420"/>
      <c r="P258" s="421" t="str">
        <f t="shared" si="19"/>
        <v/>
      </c>
      <c r="Q258" s="420"/>
      <c r="R258" s="420"/>
      <c r="S258" s="420"/>
      <c r="T258" s="416" t="str">
        <f t="shared" si="20"/>
        <v/>
      </c>
      <c r="U258" s="626" t="str">
        <f t="shared" si="21"/>
        <v/>
      </c>
      <c r="V258" s="631" t="str">
        <f t="shared" si="22"/>
        <v/>
      </c>
      <c r="W258" s="442" t="str">
        <f t="shared" si="23"/>
        <v/>
      </c>
    </row>
    <row r="259" spans="1:23" x14ac:dyDescent="0.2">
      <c r="A259" s="56"/>
      <c r="B259" s="211" t="s">
        <v>859</v>
      </c>
      <c r="C259" s="212"/>
      <c r="D259" s="209" t="s">
        <v>535</v>
      </c>
      <c r="E259" s="16">
        <v>239</v>
      </c>
      <c r="F259" s="14" t="s">
        <v>473</v>
      </c>
      <c r="G259" s="14" t="s">
        <v>474</v>
      </c>
      <c r="H259" s="418" t="str">
        <f>'Table 1'!H259</f>
        <v/>
      </c>
      <c r="I259" s="423"/>
      <c r="J259" s="420"/>
      <c r="K259" s="444" t="str">
        <f t="shared" si="18"/>
        <v/>
      </c>
      <c r="L259" s="420"/>
      <c r="M259" s="420"/>
      <c r="N259" s="420"/>
      <c r="O259" s="420"/>
      <c r="P259" s="421" t="str">
        <f t="shared" si="19"/>
        <v/>
      </c>
      <c r="Q259" s="420"/>
      <c r="R259" s="420"/>
      <c r="S259" s="420"/>
      <c r="T259" s="416" t="str">
        <f t="shared" si="20"/>
        <v/>
      </c>
      <c r="U259" s="626" t="str">
        <f t="shared" si="21"/>
        <v/>
      </c>
      <c r="V259" s="631" t="str">
        <f t="shared" si="22"/>
        <v/>
      </c>
      <c r="W259" s="442" t="str">
        <f t="shared" si="23"/>
        <v/>
      </c>
    </row>
    <row r="260" spans="1:23" x14ac:dyDescent="0.2">
      <c r="A260" s="56"/>
      <c r="B260" s="211" t="s">
        <v>860</v>
      </c>
      <c r="C260" s="212"/>
      <c r="D260" s="209" t="s">
        <v>535</v>
      </c>
      <c r="E260" s="13">
        <v>240</v>
      </c>
      <c r="F260" s="14" t="s">
        <v>475</v>
      </c>
      <c r="G260" s="14" t="s">
        <v>476</v>
      </c>
      <c r="H260" s="418">
        <f>'Table 1'!H260</f>
        <v>90</v>
      </c>
      <c r="I260" s="423"/>
      <c r="J260" s="420"/>
      <c r="K260" s="444">
        <f t="shared" si="18"/>
        <v>90</v>
      </c>
      <c r="L260" s="420"/>
      <c r="M260" s="420"/>
      <c r="N260" s="420">
        <v>90</v>
      </c>
      <c r="O260" s="420"/>
      <c r="P260" s="421" t="str">
        <f t="shared" si="19"/>
        <v/>
      </c>
      <c r="Q260" s="420"/>
      <c r="R260" s="420"/>
      <c r="S260" s="420"/>
      <c r="T260" s="416" t="str">
        <f t="shared" si="20"/>
        <v/>
      </c>
      <c r="U260" s="626" t="str">
        <f t="shared" si="21"/>
        <v/>
      </c>
      <c r="V260" s="631" t="str">
        <f t="shared" si="22"/>
        <v/>
      </c>
      <c r="W260" s="442" t="str">
        <f t="shared" si="23"/>
        <v/>
      </c>
    </row>
    <row r="261" spans="1:23" x14ac:dyDescent="0.2">
      <c r="A261" s="56"/>
      <c r="B261" s="211" t="s">
        <v>861</v>
      </c>
      <c r="C261" s="212"/>
      <c r="D261" s="209" t="s">
        <v>535</v>
      </c>
      <c r="E261" s="16">
        <v>241</v>
      </c>
      <c r="F261" s="14" t="s">
        <v>477</v>
      </c>
      <c r="G261" s="14" t="s">
        <v>478</v>
      </c>
      <c r="H261" s="418">
        <f>'Table 1'!H261</f>
        <v>4</v>
      </c>
      <c r="I261" s="423"/>
      <c r="J261" s="420"/>
      <c r="K261" s="444">
        <f t="shared" si="18"/>
        <v>4</v>
      </c>
      <c r="L261" s="420"/>
      <c r="M261" s="420"/>
      <c r="N261" s="420">
        <v>4</v>
      </c>
      <c r="O261" s="420"/>
      <c r="P261" s="421" t="str">
        <f t="shared" si="19"/>
        <v/>
      </c>
      <c r="Q261" s="420"/>
      <c r="R261" s="420"/>
      <c r="S261" s="420"/>
      <c r="T261" s="416" t="str">
        <f t="shared" si="20"/>
        <v/>
      </c>
      <c r="U261" s="626" t="str">
        <f t="shared" si="21"/>
        <v/>
      </c>
      <c r="V261" s="631" t="str">
        <f t="shared" si="22"/>
        <v/>
      </c>
      <c r="W261" s="442" t="str">
        <f t="shared" si="23"/>
        <v/>
      </c>
    </row>
    <row r="262" spans="1:23" x14ac:dyDescent="0.2">
      <c r="A262" s="56"/>
      <c r="B262" s="211" t="s">
        <v>862</v>
      </c>
      <c r="C262" s="212"/>
      <c r="D262" s="209" t="s">
        <v>535</v>
      </c>
      <c r="E262" s="13">
        <v>242</v>
      </c>
      <c r="F262" s="14" t="s">
        <v>929</v>
      </c>
      <c r="G262" s="198" t="s">
        <v>887</v>
      </c>
      <c r="H262" s="418" t="str">
        <f>'Table 1'!H262</f>
        <v/>
      </c>
      <c r="I262" s="423"/>
      <c r="J262" s="420"/>
      <c r="K262" s="444" t="str">
        <f t="shared" si="18"/>
        <v/>
      </c>
      <c r="L262" s="420"/>
      <c r="M262" s="420"/>
      <c r="N262" s="420"/>
      <c r="O262" s="420"/>
      <c r="P262" s="421" t="str">
        <f t="shared" si="19"/>
        <v/>
      </c>
      <c r="Q262" s="420"/>
      <c r="R262" s="420"/>
      <c r="S262" s="420"/>
      <c r="T262" s="637"/>
      <c r="U262" s="637"/>
      <c r="V262" s="637"/>
      <c r="W262" s="637"/>
    </row>
    <row r="263" spans="1:23" x14ac:dyDescent="0.2">
      <c r="A263" s="56"/>
      <c r="B263" s="211" t="s">
        <v>863</v>
      </c>
      <c r="C263" s="208"/>
      <c r="D263" s="209" t="s">
        <v>535</v>
      </c>
      <c r="E263" s="16">
        <v>243</v>
      </c>
      <c r="F263" s="123" t="s">
        <v>479</v>
      </c>
      <c r="G263" s="123" t="s">
        <v>938</v>
      </c>
      <c r="H263" s="487">
        <f>'Table 1'!H263</f>
        <v>2444</v>
      </c>
      <c r="I263" s="425"/>
      <c r="J263" s="426">
        <v>2444</v>
      </c>
      <c r="K263" s="447" t="str">
        <f t="shared" si="18"/>
        <v/>
      </c>
      <c r="L263" s="426"/>
      <c r="M263" s="426"/>
      <c r="N263" s="426"/>
      <c r="O263" s="426"/>
      <c r="P263" s="448" t="str">
        <f t="shared" si="19"/>
        <v/>
      </c>
      <c r="Q263" s="426"/>
      <c r="R263" s="426"/>
      <c r="S263" s="426"/>
      <c r="T263" s="484" t="str">
        <f t="shared" si="20"/>
        <v/>
      </c>
      <c r="U263" s="627" t="str">
        <f t="shared" si="21"/>
        <v/>
      </c>
      <c r="V263" s="632" t="str">
        <f t="shared" si="22"/>
        <v/>
      </c>
      <c r="W263" s="443" t="str">
        <f t="shared" si="23"/>
        <v/>
      </c>
    </row>
    <row r="264" spans="1:23" ht="18" customHeight="1" x14ac:dyDescent="0.2">
      <c r="A264" s="56"/>
      <c r="B264" s="211" t="s">
        <v>864</v>
      </c>
      <c r="C264" s="138"/>
      <c r="D264" s="209" t="s">
        <v>535</v>
      </c>
      <c r="E264" s="13">
        <v>244</v>
      </c>
      <c r="F264" s="72"/>
      <c r="G264" s="176" t="s">
        <v>480</v>
      </c>
      <c r="H264" s="475">
        <f>'Table 1'!H264</f>
        <v>1963188</v>
      </c>
      <c r="I264" s="507"/>
      <c r="J264" s="467">
        <v>54630</v>
      </c>
      <c r="K264" s="476">
        <f t="shared" si="18"/>
        <v>1908496</v>
      </c>
      <c r="L264" s="467">
        <v>22840</v>
      </c>
      <c r="M264" s="467">
        <v>4487</v>
      </c>
      <c r="N264" s="467">
        <v>1881169</v>
      </c>
      <c r="O264" s="467"/>
      <c r="P264" s="466" t="str">
        <f t="shared" si="19"/>
        <v/>
      </c>
      <c r="Q264" s="467"/>
      <c r="R264" s="467"/>
      <c r="S264" s="467"/>
      <c r="T264" s="488" t="str">
        <f t="shared" si="20"/>
        <v/>
      </c>
      <c r="U264" s="629">
        <f t="shared" si="21"/>
        <v>1963126</v>
      </c>
      <c r="V264" s="630" t="str">
        <f t="shared" si="22"/>
        <v/>
      </c>
      <c r="W264" s="490" t="str">
        <f t="shared" si="23"/>
        <v/>
      </c>
    </row>
    <row r="265" spans="1:23" x14ac:dyDescent="0.2">
      <c r="A265" s="56"/>
      <c r="B265" s="211"/>
      <c r="C265" s="138"/>
      <c r="D265" s="209"/>
      <c r="E265" s="298"/>
      <c r="F265" s="297"/>
      <c r="G265" s="474" t="s">
        <v>874</v>
      </c>
      <c r="H265" s="417">
        <f>SUM(H21:H263)</f>
        <v>1963188</v>
      </c>
      <c r="I265" s="417">
        <f t="shared" ref="I265:S265" si="24">SUM(I21:I263)</f>
        <v>0</v>
      </c>
      <c r="J265" s="417">
        <f t="shared" si="24"/>
        <v>54630</v>
      </c>
      <c r="K265" s="417">
        <f t="shared" si="24"/>
        <v>1908496</v>
      </c>
      <c r="L265" s="417">
        <f t="shared" si="24"/>
        <v>22840</v>
      </c>
      <c r="M265" s="417">
        <f t="shared" si="24"/>
        <v>4487</v>
      </c>
      <c r="N265" s="417">
        <f t="shared" si="24"/>
        <v>1881169</v>
      </c>
      <c r="O265" s="417">
        <f t="shared" si="24"/>
        <v>0</v>
      </c>
      <c r="P265" s="417">
        <f t="shared" si="24"/>
        <v>0</v>
      </c>
      <c r="Q265" s="417">
        <f t="shared" si="24"/>
        <v>0</v>
      </c>
      <c r="R265" s="417">
        <f t="shared" si="24"/>
        <v>0</v>
      </c>
      <c r="S265" s="417">
        <f t="shared" si="24"/>
        <v>0</v>
      </c>
      <c r="T265" s="411"/>
      <c r="U265" s="412"/>
      <c r="V265" s="413"/>
      <c r="W265" s="455"/>
    </row>
    <row r="266" spans="1:23" ht="24.95" customHeight="1" x14ac:dyDescent="0.2">
      <c r="A266" s="56"/>
      <c r="B266" s="1"/>
      <c r="C266" s="1"/>
      <c r="D266" s="1"/>
      <c r="E266" s="88"/>
      <c r="F266" s="73"/>
      <c r="G266" s="69" t="s">
        <v>876</v>
      </c>
      <c r="H266" s="417">
        <f t="shared" ref="H266:I266" si="25">IF(COUNTIF(H21:H263,"c")=1,"Res Disc",SUM(H264)-SUM(H265))</f>
        <v>0</v>
      </c>
      <c r="I266" s="417">
        <f t="shared" si="25"/>
        <v>0</v>
      </c>
      <c r="J266" s="417">
        <f>IF(COUNTIF(J21:J263,"c")=1,"Res Disc",SUM(J264)-SUM(J265))</f>
        <v>0</v>
      </c>
      <c r="K266" s="417">
        <f t="shared" ref="K266:S266" si="26">IF(COUNTIF(K21:K263,"c")=1,"Res Disc",SUM(K264)-SUM(K265))</f>
        <v>0</v>
      </c>
      <c r="L266" s="417">
        <f t="shared" si="26"/>
        <v>0</v>
      </c>
      <c r="M266" s="417">
        <f t="shared" si="26"/>
        <v>0</v>
      </c>
      <c r="N266" s="417">
        <f t="shared" si="26"/>
        <v>0</v>
      </c>
      <c r="O266" s="417">
        <f t="shared" si="26"/>
        <v>0</v>
      </c>
      <c r="P266" s="417">
        <f t="shared" si="26"/>
        <v>0</v>
      </c>
      <c r="Q266" s="417">
        <f t="shared" si="26"/>
        <v>0</v>
      </c>
      <c r="R266" s="417">
        <f t="shared" si="26"/>
        <v>0</v>
      </c>
      <c r="S266" s="417">
        <f t="shared" si="26"/>
        <v>0</v>
      </c>
      <c r="T266" s="452"/>
      <c r="U266" s="453"/>
      <c r="V266" s="454"/>
      <c r="W266" s="456"/>
    </row>
    <row r="267" spans="1:23" x14ac:dyDescent="0.2">
      <c r="A267" s="56"/>
      <c r="B267" s="56"/>
      <c r="C267" s="56"/>
      <c r="D267" s="56"/>
      <c r="E267" s="288"/>
      <c r="F267" s="289"/>
      <c r="G267" s="434" t="s">
        <v>551</v>
      </c>
      <c r="H267" s="439"/>
      <c r="I267" s="434"/>
      <c r="J267" s="434"/>
      <c r="K267" s="434"/>
      <c r="L267" s="434"/>
      <c r="M267" s="434"/>
      <c r="N267" s="434"/>
      <c r="O267" s="434"/>
      <c r="P267" s="434"/>
      <c r="Q267" s="434"/>
      <c r="R267" s="434"/>
      <c r="S267" s="434"/>
      <c r="T267" s="434"/>
      <c r="U267" s="289"/>
      <c r="V267" s="289"/>
      <c r="W267" s="289"/>
    </row>
    <row r="268" spans="1:23" x14ac:dyDescent="0.2">
      <c r="A268" s="56"/>
      <c r="B268" s="56"/>
      <c r="C268" s="56"/>
      <c r="D268" s="56"/>
      <c r="E268" s="288"/>
      <c r="F268" s="289"/>
      <c r="G268" s="675" t="s">
        <v>558</v>
      </c>
      <c r="H268" s="675"/>
      <c r="I268" s="675"/>
      <c r="J268" s="675"/>
      <c r="K268" s="675"/>
      <c r="L268" s="675"/>
      <c r="M268" s="675"/>
      <c r="N268" s="675"/>
      <c r="O268" s="675"/>
      <c r="P268" s="675"/>
      <c r="Q268" s="675"/>
      <c r="R268" s="675"/>
      <c r="S268" s="675"/>
      <c r="T268" s="675"/>
      <c r="U268" s="289"/>
      <c r="V268" s="289"/>
      <c r="W268" s="289"/>
    </row>
    <row r="269" spans="1:23" x14ac:dyDescent="0.2">
      <c r="A269" s="56"/>
      <c r="B269" s="56"/>
      <c r="C269" s="56"/>
      <c r="D269" s="56"/>
      <c r="E269" s="288"/>
      <c r="F269" s="289"/>
      <c r="G269" s="675" t="s">
        <v>582</v>
      </c>
      <c r="H269" s="675"/>
      <c r="I269" s="675"/>
      <c r="J269" s="675"/>
      <c r="K269" s="675"/>
      <c r="L269" s="675"/>
      <c r="M269" s="675"/>
      <c r="N269" s="675"/>
      <c r="O269" s="675"/>
      <c r="P269" s="675"/>
      <c r="Q269" s="675"/>
      <c r="R269" s="675"/>
      <c r="S269" s="675"/>
      <c r="T269" s="675"/>
      <c r="U269" s="289"/>
      <c r="V269" s="289"/>
      <c r="W269" s="289"/>
    </row>
    <row r="270" spans="1:23" x14ac:dyDescent="0.2">
      <c r="E270" s="291"/>
      <c r="F270" s="291"/>
      <c r="G270" s="675"/>
      <c r="H270" s="676"/>
      <c r="I270" s="676"/>
      <c r="J270" s="676"/>
      <c r="K270" s="676"/>
      <c r="L270" s="676"/>
      <c r="M270" s="676"/>
      <c r="N270" s="676"/>
      <c r="O270" s="676"/>
      <c r="P270" s="676"/>
      <c r="Q270" s="676"/>
      <c r="R270" s="676"/>
      <c r="S270" s="676"/>
      <c r="T270" s="676"/>
      <c r="U270" s="291"/>
      <c r="V270" s="291"/>
      <c r="W270" s="291"/>
    </row>
    <row r="271" spans="1:23" hidden="1" x14ac:dyDescent="0.2"/>
    <row r="272" spans="1:23" hidden="1" x14ac:dyDescent="0.2"/>
  </sheetData>
  <sheetProtection password="8F7D" sheet="1" objects="1" scenarios="1" formatCells="0" formatColumns="0" formatRows="0"/>
  <mergeCells count="14">
    <mergeCell ref="F14:F16"/>
    <mergeCell ref="G14:G16"/>
    <mergeCell ref="E14:E16"/>
    <mergeCell ref="E4:F4"/>
    <mergeCell ref="E7:F7"/>
    <mergeCell ref="W13:W16"/>
    <mergeCell ref="G268:T268"/>
    <mergeCell ref="G269:T269"/>
    <mergeCell ref="G270:T270"/>
    <mergeCell ref="T13:T16"/>
    <mergeCell ref="U13:U16"/>
    <mergeCell ref="V13:V16"/>
    <mergeCell ref="J15:J16"/>
    <mergeCell ref="I15:I16"/>
  </mergeCells>
  <conditionalFormatting sqref="T21:W264">
    <cfRule type="notContainsBlanks" dxfId="106" priority="8">
      <formula>LEN(TRIM(T21))&gt;0</formula>
    </cfRule>
  </conditionalFormatting>
  <conditionalFormatting sqref="H266:S266">
    <cfRule type="cellIs" dxfId="105" priority="7" operator="notBetween">
      <formula>-1</formula>
      <formula>1</formula>
    </cfRule>
  </conditionalFormatting>
  <conditionalFormatting sqref="T262:W262">
    <cfRule type="notContainsBlanks" dxfId="104" priority="1">
      <formula>LEN(TRIM(T262))&gt;0</formula>
    </cfRule>
  </conditionalFormatting>
  <pageMargins left="0.7" right="0.7" top="0.75" bottom="0.75" header="0.3" footer="0.3"/>
  <pageSetup scale="1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A1:IN272"/>
  <sheetViews>
    <sheetView topLeftCell="E1" zoomScale="90" zoomScaleNormal="90" workbookViewId="0">
      <pane xSplit="3" ySplit="20" topLeftCell="N236" activePane="bottomRight" state="frozen"/>
      <selection activeCell="G136" sqref="G136"/>
      <selection pane="topRight" activeCell="G136" sqref="G136"/>
      <selection pane="bottomLeft" activeCell="G136" sqref="G136"/>
      <selection pane="bottomRight" activeCell="N246" sqref="N246"/>
    </sheetView>
  </sheetViews>
  <sheetFormatPr defaultColWidth="0" defaultRowHeight="12.75" customHeight="1" zeroHeight="1" x14ac:dyDescent="0.2"/>
  <cols>
    <col min="1" max="1" width="6.6640625" hidden="1" customWidth="1"/>
    <col min="2" max="2" width="11.1640625" hidden="1" customWidth="1"/>
    <col min="3" max="3" width="8.83203125" hidden="1" customWidth="1"/>
    <col min="4" max="4" width="8.33203125" hidden="1" customWidth="1"/>
    <col min="5" max="5" width="4.83203125" customWidth="1"/>
    <col min="6" max="6" width="6.83203125" customWidth="1"/>
    <col min="7" max="7" width="47.5" customWidth="1"/>
    <col min="8" max="19" width="17.33203125" customWidth="1"/>
    <col min="20" max="20" width="18.5" customWidth="1"/>
    <col min="21" max="23" width="15.6640625" customWidth="1"/>
    <col min="24" max="16384" width="9.33203125" hidden="1"/>
  </cols>
  <sheetData>
    <row r="1" spans="1:248" s="372" customFormat="1" ht="24.95" customHeight="1" x14ac:dyDescent="0.2">
      <c r="E1" s="373"/>
      <c r="F1" s="373"/>
      <c r="G1" s="517"/>
      <c r="H1" s="518" t="s">
        <v>879</v>
      </c>
      <c r="I1" s="527"/>
      <c r="J1" s="527"/>
      <c r="K1" s="527"/>
      <c r="L1" s="527"/>
      <c r="M1" s="527"/>
      <c r="N1" s="535"/>
      <c r="O1" s="530"/>
      <c r="P1" s="530"/>
      <c r="Q1" s="530"/>
      <c r="R1" s="530"/>
      <c r="S1" s="530"/>
      <c r="T1" s="516"/>
      <c r="U1" s="516"/>
      <c r="V1" s="516"/>
      <c r="W1" s="516"/>
      <c r="X1" s="369"/>
      <c r="Y1" s="365"/>
      <c r="Z1" s="365"/>
      <c r="AA1" s="365"/>
      <c r="AB1" s="365"/>
      <c r="AC1" s="365"/>
      <c r="AD1" s="365"/>
      <c r="AE1" s="365"/>
      <c r="AF1" s="365"/>
      <c r="AG1" s="365"/>
      <c r="AH1" s="365"/>
      <c r="AI1" s="365"/>
      <c r="AJ1" s="365"/>
      <c r="AK1" s="365"/>
      <c r="AL1" s="365"/>
      <c r="AM1" s="365"/>
      <c r="AN1" s="365"/>
      <c r="AO1" s="365"/>
      <c r="AP1" s="365"/>
      <c r="AQ1" s="365"/>
      <c r="AR1" s="365"/>
      <c r="AS1" s="365"/>
      <c r="AT1" s="365"/>
      <c r="AU1" s="365"/>
      <c r="AV1" s="365"/>
      <c r="AW1" s="365"/>
      <c r="AX1" s="365"/>
      <c r="AY1" s="365"/>
      <c r="AZ1" s="365"/>
      <c r="BA1" s="365"/>
      <c r="BB1" s="365"/>
      <c r="BC1" s="365"/>
      <c r="BD1" s="365"/>
      <c r="BE1" s="365"/>
      <c r="BF1" s="365"/>
      <c r="BG1" s="365"/>
      <c r="BH1" s="365"/>
      <c r="BI1" s="365"/>
      <c r="BJ1" s="365"/>
      <c r="BK1" s="365"/>
      <c r="BL1" s="365"/>
      <c r="BM1" s="365"/>
      <c r="BN1" s="365"/>
      <c r="BO1" s="365"/>
      <c r="BP1" s="365"/>
      <c r="BQ1" s="365"/>
      <c r="BR1" s="365"/>
      <c r="BS1" s="365"/>
      <c r="BT1" s="365"/>
      <c r="BU1" s="365"/>
      <c r="BV1" s="365"/>
      <c r="BW1" s="365"/>
      <c r="BX1" s="365"/>
      <c r="BY1" s="365"/>
      <c r="BZ1" s="365"/>
      <c r="CA1" s="365"/>
      <c r="CB1" s="365"/>
      <c r="CC1" s="365"/>
      <c r="CD1" s="365"/>
      <c r="CE1" s="365"/>
      <c r="CF1" s="365"/>
      <c r="CG1" s="365"/>
      <c r="CH1" s="365"/>
      <c r="CI1" s="365"/>
      <c r="CJ1" s="365"/>
      <c r="CK1" s="365"/>
      <c r="CL1" s="365"/>
      <c r="CM1" s="365"/>
      <c r="CN1" s="365"/>
      <c r="CO1" s="365"/>
      <c r="CP1" s="365"/>
      <c r="CQ1" s="365"/>
      <c r="CR1" s="365"/>
      <c r="CS1" s="365"/>
      <c r="CT1" s="365"/>
      <c r="CU1" s="365"/>
      <c r="CV1" s="365"/>
      <c r="CW1" s="365"/>
      <c r="CX1" s="365"/>
      <c r="CY1" s="365"/>
      <c r="CZ1" s="365"/>
      <c r="DA1" s="365"/>
      <c r="DB1" s="365"/>
      <c r="DC1" s="365"/>
      <c r="DD1" s="365"/>
      <c r="DE1" s="365"/>
      <c r="DF1" s="365"/>
      <c r="DG1" s="365"/>
      <c r="DH1" s="365"/>
      <c r="DI1" s="365"/>
      <c r="DJ1" s="365"/>
      <c r="DK1" s="365"/>
      <c r="DL1" s="365"/>
      <c r="DM1" s="365"/>
      <c r="DN1" s="365"/>
      <c r="DO1" s="365"/>
      <c r="DP1" s="365"/>
      <c r="DQ1" s="365"/>
      <c r="DR1" s="365"/>
      <c r="DS1" s="365"/>
      <c r="DT1" s="365"/>
      <c r="DU1" s="365"/>
      <c r="DV1" s="365"/>
      <c r="DW1" s="365"/>
      <c r="DX1" s="365"/>
      <c r="DY1" s="365"/>
      <c r="DZ1" s="365"/>
      <c r="EA1" s="365"/>
      <c r="EB1" s="365"/>
      <c r="EC1" s="365"/>
      <c r="ED1" s="365"/>
      <c r="EE1" s="365"/>
      <c r="EF1" s="365"/>
      <c r="EG1" s="365"/>
      <c r="EH1" s="365"/>
      <c r="EI1" s="365"/>
      <c r="EJ1" s="365"/>
      <c r="EK1" s="365"/>
      <c r="EL1" s="365"/>
      <c r="EM1" s="365"/>
      <c r="EN1" s="365"/>
      <c r="EO1" s="365"/>
      <c r="EP1" s="365"/>
      <c r="EQ1" s="365"/>
      <c r="ER1" s="365"/>
      <c r="ES1" s="365"/>
      <c r="ET1" s="365"/>
      <c r="EU1" s="365"/>
      <c r="EV1" s="365"/>
      <c r="EW1" s="365"/>
      <c r="EX1" s="365"/>
      <c r="EY1" s="365"/>
      <c r="EZ1" s="365"/>
      <c r="FA1" s="365"/>
      <c r="FB1" s="365"/>
      <c r="FC1" s="365"/>
      <c r="FD1" s="365"/>
      <c r="FE1" s="365"/>
      <c r="FF1" s="365"/>
      <c r="FG1" s="365"/>
      <c r="FH1" s="365"/>
      <c r="FI1" s="365"/>
      <c r="FJ1" s="365"/>
      <c r="FK1" s="365"/>
      <c r="FL1" s="365"/>
      <c r="FM1" s="365"/>
      <c r="FN1" s="365"/>
      <c r="FO1" s="365"/>
      <c r="FP1" s="365"/>
      <c r="FQ1" s="365"/>
      <c r="FR1" s="365"/>
      <c r="FS1" s="365"/>
      <c r="FT1" s="365"/>
      <c r="FU1" s="365"/>
      <c r="FV1" s="365"/>
      <c r="FW1" s="365"/>
      <c r="FX1" s="365"/>
      <c r="FY1" s="365"/>
      <c r="FZ1" s="365"/>
      <c r="GA1" s="365"/>
      <c r="GB1" s="365"/>
      <c r="GC1" s="365"/>
      <c r="GD1" s="365"/>
      <c r="GE1" s="365"/>
      <c r="GF1" s="365"/>
      <c r="GG1" s="365"/>
      <c r="GH1" s="365"/>
      <c r="GI1" s="365"/>
      <c r="GJ1" s="365"/>
      <c r="GK1" s="365"/>
      <c r="GL1" s="365"/>
      <c r="GM1" s="365"/>
      <c r="GN1" s="365"/>
      <c r="GO1" s="365"/>
      <c r="GP1" s="365"/>
      <c r="GQ1" s="365"/>
      <c r="GR1" s="365"/>
      <c r="GS1" s="365"/>
      <c r="GT1" s="365"/>
      <c r="GU1" s="365"/>
      <c r="GV1" s="365"/>
      <c r="GW1" s="365"/>
      <c r="GX1" s="365"/>
      <c r="GY1" s="365"/>
      <c r="GZ1" s="365"/>
      <c r="HA1" s="365"/>
      <c r="HB1" s="365"/>
      <c r="HC1" s="365"/>
      <c r="HD1" s="365"/>
      <c r="HE1" s="365"/>
      <c r="HF1" s="365"/>
      <c r="HG1" s="365"/>
      <c r="HH1" s="365"/>
      <c r="HI1" s="365"/>
      <c r="HJ1" s="365"/>
      <c r="HK1" s="365"/>
      <c r="HL1" s="365"/>
      <c r="HM1" s="365"/>
      <c r="HN1" s="365"/>
      <c r="HO1" s="365"/>
      <c r="HP1" s="365"/>
      <c r="HQ1" s="365"/>
      <c r="HR1" s="365"/>
      <c r="HS1" s="365"/>
      <c r="HT1" s="365"/>
      <c r="HU1" s="365"/>
      <c r="HV1" s="365"/>
      <c r="HW1" s="365"/>
      <c r="HX1" s="365"/>
      <c r="HY1" s="365"/>
      <c r="HZ1" s="365"/>
      <c r="IA1" s="365"/>
      <c r="IB1" s="365"/>
      <c r="IC1" s="365"/>
      <c r="ID1" s="365"/>
      <c r="IE1" s="365"/>
      <c r="IF1" s="365"/>
      <c r="IG1" s="365"/>
      <c r="IH1" s="365"/>
      <c r="II1" s="365"/>
      <c r="IJ1" s="365"/>
      <c r="IK1" s="365"/>
      <c r="IL1" s="365"/>
      <c r="IM1" s="365"/>
      <c r="IN1" s="365"/>
    </row>
    <row r="2" spans="1:248" hidden="1" x14ac:dyDescent="0.2">
      <c r="A2" s="56"/>
      <c r="B2" s="56"/>
      <c r="C2" s="56"/>
      <c r="D2" s="56"/>
      <c r="E2" s="336"/>
      <c r="F2" s="222"/>
      <c r="G2" s="124"/>
      <c r="H2" s="124"/>
      <c r="I2" s="124"/>
      <c r="J2" s="124"/>
      <c r="K2" s="124"/>
      <c r="L2" s="124"/>
      <c r="M2" s="124"/>
      <c r="N2" s="124"/>
      <c r="O2" s="23"/>
      <c r="P2" s="23"/>
      <c r="Q2" s="23"/>
      <c r="R2" s="23"/>
      <c r="S2" s="23"/>
      <c r="T2" s="85"/>
      <c r="U2" s="85"/>
      <c r="V2" s="85"/>
      <c r="W2" s="85"/>
    </row>
    <row r="3" spans="1:248" hidden="1" x14ac:dyDescent="0.2">
      <c r="A3" s="56"/>
      <c r="B3" s="56"/>
      <c r="C3" s="56"/>
      <c r="D3" s="56"/>
      <c r="E3" s="336"/>
      <c r="F3" s="222"/>
      <c r="G3" s="25"/>
      <c r="H3" s="25"/>
      <c r="I3" s="25"/>
      <c r="J3" s="25"/>
      <c r="K3" s="25"/>
      <c r="L3" s="25"/>
      <c r="M3" s="25"/>
      <c r="N3" s="24"/>
      <c r="O3" s="24"/>
      <c r="P3" s="24"/>
      <c r="Q3" s="24"/>
      <c r="R3" s="24"/>
      <c r="S3" s="26"/>
      <c r="T3" s="3"/>
      <c r="U3" s="3"/>
      <c r="V3" s="3"/>
      <c r="W3" s="3"/>
    </row>
    <row r="4" spans="1:248" ht="12" customHeight="1" x14ac:dyDescent="0.2">
      <c r="A4" s="56"/>
      <c r="B4" s="3"/>
      <c r="C4" s="3"/>
      <c r="D4" s="3"/>
      <c r="E4" s="658"/>
      <c r="F4" s="659"/>
      <c r="G4" s="78" t="s">
        <v>526</v>
      </c>
      <c r="H4" s="65" t="str">
        <f>Reporting_Country_Name</f>
        <v>Cayman Islands</v>
      </c>
      <c r="I4" s="79"/>
      <c r="J4" s="80" t="s">
        <v>530</v>
      </c>
      <c r="K4" s="141" t="str">
        <f>Reporting_Country_Code</f>
        <v>377</v>
      </c>
      <c r="L4" s="44" t="s">
        <v>622</v>
      </c>
      <c r="M4" s="170" t="str">
        <f>Reporting_Period_Code</f>
        <v>2018S1</v>
      </c>
      <c r="N4" s="48"/>
      <c r="O4" s="46"/>
      <c r="P4" s="52"/>
      <c r="Q4" s="52"/>
      <c r="R4" s="52"/>
      <c r="S4" s="52"/>
      <c r="T4" s="52"/>
      <c r="U4" s="52"/>
      <c r="V4" s="52"/>
      <c r="W4" s="52"/>
    </row>
    <row r="5" spans="1:248" ht="12" hidden="1" customHeight="1" x14ac:dyDescent="0.2">
      <c r="A5" s="56"/>
      <c r="B5" s="3"/>
      <c r="C5" s="3"/>
      <c r="D5" s="3"/>
      <c r="E5" s="338"/>
      <c r="F5" s="163"/>
      <c r="G5" s="81"/>
      <c r="H5" s="68"/>
      <c r="I5" s="82"/>
      <c r="J5" s="80"/>
      <c r="K5" s="82"/>
      <c r="L5" s="77"/>
      <c r="M5" s="68"/>
      <c r="N5" s="42"/>
      <c r="O5" s="42"/>
      <c r="P5" s="42"/>
      <c r="Q5" s="42"/>
      <c r="R5" s="42"/>
      <c r="S5" s="53"/>
      <c r="T5" s="3"/>
      <c r="U5" s="3"/>
      <c r="V5" s="3"/>
      <c r="W5" s="3"/>
    </row>
    <row r="6" spans="1:248" ht="12" hidden="1" customHeight="1" x14ac:dyDescent="0.2">
      <c r="A6" s="56"/>
      <c r="B6" s="3"/>
      <c r="C6" s="3"/>
      <c r="D6" s="3"/>
      <c r="E6" s="339"/>
      <c r="F6" s="164"/>
      <c r="G6" s="83"/>
      <c r="H6" s="68"/>
      <c r="I6" s="80"/>
      <c r="J6" s="80"/>
      <c r="K6" s="80"/>
      <c r="L6" s="45"/>
      <c r="M6" s="68"/>
      <c r="N6" s="42"/>
      <c r="O6" s="42"/>
      <c r="P6" s="43"/>
      <c r="Q6" s="42"/>
      <c r="R6" s="42"/>
      <c r="S6" s="53"/>
      <c r="T6" s="3"/>
      <c r="U6" s="3"/>
      <c r="V6" s="3"/>
      <c r="W6" s="3"/>
    </row>
    <row r="7" spans="1:248" ht="12" customHeight="1" x14ac:dyDescent="0.2">
      <c r="A7" s="56"/>
      <c r="B7" s="3"/>
      <c r="C7" s="3"/>
      <c r="D7" s="3"/>
      <c r="E7" s="685"/>
      <c r="F7" s="685"/>
      <c r="G7" s="84" t="s">
        <v>527</v>
      </c>
      <c r="H7" s="128" t="str">
        <f>Reporting_Currency_Name</f>
        <v>US Dollars</v>
      </c>
      <c r="I7" s="79"/>
      <c r="J7" s="80" t="s">
        <v>531</v>
      </c>
      <c r="K7" s="141">
        <f>Reporting_Currency_Code</f>
        <v>1</v>
      </c>
      <c r="L7" s="51" t="s">
        <v>8</v>
      </c>
      <c r="M7" s="66" t="str">
        <f>Reporting_Scale_Name</f>
        <v>Million</v>
      </c>
      <c r="N7" s="42"/>
      <c r="O7" s="42"/>
      <c r="P7" s="43"/>
      <c r="Q7" s="42"/>
      <c r="R7" s="42"/>
      <c r="S7" s="42"/>
      <c r="T7" s="86"/>
      <c r="U7" s="86"/>
      <c r="V7" s="86"/>
      <c r="W7" s="86"/>
    </row>
    <row r="8" spans="1:248" ht="12" hidden="1" customHeight="1" x14ac:dyDescent="0.2">
      <c r="A8" s="56"/>
      <c r="B8" s="3"/>
      <c r="C8" s="3"/>
      <c r="D8" s="3"/>
      <c r="E8" s="27"/>
      <c r="F8" s="10"/>
      <c r="G8" s="10"/>
      <c r="H8" s="10"/>
      <c r="I8" s="11"/>
      <c r="J8" s="11"/>
      <c r="K8" s="10"/>
      <c r="L8" s="11"/>
      <c r="M8" s="11"/>
      <c r="N8" s="10"/>
      <c r="O8" s="10"/>
      <c r="P8" s="11"/>
      <c r="Q8" s="10"/>
      <c r="R8" s="10"/>
      <c r="S8" s="12"/>
      <c r="T8" s="3"/>
      <c r="U8" s="3"/>
      <c r="V8" s="3"/>
      <c r="W8" s="3"/>
    </row>
    <row r="9" spans="1:248" ht="12" hidden="1" customHeight="1" x14ac:dyDescent="0.2">
      <c r="A9" s="56"/>
      <c r="B9" s="3"/>
      <c r="C9" s="3"/>
      <c r="D9" s="3"/>
      <c r="E9" s="28"/>
      <c r="F9" s="8"/>
      <c r="G9" s="9"/>
      <c r="H9" s="9"/>
      <c r="I9" s="9"/>
      <c r="J9" s="9"/>
      <c r="K9" s="9"/>
      <c r="L9" s="9"/>
      <c r="M9" s="9"/>
      <c r="N9" s="8"/>
      <c r="O9" s="8"/>
      <c r="P9" s="9"/>
      <c r="Q9" s="8"/>
      <c r="R9" s="8"/>
      <c r="S9" s="8"/>
      <c r="T9" s="3"/>
      <c r="U9" s="3"/>
      <c r="V9" s="3"/>
      <c r="W9" s="3"/>
    </row>
    <row r="10" spans="1:248" ht="12" hidden="1" customHeight="1" x14ac:dyDescent="0.2">
      <c r="A10" s="56"/>
      <c r="B10" s="3"/>
      <c r="C10" s="3"/>
      <c r="D10" s="3"/>
      <c r="E10" s="28"/>
      <c r="F10" s="8"/>
      <c r="G10" s="9"/>
      <c r="H10" s="9"/>
      <c r="I10" s="9"/>
      <c r="J10" s="9"/>
      <c r="K10" s="9"/>
      <c r="L10" s="9"/>
      <c r="M10" s="9"/>
      <c r="N10" s="8"/>
      <c r="O10" s="8"/>
      <c r="P10" s="9"/>
      <c r="Q10" s="8"/>
      <c r="R10" s="8"/>
      <c r="S10" s="8"/>
      <c r="T10" s="3"/>
      <c r="U10" s="3"/>
      <c r="V10" s="3"/>
      <c r="W10" s="3"/>
    </row>
    <row r="11" spans="1:248" ht="12" hidden="1" customHeight="1" x14ac:dyDescent="0.2">
      <c r="A11" s="56"/>
      <c r="B11" s="3"/>
      <c r="C11" s="3"/>
      <c r="D11" s="3"/>
      <c r="E11" s="29"/>
      <c r="F11" s="8"/>
      <c r="G11" s="9"/>
      <c r="H11" s="9"/>
      <c r="I11" s="9"/>
      <c r="J11" s="9"/>
      <c r="K11" s="9"/>
      <c r="L11" s="9"/>
      <c r="M11" s="9"/>
      <c r="N11" s="8"/>
      <c r="O11" s="8"/>
      <c r="P11" s="9"/>
      <c r="Q11" s="8"/>
      <c r="R11" s="8"/>
      <c r="S11" s="30"/>
      <c r="T11" s="3"/>
      <c r="U11" s="3"/>
      <c r="V11" s="3"/>
      <c r="W11" s="3"/>
    </row>
    <row r="12" spans="1:248" ht="12" customHeight="1" x14ac:dyDescent="0.2">
      <c r="A12" s="56"/>
      <c r="B12" s="3"/>
      <c r="C12" s="3"/>
      <c r="D12" s="3"/>
      <c r="F12" s="125"/>
      <c r="G12" s="125"/>
      <c r="H12" s="607" t="s">
        <v>487</v>
      </c>
      <c r="I12" s="125"/>
      <c r="J12" s="125"/>
      <c r="K12" s="125"/>
      <c r="L12" s="125"/>
      <c r="M12" s="31"/>
      <c r="N12" s="32"/>
      <c r="O12" s="32"/>
      <c r="P12" s="31"/>
      <c r="Q12" s="32"/>
      <c r="R12" s="32"/>
      <c r="S12" s="32"/>
      <c r="T12" s="74"/>
      <c r="U12" s="74"/>
      <c r="V12" s="74"/>
      <c r="W12" s="74"/>
    </row>
    <row r="13" spans="1:248" ht="13.5" thickBot="1" x14ac:dyDescent="0.25">
      <c r="A13" s="56"/>
      <c r="B13" s="3"/>
      <c r="C13" s="3"/>
      <c r="D13" s="3"/>
      <c r="E13" s="579"/>
      <c r="F13" s="580"/>
      <c r="G13" s="580"/>
      <c r="H13" s="606" t="s">
        <v>932</v>
      </c>
      <c r="I13" s="581"/>
      <c r="J13" s="581"/>
      <c r="K13" s="581"/>
      <c r="L13" s="581"/>
      <c r="M13" s="581"/>
      <c r="N13" s="581"/>
      <c r="O13" s="581"/>
      <c r="P13" s="581"/>
      <c r="Q13" s="581"/>
      <c r="R13" s="581"/>
      <c r="S13" s="581"/>
      <c r="T13" s="672" t="s">
        <v>895</v>
      </c>
      <c r="U13" s="677" t="s">
        <v>904</v>
      </c>
      <c r="V13" s="677" t="s">
        <v>899</v>
      </c>
      <c r="W13" s="672" t="s">
        <v>900</v>
      </c>
    </row>
    <row r="14" spans="1:248" ht="12" customHeight="1" thickTop="1" thickBot="1" x14ac:dyDescent="0.25">
      <c r="A14" s="56"/>
      <c r="B14" s="74"/>
      <c r="C14" s="74"/>
      <c r="D14" s="74"/>
      <c r="E14" s="670" t="s">
        <v>10</v>
      </c>
      <c r="F14" s="662" t="s">
        <v>9</v>
      </c>
      <c r="G14" s="670" t="s">
        <v>925</v>
      </c>
      <c r="H14" s="149"/>
      <c r="I14" s="60"/>
      <c r="J14" s="61"/>
      <c r="K14" s="61"/>
      <c r="L14" s="61"/>
      <c r="M14" s="61"/>
      <c r="N14" s="60"/>
      <c r="O14" s="61"/>
      <c r="P14" s="61"/>
      <c r="Q14" s="61"/>
      <c r="R14" s="61"/>
      <c r="S14" s="61"/>
      <c r="T14" s="673"/>
      <c r="U14" s="678"/>
      <c r="V14" s="678"/>
      <c r="W14" s="673"/>
    </row>
    <row r="15" spans="1:248" ht="12" customHeight="1" thickTop="1" thickBot="1" x14ac:dyDescent="0.25">
      <c r="A15" s="56"/>
      <c r="B15" s="74"/>
      <c r="C15" s="74"/>
      <c r="D15" s="74"/>
      <c r="E15" s="667"/>
      <c r="F15" s="663"/>
      <c r="G15" s="667"/>
      <c r="H15" s="130"/>
      <c r="I15" s="682" t="s">
        <v>583</v>
      </c>
      <c r="J15" s="680" t="s">
        <v>525</v>
      </c>
      <c r="K15" s="59"/>
      <c r="L15" s="60"/>
      <c r="M15" s="61"/>
      <c r="N15" s="62"/>
      <c r="O15" s="58"/>
      <c r="P15" s="63"/>
      <c r="Q15" s="60"/>
      <c r="R15" s="61"/>
      <c r="S15" s="61"/>
      <c r="T15" s="673"/>
      <c r="U15" s="678"/>
      <c r="V15" s="678"/>
      <c r="W15" s="673"/>
    </row>
    <row r="16" spans="1:248" ht="45.75" customHeight="1" thickTop="1" x14ac:dyDescent="0.2">
      <c r="A16" s="70"/>
      <c r="B16" s="144"/>
      <c r="C16" s="144"/>
      <c r="D16" s="144"/>
      <c r="E16" s="668"/>
      <c r="F16" s="664"/>
      <c r="G16" s="668"/>
      <c r="H16" s="510" t="s">
        <v>592</v>
      </c>
      <c r="I16" s="683"/>
      <c r="J16" s="681"/>
      <c r="K16" s="354" t="s">
        <v>517</v>
      </c>
      <c r="L16" s="355" t="s">
        <v>518</v>
      </c>
      <c r="M16" s="437" t="s">
        <v>519</v>
      </c>
      <c r="N16" s="437" t="s">
        <v>486</v>
      </c>
      <c r="O16" s="353" t="s">
        <v>488</v>
      </c>
      <c r="P16" s="354" t="s">
        <v>937</v>
      </c>
      <c r="Q16" s="355" t="s">
        <v>520</v>
      </c>
      <c r="R16" s="437" t="s">
        <v>521</v>
      </c>
      <c r="S16" s="353" t="s">
        <v>586</v>
      </c>
      <c r="T16" s="674"/>
      <c r="U16" s="679"/>
      <c r="V16" s="679"/>
      <c r="W16" s="674"/>
    </row>
    <row r="17" spans="1:23" ht="14.25" hidden="1" customHeight="1" x14ac:dyDescent="0.2">
      <c r="A17" s="70"/>
      <c r="B17" s="4" t="s">
        <v>533</v>
      </c>
      <c r="C17" s="4"/>
      <c r="D17" s="139" t="s">
        <v>534</v>
      </c>
      <c r="E17" s="153"/>
      <c r="F17" s="137"/>
      <c r="G17" s="145" t="s">
        <v>594</v>
      </c>
      <c r="H17" s="179" t="s">
        <v>601</v>
      </c>
      <c r="I17" s="146" t="s">
        <v>601</v>
      </c>
      <c r="J17" s="146" t="s">
        <v>601</v>
      </c>
      <c r="K17" s="146" t="s">
        <v>601</v>
      </c>
      <c r="L17" s="146" t="s">
        <v>601</v>
      </c>
      <c r="M17" s="146" t="s">
        <v>601</v>
      </c>
      <c r="N17" s="146" t="s">
        <v>601</v>
      </c>
      <c r="O17" s="146" t="s">
        <v>601</v>
      </c>
      <c r="P17" s="146" t="s">
        <v>601</v>
      </c>
      <c r="Q17" s="146" t="s">
        <v>601</v>
      </c>
      <c r="R17" s="146" t="s">
        <v>601</v>
      </c>
      <c r="S17" s="146" t="s">
        <v>601</v>
      </c>
      <c r="T17" s="217"/>
      <c r="U17" s="217"/>
      <c r="V17" s="217"/>
      <c r="W17" s="217"/>
    </row>
    <row r="18" spans="1:23" ht="14.25" hidden="1" customHeight="1" x14ac:dyDescent="0.2">
      <c r="A18" s="70"/>
      <c r="B18" s="4"/>
      <c r="C18" s="4"/>
      <c r="D18" s="139"/>
      <c r="E18" s="153"/>
      <c r="F18" s="137"/>
      <c r="G18" s="145" t="s">
        <v>595</v>
      </c>
      <c r="H18" s="146" t="s">
        <v>535</v>
      </c>
      <c r="I18" s="146" t="s">
        <v>536</v>
      </c>
      <c r="J18" s="146" t="s">
        <v>537</v>
      </c>
      <c r="K18" s="146" t="s">
        <v>538</v>
      </c>
      <c r="L18" s="146" t="s">
        <v>542</v>
      </c>
      <c r="M18" s="146" t="s">
        <v>599</v>
      </c>
      <c r="N18" s="146" t="s">
        <v>539</v>
      </c>
      <c r="O18" s="146" t="s">
        <v>540</v>
      </c>
      <c r="P18" s="146" t="s">
        <v>541</v>
      </c>
      <c r="Q18" s="146" t="s">
        <v>613</v>
      </c>
      <c r="R18" s="146" t="s">
        <v>614</v>
      </c>
      <c r="S18" s="146" t="s">
        <v>615</v>
      </c>
      <c r="T18" s="217"/>
      <c r="U18" s="217"/>
      <c r="V18" s="217"/>
      <c r="W18" s="217"/>
    </row>
    <row r="19" spans="1:23" ht="14.25" hidden="1" customHeight="1" x14ac:dyDescent="0.2">
      <c r="A19" s="70"/>
      <c r="B19" s="4"/>
      <c r="C19" s="4"/>
      <c r="D19" s="139"/>
      <c r="E19" s="153"/>
      <c r="F19" s="137"/>
      <c r="G19" s="145" t="s">
        <v>600</v>
      </c>
      <c r="H19" s="146" t="s">
        <v>604</v>
      </c>
      <c r="I19" s="146" t="s">
        <v>604</v>
      </c>
      <c r="J19" s="146" t="s">
        <v>604</v>
      </c>
      <c r="K19" s="146" t="s">
        <v>604</v>
      </c>
      <c r="L19" s="146" t="s">
        <v>604</v>
      </c>
      <c r="M19" s="146" t="s">
        <v>604</v>
      </c>
      <c r="N19" s="146" t="s">
        <v>604</v>
      </c>
      <c r="O19" s="146" t="s">
        <v>604</v>
      </c>
      <c r="P19" s="146" t="s">
        <v>604</v>
      </c>
      <c r="Q19" s="146" t="s">
        <v>604</v>
      </c>
      <c r="R19" s="146" t="s">
        <v>604</v>
      </c>
      <c r="S19" s="146" t="s">
        <v>604</v>
      </c>
      <c r="T19" s="217"/>
      <c r="U19" s="217"/>
      <c r="V19" s="217"/>
      <c r="W19" s="217"/>
    </row>
    <row r="20" spans="1:23" ht="14.25" hidden="1" customHeight="1" x14ac:dyDescent="0.2">
      <c r="A20" s="70"/>
      <c r="B20" s="140" t="s">
        <v>533</v>
      </c>
      <c r="C20" s="140" t="s">
        <v>597</v>
      </c>
      <c r="D20" s="140" t="s">
        <v>596</v>
      </c>
      <c r="E20" s="148"/>
      <c r="F20" s="148"/>
      <c r="G20" s="145" t="s">
        <v>596</v>
      </c>
      <c r="H20" s="500"/>
      <c r="I20" s="500"/>
      <c r="J20" s="500"/>
      <c r="K20" s="500"/>
      <c r="L20" s="500"/>
      <c r="M20" s="500"/>
      <c r="N20" s="500"/>
      <c r="O20" s="500"/>
      <c r="P20" s="500"/>
      <c r="Q20" s="500"/>
      <c r="R20" s="500"/>
      <c r="S20" s="500"/>
      <c r="T20" s="477"/>
      <c r="U20" s="477"/>
      <c r="V20" s="477"/>
      <c r="W20" s="477"/>
    </row>
    <row r="21" spans="1:23" x14ac:dyDescent="0.2">
      <c r="A21" s="56"/>
      <c r="B21" s="208" t="s">
        <v>623</v>
      </c>
      <c r="C21" s="208"/>
      <c r="D21" s="209" t="s">
        <v>535</v>
      </c>
      <c r="E21" s="16">
        <v>1</v>
      </c>
      <c r="F21" s="17" t="s">
        <v>14</v>
      </c>
      <c r="G21" s="17" t="s">
        <v>15</v>
      </c>
      <c r="H21" s="508" t="str">
        <f>IF('Table 1'!I21="","",'Table 1'!I21)</f>
        <v/>
      </c>
      <c r="I21" s="501"/>
      <c r="J21" s="422"/>
      <c r="K21" s="502" t="str">
        <f>IF(AND(L21="",M21="",N21=""),"",IF(OR(L21="c",M21="c",N21="c"),"c",SUM(L21:N21)))</f>
        <v/>
      </c>
      <c r="L21" s="422"/>
      <c r="M21" s="501"/>
      <c r="N21" s="422"/>
      <c r="O21" s="501"/>
      <c r="P21" s="503" t="str">
        <f>IF(AND(Q21="",R21="",S21=""),"",IF(OR(Q21="c",R21="c",S21="c"),"c",SUM(Q21:S21)))</f>
        <v/>
      </c>
      <c r="Q21" s="504"/>
      <c r="R21" s="504"/>
      <c r="S21" s="422"/>
      <c r="T21" s="488" t="str">
        <f>IF(AND(ISNUMBER(H21),SUM(COUNTIF(I21:K21,"c"),COUNTIF(O21:P21,"c"))=1),"Res Disc",IF(AND(H21="c",ISNUMBER(I21),ISNUMBER(J21),ISNUMBER(K21),ISNUMBER(O21),ISNUMBER(P21)),"Res Disc",IF(AND(COUNTIF(Q21:S21,"c")=1,ISNUMBER(P21)),"Res Disc",IF(AND(P21="c",ISNUMBER(Q21),ISNUMBER(R21),ISNUMBER(S21)),"Res Disc",IF(AND(K21="c",ISNUMBER(L21),ISNUMBER(M21),ISNUMBER(N21)),"Res Disc",IF(AND(ISNUMBER(K21),COUNTIF(L21:N21,"c")=1),"Res Disc",""))))))</f>
        <v/>
      </c>
      <c r="U21" s="629" t="str">
        <f>IF(T21&lt;&gt;"","",IF(SUM(COUNTIF(I21:K21,"c"),COUNTIF(O21:P21,"c"))&gt;1,"",IF(OR(AND(H21="c",OR(I21="c",J21="c",K21="c",O21="c",P21="c")),AND(H21&lt;&gt;"",I21="c",J21="c",K21="c",O21="c",P21="c"),AND(H21&lt;&gt;"",I21="",J21="",K21="",O21="",P21="")),"",IF(ABS(SUM(I21:K21,O21:P21)-SUM(H21))&gt;0.9,SUM(I21:K21,O21:P21),""))))</f>
        <v/>
      </c>
      <c r="V21" s="630" t="str">
        <f>IF(T21&lt;&gt;"","",IF(OR(AND(K21="c",OR(L21="c",N21="c",M21="c")),AND(K21&lt;&gt;"",L21="c",M21="c",N21="c"),AND(K21&lt;&gt;"",L21="",N21="",M21="")),"",IF(COUNTIF(L21:N21,"c")&gt;1,"",IF(ABS(SUM(L21:N21)-SUM(K21))&gt;0.9,SUM(L21:N21),""))))</f>
        <v/>
      </c>
      <c r="W21" s="490" t="str">
        <f>IF(T21&lt;&gt;"","",IF(OR(AND(P21="c",OR(Q21="c",S21="c",R21="c")),AND(P21&lt;&gt;"",Q21="c",R21="c",S21="c"),AND(P21&lt;&gt;"",Q21="",S21="",R21="")),"",IF(COUNTIF(Q21:S21,"c")&gt;1,"",IF(ABS(SUM(Q21:S21)-SUM(P21))&gt;0.9,SUM(Q21:S21),""))))</f>
        <v/>
      </c>
    </row>
    <row r="22" spans="1:23" x14ac:dyDescent="0.2">
      <c r="A22" s="56"/>
      <c r="B22" s="208" t="s">
        <v>624</v>
      </c>
      <c r="C22" s="208"/>
      <c r="D22" s="209" t="s">
        <v>535</v>
      </c>
      <c r="E22" s="13">
        <v>2</v>
      </c>
      <c r="F22" s="14" t="s">
        <v>16</v>
      </c>
      <c r="G22" s="14" t="s">
        <v>17</v>
      </c>
      <c r="H22" s="418" t="str">
        <f>IF('Table 1'!I22="","",'Table 1'!I22)</f>
        <v/>
      </c>
      <c r="I22" s="419"/>
      <c r="J22" s="420"/>
      <c r="K22" s="444" t="str">
        <f t="shared" ref="K22:K85" si="0">IF(AND(L22="",M22="",N22=""),"",IF(OR(L22="c",M22="c",N22="c"),"c",SUM(L22:N22)))</f>
        <v/>
      </c>
      <c r="L22" s="420"/>
      <c r="M22" s="419"/>
      <c r="N22" s="420"/>
      <c r="O22" s="419"/>
      <c r="P22" s="421" t="str">
        <f t="shared" ref="P22:P85" si="1">IF(AND(Q22="",R22="",S22=""),"",IF(OR(Q22="c",R22="c",S22="c"),"c",SUM(Q22:S22)))</f>
        <v/>
      </c>
      <c r="Q22" s="445"/>
      <c r="R22" s="445"/>
      <c r="S22" s="446"/>
      <c r="T22" s="416" t="str">
        <f t="shared" ref="T22:T85" si="2">IF(AND(ISNUMBER(H22),SUM(COUNTIF(I22:K22,"c"),COUNTIF(O22:P22,"c"))=1),"Res Disc",IF(AND(H22="c",ISNUMBER(I22),ISNUMBER(J22),ISNUMBER(K22),ISNUMBER(O22),ISNUMBER(P22)),"Res Disc",IF(AND(COUNTIF(Q22:S22,"c")=1,ISNUMBER(P22)),"Res Disc",IF(AND(P22="c",ISNUMBER(Q22),ISNUMBER(R22),ISNUMBER(S22)),"Res Disc",IF(AND(K22="c",ISNUMBER(L22),ISNUMBER(M22),ISNUMBER(N22)),"Res Disc",IF(AND(ISNUMBER(K22),COUNTIF(L22:N22,"c")=1),"Res Disc",""))))))</f>
        <v/>
      </c>
      <c r="U22" s="626" t="str">
        <f t="shared" ref="U22:U85" si="3">IF(T22&lt;&gt;"","",IF(SUM(COUNTIF(I22:K22,"c"),COUNTIF(O22:P22,"c"))&gt;1,"",IF(OR(AND(H22="c",OR(I22="c",J22="c",K22="c",O22="c",P22="c")),AND(H22&lt;&gt;"",I22="c",J22="c",K22="c",O22="c",P22="c"),AND(H22&lt;&gt;"",I22="",J22="",K22="",O22="",P22="")),"",IF(ABS(SUM(I22:K22,O22:P22)-SUM(H22))&gt;0.9,SUM(I22:K22,O22:P22),""))))</f>
        <v/>
      </c>
      <c r="V22" s="631" t="str">
        <f t="shared" ref="V22:V85" si="4">IF(T22&lt;&gt;"","",IF(OR(AND(K22="c",OR(L22="c",N22="c",M22="c")),AND(K22&lt;&gt;"",L22="c",M22="c",N22="c"),AND(K22&lt;&gt;"",L22="",N22="",M22="")),"",IF(COUNTIF(L22:N22,"c")&gt;1,"",IF(ABS(SUM(L22:N22)-SUM(K22))&gt;0.9,SUM(L22:N22),""))))</f>
        <v/>
      </c>
      <c r="W22" s="442" t="str">
        <f t="shared" ref="W22:W85" si="5">IF(T22&lt;&gt;"","",IF(OR(AND(P22="c",OR(Q22="c",S22="c",R22="c")),AND(P22&lt;&gt;"",Q22="c",R22="c",S22="c"),AND(P22&lt;&gt;"",Q22="",S22="",R22="")),"",IF(COUNTIF(Q22:S22,"c")&gt;1,"",IF(ABS(SUM(Q22:S22)-SUM(P22))&gt;0.9,SUM(Q22:S22),""))))</f>
        <v/>
      </c>
    </row>
    <row r="23" spans="1:23" x14ac:dyDescent="0.2">
      <c r="A23" s="56"/>
      <c r="B23" s="208" t="s">
        <v>625</v>
      </c>
      <c r="C23" s="208"/>
      <c r="D23" s="209" t="s">
        <v>535</v>
      </c>
      <c r="E23" s="16">
        <v>3</v>
      </c>
      <c r="F23" s="14" t="s">
        <v>18</v>
      </c>
      <c r="G23" s="14" t="s">
        <v>19</v>
      </c>
      <c r="H23" s="418" t="str">
        <f>IF('Table 1'!I23="","",'Table 1'!I23)</f>
        <v/>
      </c>
      <c r="I23" s="419"/>
      <c r="J23" s="420"/>
      <c r="K23" s="444" t="str">
        <f t="shared" si="0"/>
        <v/>
      </c>
      <c r="L23" s="420"/>
      <c r="M23" s="419"/>
      <c r="N23" s="420"/>
      <c r="O23" s="419"/>
      <c r="P23" s="421" t="str">
        <f t="shared" si="1"/>
        <v/>
      </c>
      <c r="Q23" s="445"/>
      <c r="R23" s="445"/>
      <c r="S23" s="446"/>
      <c r="T23" s="416" t="str">
        <f t="shared" si="2"/>
        <v/>
      </c>
      <c r="U23" s="626" t="str">
        <f t="shared" si="3"/>
        <v/>
      </c>
      <c r="V23" s="631" t="str">
        <f t="shared" si="4"/>
        <v/>
      </c>
      <c r="W23" s="442" t="str">
        <f t="shared" si="5"/>
        <v/>
      </c>
    </row>
    <row r="24" spans="1:23" x14ac:dyDescent="0.2">
      <c r="A24" s="56"/>
      <c r="B24" s="208" t="s">
        <v>626</v>
      </c>
      <c r="C24" s="208"/>
      <c r="D24" s="209" t="s">
        <v>535</v>
      </c>
      <c r="E24" s="13">
        <v>4</v>
      </c>
      <c r="F24" s="14" t="s">
        <v>20</v>
      </c>
      <c r="G24" s="14" t="s">
        <v>21</v>
      </c>
      <c r="H24" s="418">
        <f>IF('Table 1'!I24="","",'Table 1'!I24)</f>
        <v>16</v>
      </c>
      <c r="I24" s="419"/>
      <c r="J24" s="420"/>
      <c r="K24" s="444">
        <f t="shared" si="0"/>
        <v>16</v>
      </c>
      <c r="L24" s="420"/>
      <c r="M24" s="419"/>
      <c r="N24" s="420">
        <v>16</v>
      </c>
      <c r="O24" s="419"/>
      <c r="P24" s="421" t="str">
        <f t="shared" si="1"/>
        <v/>
      </c>
      <c r="Q24" s="445"/>
      <c r="R24" s="445"/>
      <c r="S24" s="446"/>
      <c r="T24" s="416" t="str">
        <f t="shared" si="2"/>
        <v/>
      </c>
      <c r="U24" s="626" t="str">
        <f t="shared" si="3"/>
        <v/>
      </c>
      <c r="V24" s="631" t="str">
        <f t="shared" si="4"/>
        <v/>
      </c>
      <c r="W24" s="442" t="str">
        <f t="shared" si="5"/>
        <v/>
      </c>
    </row>
    <row r="25" spans="1:23" x14ac:dyDescent="0.2">
      <c r="A25" s="56"/>
      <c r="B25" s="208" t="s">
        <v>627</v>
      </c>
      <c r="C25" s="208"/>
      <c r="D25" s="209" t="s">
        <v>535</v>
      </c>
      <c r="E25" s="16">
        <v>5</v>
      </c>
      <c r="F25" s="14" t="s">
        <v>22</v>
      </c>
      <c r="G25" s="14" t="s">
        <v>23</v>
      </c>
      <c r="H25" s="418" t="str">
        <f>IF('Table 1'!I25="","",'Table 1'!I25)</f>
        <v/>
      </c>
      <c r="I25" s="419"/>
      <c r="J25" s="420"/>
      <c r="K25" s="444" t="str">
        <f t="shared" si="0"/>
        <v/>
      </c>
      <c r="L25" s="420"/>
      <c r="M25" s="419"/>
      <c r="N25" s="420"/>
      <c r="O25" s="419"/>
      <c r="P25" s="421" t="str">
        <f t="shared" si="1"/>
        <v/>
      </c>
      <c r="Q25" s="445"/>
      <c r="R25" s="445"/>
      <c r="S25" s="446"/>
      <c r="T25" s="416" t="str">
        <f t="shared" si="2"/>
        <v/>
      </c>
      <c r="U25" s="626" t="str">
        <f t="shared" si="3"/>
        <v/>
      </c>
      <c r="V25" s="631" t="str">
        <f t="shared" si="4"/>
        <v/>
      </c>
      <c r="W25" s="442" t="str">
        <f t="shared" si="5"/>
        <v/>
      </c>
    </row>
    <row r="26" spans="1:23" x14ac:dyDescent="0.2">
      <c r="A26" s="56"/>
      <c r="B26" s="208" t="s">
        <v>628</v>
      </c>
      <c r="C26" s="208"/>
      <c r="D26" s="209" t="s">
        <v>535</v>
      </c>
      <c r="E26" s="13">
        <v>6</v>
      </c>
      <c r="F26" s="14" t="s">
        <v>24</v>
      </c>
      <c r="G26" s="14" t="s">
        <v>25</v>
      </c>
      <c r="H26" s="418" t="str">
        <f>IF('Table 1'!I26="","",'Table 1'!I26)</f>
        <v/>
      </c>
      <c r="I26" s="419"/>
      <c r="J26" s="420"/>
      <c r="K26" s="444" t="str">
        <f t="shared" si="0"/>
        <v/>
      </c>
      <c r="L26" s="420"/>
      <c r="M26" s="419"/>
      <c r="N26" s="420"/>
      <c r="O26" s="419"/>
      <c r="P26" s="421" t="str">
        <f t="shared" si="1"/>
        <v/>
      </c>
      <c r="Q26" s="445"/>
      <c r="R26" s="445"/>
      <c r="S26" s="446"/>
      <c r="T26" s="416" t="str">
        <f t="shared" si="2"/>
        <v/>
      </c>
      <c r="U26" s="626" t="str">
        <f t="shared" si="3"/>
        <v/>
      </c>
      <c r="V26" s="631" t="str">
        <f t="shared" si="4"/>
        <v/>
      </c>
      <c r="W26" s="442" t="str">
        <f t="shared" si="5"/>
        <v/>
      </c>
    </row>
    <row r="27" spans="1:23" x14ac:dyDescent="0.2">
      <c r="A27" s="56"/>
      <c r="B27" s="208" t="s">
        <v>629</v>
      </c>
      <c r="C27" s="208"/>
      <c r="D27" s="209" t="s">
        <v>535</v>
      </c>
      <c r="E27" s="16">
        <v>7</v>
      </c>
      <c r="F27" s="14" t="s">
        <v>26</v>
      </c>
      <c r="G27" s="14" t="s">
        <v>27</v>
      </c>
      <c r="H27" s="418" t="str">
        <f>IF('Table 1'!I27="","",'Table 1'!I27)</f>
        <v/>
      </c>
      <c r="I27" s="419"/>
      <c r="J27" s="420"/>
      <c r="K27" s="444" t="str">
        <f t="shared" si="0"/>
        <v/>
      </c>
      <c r="L27" s="420"/>
      <c r="M27" s="419"/>
      <c r="N27" s="420"/>
      <c r="O27" s="419"/>
      <c r="P27" s="421" t="str">
        <f t="shared" si="1"/>
        <v/>
      </c>
      <c r="Q27" s="445"/>
      <c r="R27" s="445"/>
      <c r="S27" s="446"/>
      <c r="T27" s="416" t="str">
        <f t="shared" si="2"/>
        <v/>
      </c>
      <c r="U27" s="626" t="str">
        <f t="shared" si="3"/>
        <v/>
      </c>
      <c r="V27" s="631" t="str">
        <f t="shared" si="4"/>
        <v/>
      </c>
      <c r="W27" s="442" t="str">
        <f t="shared" si="5"/>
        <v/>
      </c>
    </row>
    <row r="28" spans="1:23" x14ac:dyDescent="0.2">
      <c r="A28" s="56"/>
      <c r="B28" s="208" t="s">
        <v>630</v>
      </c>
      <c r="C28" s="208"/>
      <c r="D28" s="209" t="s">
        <v>535</v>
      </c>
      <c r="E28" s="13">
        <v>8</v>
      </c>
      <c r="F28" s="14" t="s">
        <v>28</v>
      </c>
      <c r="G28" s="14" t="s">
        <v>29</v>
      </c>
      <c r="H28" s="418" t="str">
        <f>IF('Table 1'!I28="","",'Table 1'!I28)</f>
        <v/>
      </c>
      <c r="I28" s="419"/>
      <c r="J28" s="420"/>
      <c r="K28" s="444" t="str">
        <f t="shared" si="0"/>
        <v/>
      </c>
      <c r="L28" s="420"/>
      <c r="M28" s="419"/>
      <c r="N28" s="420"/>
      <c r="O28" s="419"/>
      <c r="P28" s="421" t="str">
        <f t="shared" si="1"/>
        <v/>
      </c>
      <c r="Q28" s="445"/>
      <c r="R28" s="445"/>
      <c r="S28" s="446"/>
      <c r="T28" s="416" t="str">
        <f t="shared" si="2"/>
        <v/>
      </c>
      <c r="U28" s="626" t="str">
        <f t="shared" si="3"/>
        <v/>
      </c>
      <c r="V28" s="631" t="str">
        <f t="shared" si="4"/>
        <v/>
      </c>
      <c r="W28" s="442" t="str">
        <f t="shared" si="5"/>
        <v/>
      </c>
    </row>
    <row r="29" spans="1:23" x14ac:dyDescent="0.2">
      <c r="A29" s="56"/>
      <c r="B29" s="208" t="s">
        <v>631</v>
      </c>
      <c r="C29" s="208"/>
      <c r="D29" s="209" t="s">
        <v>535</v>
      </c>
      <c r="E29" s="16">
        <v>9</v>
      </c>
      <c r="F29" s="14" t="s">
        <v>30</v>
      </c>
      <c r="G29" s="14" t="s">
        <v>31</v>
      </c>
      <c r="H29" s="418">
        <f>IF('Table 1'!I29="","",'Table 1'!I29)</f>
        <v>1489</v>
      </c>
      <c r="I29" s="419"/>
      <c r="J29" s="420">
        <v>3</v>
      </c>
      <c r="K29" s="444">
        <f t="shared" si="0"/>
        <v>1486</v>
      </c>
      <c r="L29" s="420"/>
      <c r="M29" s="419"/>
      <c r="N29" s="420">
        <v>1486</v>
      </c>
      <c r="O29" s="419"/>
      <c r="P29" s="421" t="str">
        <f t="shared" si="1"/>
        <v/>
      </c>
      <c r="Q29" s="445"/>
      <c r="R29" s="445"/>
      <c r="S29" s="446"/>
      <c r="T29" s="416" t="str">
        <f t="shared" si="2"/>
        <v/>
      </c>
      <c r="U29" s="626" t="str">
        <f t="shared" si="3"/>
        <v/>
      </c>
      <c r="V29" s="631" t="str">
        <f t="shared" si="4"/>
        <v/>
      </c>
      <c r="W29" s="442" t="str">
        <f t="shared" si="5"/>
        <v/>
      </c>
    </row>
    <row r="30" spans="1:23" x14ac:dyDescent="0.2">
      <c r="A30" s="56"/>
      <c r="B30" s="208" t="s">
        <v>632</v>
      </c>
      <c r="C30" s="208"/>
      <c r="D30" s="209" t="s">
        <v>535</v>
      </c>
      <c r="E30" s="13">
        <v>10</v>
      </c>
      <c r="F30" s="14" t="s">
        <v>32</v>
      </c>
      <c r="G30" s="14" t="s">
        <v>33</v>
      </c>
      <c r="H30" s="418" t="str">
        <f>IF('Table 1'!I30="","",'Table 1'!I30)</f>
        <v/>
      </c>
      <c r="I30" s="419"/>
      <c r="J30" s="420"/>
      <c r="K30" s="444" t="str">
        <f t="shared" si="0"/>
        <v/>
      </c>
      <c r="L30" s="420"/>
      <c r="M30" s="419"/>
      <c r="N30" s="420"/>
      <c r="O30" s="419"/>
      <c r="P30" s="421" t="str">
        <f t="shared" si="1"/>
        <v/>
      </c>
      <c r="Q30" s="445"/>
      <c r="R30" s="445"/>
      <c r="S30" s="446"/>
      <c r="T30" s="416" t="str">
        <f t="shared" si="2"/>
        <v/>
      </c>
      <c r="U30" s="626" t="str">
        <f t="shared" si="3"/>
        <v/>
      </c>
      <c r="V30" s="631" t="str">
        <f t="shared" si="4"/>
        <v/>
      </c>
      <c r="W30" s="442" t="str">
        <f t="shared" si="5"/>
        <v/>
      </c>
    </row>
    <row r="31" spans="1:23" x14ac:dyDescent="0.2">
      <c r="A31" s="56"/>
      <c r="B31" s="208" t="s">
        <v>633</v>
      </c>
      <c r="C31" s="208"/>
      <c r="D31" s="209" t="s">
        <v>535</v>
      </c>
      <c r="E31" s="16">
        <v>11</v>
      </c>
      <c r="F31" s="14" t="s">
        <v>34</v>
      </c>
      <c r="G31" s="14" t="s">
        <v>35</v>
      </c>
      <c r="H31" s="418" t="str">
        <f>IF('Table 1'!I31="","",'Table 1'!I31)</f>
        <v/>
      </c>
      <c r="I31" s="419"/>
      <c r="J31" s="420"/>
      <c r="K31" s="444" t="str">
        <f t="shared" si="0"/>
        <v/>
      </c>
      <c r="L31" s="420"/>
      <c r="M31" s="419"/>
      <c r="N31" s="420"/>
      <c r="O31" s="419"/>
      <c r="P31" s="421" t="str">
        <f t="shared" si="1"/>
        <v/>
      </c>
      <c r="Q31" s="445"/>
      <c r="R31" s="445"/>
      <c r="S31" s="446"/>
      <c r="T31" s="416" t="str">
        <f t="shared" si="2"/>
        <v/>
      </c>
      <c r="U31" s="626" t="str">
        <f t="shared" si="3"/>
        <v/>
      </c>
      <c r="V31" s="631" t="str">
        <f t="shared" si="4"/>
        <v/>
      </c>
      <c r="W31" s="442" t="str">
        <f t="shared" si="5"/>
        <v/>
      </c>
    </row>
    <row r="32" spans="1:23" x14ac:dyDescent="0.2">
      <c r="A32" s="56"/>
      <c r="B32" s="208" t="s">
        <v>634</v>
      </c>
      <c r="C32" s="208"/>
      <c r="D32" s="209" t="s">
        <v>535</v>
      </c>
      <c r="E32" s="13">
        <v>12</v>
      </c>
      <c r="F32" s="14" t="s">
        <v>36</v>
      </c>
      <c r="G32" s="14" t="s">
        <v>37</v>
      </c>
      <c r="H32" s="418">
        <f>IF('Table 1'!I32="","",'Table 1'!I32)</f>
        <v>6606</v>
      </c>
      <c r="I32" s="419"/>
      <c r="J32" s="420"/>
      <c r="K32" s="444">
        <f t="shared" si="0"/>
        <v>6606</v>
      </c>
      <c r="L32" s="420">
        <v>1</v>
      </c>
      <c r="M32" s="419"/>
      <c r="N32" s="420">
        <v>6605</v>
      </c>
      <c r="O32" s="419"/>
      <c r="P32" s="421" t="str">
        <f t="shared" si="1"/>
        <v/>
      </c>
      <c r="Q32" s="445"/>
      <c r="R32" s="445"/>
      <c r="S32" s="446"/>
      <c r="T32" s="416" t="str">
        <f t="shared" si="2"/>
        <v/>
      </c>
      <c r="U32" s="626" t="str">
        <f t="shared" si="3"/>
        <v/>
      </c>
      <c r="V32" s="631" t="str">
        <f t="shared" si="4"/>
        <v/>
      </c>
      <c r="W32" s="442" t="str">
        <f t="shared" si="5"/>
        <v/>
      </c>
    </row>
    <row r="33" spans="1:23" x14ac:dyDescent="0.2">
      <c r="A33" s="56"/>
      <c r="B33" s="208" t="s">
        <v>635</v>
      </c>
      <c r="C33" s="208"/>
      <c r="D33" s="209" t="s">
        <v>535</v>
      </c>
      <c r="E33" s="16">
        <v>13</v>
      </c>
      <c r="F33" s="14" t="s">
        <v>38</v>
      </c>
      <c r="G33" s="14" t="s">
        <v>39</v>
      </c>
      <c r="H33" s="418">
        <f>IF('Table 1'!I33="","",'Table 1'!I33)</f>
        <v>1214</v>
      </c>
      <c r="I33" s="419"/>
      <c r="J33" s="420"/>
      <c r="K33" s="444">
        <f t="shared" si="0"/>
        <v>1214</v>
      </c>
      <c r="L33" s="420"/>
      <c r="M33" s="419"/>
      <c r="N33" s="420">
        <v>1214</v>
      </c>
      <c r="O33" s="419"/>
      <c r="P33" s="421" t="str">
        <f t="shared" si="1"/>
        <v/>
      </c>
      <c r="Q33" s="445"/>
      <c r="R33" s="445"/>
      <c r="S33" s="446"/>
      <c r="T33" s="416" t="str">
        <f t="shared" si="2"/>
        <v/>
      </c>
      <c r="U33" s="626" t="str">
        <f t="shared" si="3"/>
        <v/>
      </c>
      <c r="V33" s="631" t="str">
        <f t="shared" si="4"/>
        <v/>
      </c>
      <c r="W33" s="442" t="str">
        <f t="shared" si="5"/>
        <v/>
      </c>
    </row>
    <row r="34" spans="1:23" x14ac:dyDescent="0.2">
      <c r="A34" s="56"/>
      <c r="B34" s="208" t="s">
        <v>636</v>
      </c>
      <c r="C34" s="208"/>
      <c r="D34" s="209" t="s">
        <v>535</v>
      </c>
      <c r="E34" s="13">
        <v>14</v>
      </c>
      <c r="F34" s="14" t="s">
        <v>40</v>
      </c>
      <c r="G34" s="14" t="s">
        <v>41</v>
      </c>
      <c r="H34" s="418">
        <f>IF('Table 1'!I34="","",'Table 1'!I34)</f>
        <v>1</v>
      </c>
      <c r="I34" s="419"/>
      <c r="J34" s="420"/>
      <c r="K34" s="444">
        <f t="shared" si="0"/>
        <v>1</v>
      </c>
      <c r="L34" s="420"/>
      <c r="M34" s="419"/>
      <c r="N34" s="420">
        <v>1</v>
      </c>
      <c r="O34" s="419"/>
      <c r="P34" s="421" t="str">
        <f t="shared" si="1"/>
        <v/>
      </c>
      <c r="Q34" s="424"/>
      <c r="R34" s="424"/>
      <c r="S34" s="420"/>
      <c r="T34" s="416" t="str">
        <f t="shared" si="2"/>
        <v/>
      </c>
      <c r="U34" s="626" t="str">
        <f t="shared" si="3"/>
        <v/>
      </c>
      <c r="V34" s="631" t="str">
        <f t="shared" si="4"/>
        <v/>
      </c>
      <c r="W34" s="442" t="str">
        <f t="shared" si="5"/>
        <v/>
      </c>
    </row>
    <row r="35" spans="1:23" x14ac:dyDescent="0.2">
      <c r="A35" s="56"/>
      <c r="B35" s="208" t="s">
        <v>637</v>
      </c>
      <c r="C35" s="208"/>
      <c r="D35" s="209" t="s">
        <v>535</v>
      </c>
      <c r="E35" s="16">
        <v>15</v>
      </c>
      <c r="F35" s="14" t="s">
        <v>42</v>
      </c>
      <c r="G35" s="14" t="s">
        <v>43</v>
      </c>
      <c r="H35" s="418">
        <f>IF('Table 1'!I35="","",'Table 1'!I35)</f>
        <v>148</v>
      </c>
      <c r="I35" s="419"/>
      <c r="J35" s="420"/>
      <c r="K35" s="444">
        <f t="shared" si="0"/>
        <v>148</v>
      </c>
      <c r="L35" s="420"/>
      <c r="M35" s="419"/>
      <c r="N35" s="420">
        <v>148</v>
      </c>
      <c r="O35" s="419"/>
      <c r="P35" s="421" t="str">
        <f t="shared" si="1"/>
        <v/>
      </c>
      <c r="Q35" s="419"/>
      <c r="R35" s="424"/>
      <c r="S35" s="420"/>
      <c r="T35" s="416" t="str">
        <f t="shared" si="2"/>
        <v/>
      </c>
      <c r="U35" s="626" t="str">
        <f t="shared" si="3"/>
        <v/>
      </c>
      <c r="V35" s="631" t="str">
        <f t="shared" si="4"/>
        <v/>
      </c>
      <c r="W35" s="442" t="str">
        <f t="shared" si="5"/>
        <v/>
      </c>
    </row>
    <row r="36" spans="1:23" x14ac:dyDescent="0.2">
      <c r="A36" s="56"/>
      <c r="B36" s="208" t="s">
        <v>638</v>
      </c>
      <c r="C36" s="208"/>
      <c r="D36" s="209" t="s">
        <v>535</v>
      </c>
      <c r="E36" s="13">
        <v>16</v>
      </c>
      <c r="F36" s="14" t="s">
        <v>44</v>
      </c>
      <c r="G36" s="14" t="s">
        <v>45</v>
      </c>
      <c r="H36" s="418">
        <f>IF('Table 1'!I36="","",'Table 1'!I36)</f>
        <v>17</v>
      </c>
      <c r="I36" s="419"/>
      <c r="J36" s="420">
        <v>3</v>
      </c>
      <c r="K36" s="444">
        <f t="shared" si="0"/>
        <v>14</v>
      </c>
      <c r="L36" s="420"/>
      <c r="M36" s="419"/>
      <c r="N36" s="420">
        <v>14</v>
      </c>
      <c r="O36" s="419"/>
      <c r="P36" s="421" t="str">
        <f t="shared" si="1"/>
        <v/>
      </c>
      <c r="Q36" s="419"/>
      <c r="R36" s="424"/>
      <c r="S36" s="420"/>
      <c r="T36" s="416" t="str">
        <f t="shared" si="2"/>
        <v/>
      </c>
      <c r="U36" s="626" t="str">
        <f t="shared" si="3"/>
        <v/>
      </c>
      <c r="V36" s="631" t="str">
        <f t="shared" si="4"/>
        <v/>
      </c>
      <c r="W36" s="442" t="str">
        <f t="shared" si="5"/>
        <v/>
      </c>
    </row>
    <row r="37" spans="1:23" x14ac:dyDescent="0.2">
      <c r="A37" s="56"/>
      <c r="B37" s="210" t="s">
        <v>639</v>
      </c>
      <c r="C37" s="210"/>
      <c r="D37" s="209" t="s">
        <v>535</v>
      </c>
      <c r="E37" s="16">
        <v>17</v>
      </c>
      <c r="F37" s="14" t="s">
        <v>46</v>
      </c>
      <c r="G37" s="14" t="s">
        <v>47</v>
      </c>
      <c r="H37" s="418">
        <f>IF('Table 1'!I37="","",'Table 1'!I37)</f>
        <v>64</v>
      </c>
      <c r="I37" s="419"/>
      <c r="J37" s="420"/>
      <c r="K37" s="444">
        <f t="shared" si="0"/>
        <v>64</v>
      </c>
      <c r="L37" s="420"/>
      <c r="M37" s="419"/>
      <c r="N37" s="420">
        <v>64</v>
      </c>
      <c r="O37" s="419"/>
      <c r="P37" s="421" t="str">
        <f t="shared" si="1"/>
        <v/>
      </c>
      <c r="Q37" s="419"/>
      <c r="R37" s="424"/>
      <c r="S37" s="420"/>
      <c r="T37" s="416" t="str">
        <f t="shared" si="2"/>
        <v/>
      </c>
      <c r="U37" s="626" t="str">
        <f t="shared" si="3"/>
        <v/>
      </c>
      <c r="V37" s="631" t="str">
        <f t="shared" si="4"/>
        <v/>
      </c>
      <c r="W37" s="442" t="str">
        <f t="shared" si="5"/>
        <v/>
      </c>
    </row>
    <row r="38" spans="1:23" x14ac:dyDescent="0.2">
      <c r="A38" s="56"/>
      <c r="B38" s="208" t="s">
        <v>640</v>
      </c>
      <c r="C38" s="208"/>
      <c r="D38" s="209" t="s">
        <v>535</v>
      </c>
      <c r="E38" s="13">
        <v>18</v>
      </c>
      <c r="F38" s="14" t="s">
        <v>48</v>
      </c>
      <c r="G38" s="14" t="s">
        <v>49</v>
      </c>
      <c r="H38" s="418" t="str">
        <f>IF('Table 1'!I38="","",'Table 1'!I38)</f>
        <v/>
      </c>
      <c r="I38" s="419"/>
      <c r="J38" s="420"/>
      <c r="K38" s="444" t="str">
        <f t="shared" si="0"/>
        <v/>
      </c>
      <c r="L38" s="420"/>
      <c r="M38" s="419"/>
      <c r="N38" s="420"/>
      <c r="O38" s="419"/>
      <c r="P38" s="421" t="str">
        <f t="shared" si="1"/>
        <v/>
      </c>
      <c r="Q38" s="419"/>
      <c r="R38" s="424"/>
      <c r="S38" s="420"/>
      <c r="T38" s="416" t="str">
        <f t="shared" si="2"/>
        <v/>
      </c>
      <c r="U38" s="626" t="str">
        <f t="shared" si="3"/>
        <v/>
      </c>
      <c r="V38" s="631" t="str">
        <f t="shared" si="4"/>
        <v/>
      </c>
      <c r="W38" s="442" t="str">
        <f t="shared" si="5"/>
        <v/>
      </c>
    </row>
    <row r="39" spans="1:23" x14ac:dyDescent="0.2">
      <c r="A39" s="56"/>
      <c r="B39" s="211" t="s">
        <v>641</v>
      </c>
      <c r="C39" s="212"/>
      <c r="D39" s="209" t="s">
        <v>535</v>
      </c>
      <c r="E39" s="16">
        <v>19</v>
      </c>
      <c r="F39" s="14" t="s">
        <v>50</v>
      </c>
      <c r="G39" s="14" t="s">
        <v>51</v>
      </c>
      <c r="H39" s="418" t="str">
        <f>IF('Table 1'!I39="","",'Table 1'!I39)</f>
        <v/>
      </c>
      <c r="I39" s="419"/>
      <c r="J39" s="420"/>
      <c r="K39" s="444" t="str">
        <f t="shared" si="0"/>
        <v/>
      </c>
      <c r="L39" s="420"/>
      <c r="M39" s="419"/>
      <c r="N39" s="420"/>
      <c r="O39" s="419"/>
      <c r="P39" s="421" t="str">
        <f t="shared" si="1"/>
        <v/>
      </c>
      <c r="Q39" s="419"/>
      <c r="R39" s="424"/>
      <c r="S39" s="420"/>
      <c r="T39" s="416" t="str">
        <f t="shared" si="2"/>
        <v/>
      </c>
      <c r="U39" s="626" t="str">
        <f t="shared" si="3"/>
        <v/>
      </c>
      <c r="V39" s="631" t="str">
        <f t="shared" si="4"/>
        <v/>
      </c>
      <c r="W39" s="442" t="str">
        <f t="shared" si="5"/>
        <v/>
      </c>
    </row>
    <row r="40" spans="1:23" x14ac:dyDescent="0.2">
      <c r="A40" s="56"/>
      <c r="B40" s="211" t="s">
        <v>642</v>
      </c>
      <c r="C40" s="212"/>
      <c r="D40" s="209" t="s">
        <v>535</v>
      </c>
      <c r="E40" s="13">
        <v>20</v>
      </c>
      <c r="F40" s="14" t="s">
        <v>52</v>
      </c>
      <c r="G40" s="14" t="s">
        <v>53</v>
      </c>
      <c r="H40" s="418">
        <f>IF('Table 1'!I40="","",'Table 1'!I40)</f>
        <v>874</v>
      </c>
      <c r="I40" s="419"/>
      <c r="J40" s="420">
        <v>11</v>
      </c>
      <c r="K40" s="444">
        <f t="shared" si="0"/>
        <v>863</v>
      </c>
      <c r="L40" s="420">
        <v>21</v>
      </c>
      <c r="M40" s="419"/>
      <c r="N40" s="420">
        <v>842</v>
      </c>
      <c r="O40" s="419"/>
      <c r="P40" s="421" t="str">
        <f t="shared" si="1"/>
        <v/>
      </c>
      <c r="Q40" s="419"/>
      <c r="R40" s="420"/>
      <c r="S40" s="423"/>
      <c r="T40" s="416" t="str">
        <f t="shared" si="2"/>
        <v/>
      </c>
      <c r="U40" s="626" t="str">
        <f t="shared" si="3"/>
        <v/>
      </c>
      <c r="V40" s="631" t="str">
        <f t="shared" si="4"/>
        <v/>
      </c>
      <c r="W40" s="442" t="str">
        <f t="shared" si="5"/>
        <v/>
      </c>
    </row>
    <row r="41" spans="1:23" x14ac:dyDescent="0.2">
      <c r="A41" s="56"/>
      <c r="B41" s="211" t="s">
        <v>643</v>
      </c>
      <c r="C41" s="212"/>
      <c r="D41" s="209" t="s">
        <v>535</v>
      </c>
      <c r="E41" s="16">
        <v>21</v>
      </c>
      <c r="F41" s="14" t="s">
        <v>54</v>
      </c>
      <c r="G41" s="14" t="s">
        <v>55</v>
      </c>
      <c r="H41" s="418" t="str">
        <f>IF('Table 1'!I41="","",'Table 1'!I41)</f>
        <v/>
      </c>
      <c r="I41" s="419"/>
      <c r="J41" s="420"/>
      <c r="K41" s="444" t="str">
        <f t="shared" si="0"/>
        <v/>
      </c>
      <c r="L41" s="420"/>
      <c r="M41" s="419"/>
      <c r="N41" s="420"/>
      <c r="O41" s="419"/>
      <c r="P41" s="421" t="str">
        <f t="shared" si="1"/>
        <v/>
      </c>
      <c r="Q41" s="419"/>
      <c r="R41" s="420"/>
      <c r="S41" s="423"/>
      <c r="T41" s="416" t="str">
        <f t="shared" si="2"/>
        <v/>
      </c>
      <c r="U41" s="626" t="str">
        <f t="shared" si="3"/>
        <v/>
      </c>
      <c r="V41" s="631" t="str">
        <f t="shared" si="4"/>
        <v/>
      </c>
      <c r="W41" s="442" t="str">
        <f t="shared" si="5"/>
        <v/>
      </c>
    </row>
    <row r="42" spans="1:23" x14ac:dyDescent="0.2">
      <c r="A42" s="56"/>
      <c r="B42" s="211" t="s">
        <v>644</v>
      </c>
      <c r="C42" s="212"/>
      <c r="D42" s="209" t="s">
        <v>535</v>
      </c>
      <c r="E42" s="13">
        <v>22</v>
      </c>
      <c r="F42" s="14" t="s">
        <v>56</v>
      </c>
      <c r="G42" s="14" t="s">
        <v>57</v>
      </c>
      <c r="H42" s="418" t="str">
        <f>IF('Table 1'!I42="","",'Table 1'!I42)</f>
        <v/>
      </c>
      <c r="I42" s="419"/>
      <c r="J42" s="420"/>
      <c r="K42" s="444" t="str">
        <f t="shared" si="0"/>
        <v/>
      </c>
      <c r="L42" s="420"/>
      <c r="M42" s="419"/>
      <c r="N42" s="420"/>
      <c r="O42" s="419"/>
      <c r="P42" s="421" t="str">
        <f t="shared" si="1"/>
        <v/>
      </c>
      <c r="Q42" s="419"/>
      <c r="R42" s="420"/>
      <c r="S42" s="423"/>
      <c r="T42" s="416" t="str">
        <f t="shared" si="2"/>
        <v/>
      </c>
      <c r="U42" s="626" t="str">
        <f t="shared" si="3"/>
        <v/>
      </c>
      <c r="V42" s="631" t="str">
        <f t="shared" si="4"/>
        <v/>
      </c>
      <c r="W42" s="442" t="str">
        <f t="shared" si="5"/>
        <v/>
      </c>
    </row>
    <row r="43" spans="1:23" x14ac:dyDescent="0.2">
      <c r="A43" s="56"/>
      <c r="B43" s="211" t="s">
        <v>645</v>
      </c>
      <c r="C43" s="212"/>
      <c r="D43" s="209" t="s">
        <v>535</v>
      </c>
      <c r="E43" s="16">
        <v>23</v>
      </c>
      <c r="F43" s="14" t="s">
        <v>58</v>
      </c>
      <c r="G43" s="14" t="s">
        <v>59</v>
      </c>
      <c r="H43" s="418">
        <f>IF('Table 1'!I43="","",'Table 1'!I43)</f>
        <v>6226</v>
      </c>
      <c r="I43" s="419"/>
      <c r="J43" s="420"/>
      <c r="K43" s="444">
        <f t="shared" si="0"/>
        <v>6226</v>
      </c>
      <c r="L43" s="420">
        <v>59</v>
      </c>
      <c r="M43" s="419"/>
      <c r="N43" s="420">
        <v>6167</v>
      </c>
      <c r="O43" s="419"/>
      <c r="P43" s="421" t="str">
        <f t="shared" si="1"/>
        <v/>
      </c>
      <c r="Q43" s="419"/>
      <c r="R43" s="420"/>
      <c r="S43" s="423"/>
      <c r="T43" s="416" t="str">
        <f t="shared" si="2"/>
        <v/>
      </c>
      <c r="U43" s="626" t="str">
        <f t="shared" si="3"/>
        <v/>
      </c>
      <c r="V43" s="631" t="str">
        <f t="shared" si="4"/>
        <v/>
      </c>
      <c r="W43" s="442" t="str">
        <f t="shared" si="5"/>
        <v/>
      </c>
    </row>
    <row r="44" spans="1:23" x14ac:dyDescent="0.2">
      <c r="A44" s="56"/>
      <c r="B44" s="211" t="s">
        <v>646</v>
      </c>
      <c r="C44" s="212"/>
      <c r="D44" s="209" t="s">
        <v>535</v>
      </c>
      <c r="E44" s="13">
        <v>24</v>
      </c>
      <c r="F44" s="14" t="s">
        <v>60</v>
      </c>
      <c r="G44" s="14" t="s">
        <v>61</v>
      </c>
      <c r="H44" s="418" t="str">
        <f>IF('Table 1'!I44="","",'Table 1'!I44)</f>
        <v/>
      </c>
      <c r="I44" s="419"/>
      <c r="J44" s="420"/>
      <c r="K44" s="444" t="str">
        <f t="shared" si="0"/>
        <v/>
      </c>
      <c r="L44" s="420"/>
      <c r="M44" s="419"/>
      <c r="N44" s="420"/>
      <c r="O44" s="419"/>
      <c r="P44" s="421" t="str">
        <f t="shared" si="1"/>
        <v/>
      </c>
      <c r="Q44" s="419"/>
      <c r="R44" s="420"/>
      <c r="S44" s="423"/>
      <c r="T44" s="416" t="str">
        <f t="shared" si="2"/>
        <v/>
      </c>
      <c r="U44" s="626" t="str">
        <f t="shared" si="3"/>
        <v/>
      </c>
      <c r="V44" s="631" t="str">
        <f t="shared" si="4"/>
        <v/>
      </c>
      <c r="W44" s="442" t="str">
        <f t="shared" si="5"/>
        <v/>
      </c>
    </row>
    <row r="45" spans="1:23" x14ac:dyDescent="0.2">
      <c r="A45" s="56"/>
      <c r="B45" s="211" t="s">
        <v>647</v>
      </c>
      <c r="C45" s="212"/>
      <c r="D45" s="209" t="s">
        <v>535</v>
      </c>
      <c r="E45" s="16">
        <v>25</v>
      </c>
      <c r="F45" s="14" t="s">
        <v>62</v>
      </c>
      <c r="G45" s="14" t="s">
        <v>63</v>
      </c>
      <c r="H45" s="418" t="str">
        <f>IF('Table 1'!I45="","",'Table 1'!I45)</f>
        <v/>
      </c>
      <c r="I45" s="419"/>
      <c r="J45" s="420"/>
      <c r="K45" s="444" t="str">
        <f t="shared" si="0"/>
        <v/>
      </c>
      <c r="L45" s="420"/>
      <c r="M45" s="419"/>
      <c r="N45" s="420"/>
      <c r="O45" s="419"/>
      <c r="P45" s="421" t="str">
        <f t="shared" si="1"/>
        <v/>
      </c>
      <c r="Q45" s="419"/>
      <c r="R45" s="420"/>
      <c r="S45" s="423"/>
      <c r="T45" s="416" t="str">
        <f t="shared" si="2"/>
        <v/>
      </c>
      <c r="U45" s="626" t="str">
        <f t="shared" si="3"/>
        <v/>
      </c>
      <c r="V45" s="631" t="str">
        <f t="shared" si="4"/>
        <v/>
      </c>
      <c r="W45" s="442" t="str">
        <f t="shared" si="5"/>
        <v/>
      </c>
    </row>
    <row r="46" spans="1:23" x14ac:dyDescent="0.2">
      <c r="A46" s="56"/>
      <c r="B46" s="211" t="s">
        <v>648</v>
      </c>
      <c r="C46" s="212"/>
      <c r="D46" s="209" t="s">
        <v>535</v>
      </c>
      <c r="E46" s="13">
        <v>26</v>
      </c>
      <c r="F46" s="33" t="s">
        <v>508</v>
      </c>
      <c r="G46" s="33" t="s">
        <v>509</v>
      </c>
      <c r="H46" s="418" t="str">
        <f>IF('Table 1'!I46="","",'Table 1'!I46)</f>
        <v/>
      </c>
      <c r="I46" s="419"/>
      <c r="J46" s="420"/>
      <c r="K46" s="444" t="str">
        <f t="shared" si="0"/>
        <v/>
      </c>
      <c r="L46" s="420"/>
      <c r="M46" s="419"/>
      <c r="N46" s="420"/>
      <c r="O46" s="419"/>
      <c r="P46" s="421" t="str">
        <f t="shared" si="1"/>
        <v/>
      </c>
      <c r="Q46" s="419"/>
      <c r="R46" s="420"/>
      <c r="S46" s="423"/>
      <c r="T46" s="416" t="str">
        <f t="shared" si="2"/>
        <v/>
      </c>
      <c r="U46" s="626" t="str">
        <f t="shared" si="3"/>
        <v/>
      </c>
      <c r="V46" s="631" t="str">
        <f t="shared" si="4"/>
        <v/>
      </c>
      <c r="W46" s="442" t="str">
        <f t="shared" si="5"/>
        <v/>
      </c>
    </row>
    <row r="47" spans="1:23" x14ac:dyDescent="0.2">
      <c r="A47" s="56"/>
      <c r="B47" s="211" t="s">
        <v>649</v>
      </c>
      <c r="C47" s="212"/>
      <c r="D47" s="209" t="s">
        <v>535</v>
      </c>
      <c r="E47" s="16">
        <v>27</v>
      </c>
      <c r="F47" s="14" t="s">
        <v>64</v>
      </c>
      <c r="G47" s="14" t="s">
        <v>65</v>
      </c>
      <c r="H47" s="418">
        <f>IF('Table 1'!I47="","",'Table 1'!I47)</f>
        <v>2</v>
      </c>
      <c r="I47" s="419"/>
      <c r="J47" s="420"/>
      <c r="K47" s="444">
        <f t="shared" si="0"/>
        <v>2</v>
      </c>
      <c r="L47" s="420"/>
      <c r="M47" s="419"/>
      <c r="N47" s="420">
        <v>2</v>
      </c>
      <c r="O47" s="419"/>
      <c r="P47" s="421" t="str">
        <f t="shared" si="1"/>
        <v/>
      </c>
      <c r="Q47" s="419"/>
      <c r="R47" s="420"/>
      <c r="S47" s="423"/>
      <c r="T47" s="416" t="str">
        <f t="shared" si="2"/>
        <v/>
      </c>
      <c r="U47" s="626" t="str">
        <f t="shared" si="3"/>
        <v/>
      </c>
      <c r="V47" s="631" t="str">
        <f t="shared" si="4"/>
        <v/>
      </c>
      <c r="W47" s="442" t="str">
        <f t="shared" si="5"/>
        <v/>
      </c>
    </row>
    <row r="48" spans="1:23" x14ac:dyDescent="0.2">
      <c r="A48" s="56"/>
      <c r="B48" s="211" t="s">
        <v>650</v>
      </c>
      <c r="C48" s="212"/>
      <c r="D48" s="209" t="s">
        <v>535</v>
      </c>
      <c r="E48" s="13">
        <v>28</v>
      </c>
      <c r="F48" s="14" t="s">
        <v>66</v>
      </c>
      <c r="G48" s="14" t="s">
        <v>67</v>
      </c>
      <c r="H48" s="418" t="str">
        <f>IF('Table 1'!I48="","",'Table 1'!I48)</f>
        <v/>
      </c>
      <c r="I48" s="419"/>
      <c r="J48" s="420"/>
      <c r="K48" s="444" t="str">
        <f t="shared" si="0"/>
        <v/>
      </c>
      <c r="L48" s="420"/>
      <c r="M48" s="419"/>
      <c r="N48" s="420"/>
      <c r="O48" s="419"/>
      <c r="P48" s="421" t="str">
        <f t="shared" si="1"/>
        <v/>
      </c>
      <c r="Q48" s="419"/>
      <c r="R48" s="420"/>
      <c r="S48" s="423"/>
      <c r="T48" s="416" t="str">
        <f t="shared" si="2"/>
        <v/>
      </c>
      <c r="U48" s="626" t="str">
        <f t="shared" si="3"/>
        <v/>
      </c>
      <c r="V48" s="631" t="str">
        <f t="shared" si="4"/>
        <v/>
      </c>
      <c r="W48" s="442" t="str">
        <f t="shared" si="5"/>
        <v/>
      </c>
    </row>
    <row r="49" spans="1:23" x14ac:dyDescent="0.2">
      <c r="A49" s="56"/>
      <c r="B49" s="211" t="s">
        <v>651</v>
      </c>
      <c r="C49" s="212"/>
      <c r="D49" s="209" t="s">
        <v>535</v>
      </c>
      <c r="E49" s="16">
        <v>29</v>
      </c>
      <c r="F49" s="14" t="s">
        <v>68</v>
      </c>
      <c r="G49" s="14" t="s">
        <v>69</v>
      </c>
      <c r="H49" s="418">
        <f>IF('Table 1'!I49="","",'Table 1'!I49)</f>
        <v>2739</v>
      </c>
      <c r="I49" s="419"/>
      <c r="J49" s="420">
        <v>1</v>
      </c>
      <c r="K49" s="444">
        <f t="shared" si="0"/>
        <v>2738</v>
      </c>
      <c r="L49" s="420">
        <v>4</v>
      </c>
      <c r="M49" s="419"/>
      <c r="N49" s="420">
        <f>2734</f>
        <v>2734</v>
      </c>
      <c r="O49" s="419"/>
      <c r="P49" s="421" t="str">
        <f t="shared" si="1"/>
        <v/>
      </c>
      <c r="Q49" s="419"/>
      <c r="R49" s="420"/>
      <c r="S49" s="423"/>
      <c r="T49" s="416" t="str">
        <f t="shared" si="2"/>
        <v/>
      </c>
      <c r="U49" s="626" t="str">
        <f t="shared" si="3"/>
        <v/>
      </c>
      <c r="V49" s="631" t="str">
        <f t="shared" si="4"/>
        <v/>
      </c>
      <c r="W49" s="442" t="str">
        <f t="shared" si="5"/>
        <v/>
      </c>
    </row>
    <row r="50" spans="1:23" x14ac:dyDescent="0.2">
      <c r="A50" s="56"/>
      <c r="B50" s="211" t="s">
        <v>652</v>
      </c>
      <c r="C50" s="212"/>
      <c r="D50" s="209" t="s">
        <v>535</v>
      </c>
      <c r="E50" s="13">
        <v>30</v>
      </c>
      <c r="F50" s="14" t="s">
        <v>70</v>
      </c>
      <c r="G50" s="14" t="s">
        <v>71</v>
      </c>
      <c r="H50" s="418" t="str">
        <f>IF('Table 1'!I50="","",'Table 1'!I50)</f>
        <v/>
      </c>
      <c r="I50" s="419"/>
      <c r="J50" s="420"/>
      <c r="K50" s="444" t="str">
        <f t="shared" si="0"/>
        <v/>
      </c>
      <c r="L50" s="420"/>
      <c r="M50" s="419"/>
      <c r="N50" s="420"/>
      <c r="O50" s="419"/>
      <c r="P50" s="421" t="str">
        <f t="shared" si="1"/>
        <v/>
      </c>
      <c r="Q50" s="419"/>
      <c r="R50" s="420"/>
      <c r="S50" s="423"/>
      <c r="T50" s="416" t="str">
        <f t="shared" si="2"/>
        <v/>
      </c>
      <c r="U50" s="626" t="str">
        <f t="shared" si="3"/>
        <v/>
      </c>
      <c r="V50" s="631" t="str">
        <f t="shared" si="4"/>
        <v/>
      </c>
      <c r="W50" s="442" t="str">
        <f t="shared" si="5"/>
        <v/>
      </c>
    </row>
    <row r="51" spans="1:23" x14ac:dyDescent="0.2">
      <c r="A51" s="56"/>
      <c r="B51" s="211" t="s">
        <v>653</v>
      </c>
      <c r="C51" s="212"/>
      <c r="D51" s="209" t="s">
        <v>535</v>
      </c>
      <c r="E51" s="16">
        <v>31</v>
      </c>
      <c r="F51" s="14" t="s">
        <v>72</v>
      </c>
      <c r="G51" s="14" t="s">
        <v>73</v>
      </c>
      <c r="H51" s="418" t="str">
        <f>IF('Table 1'!I51="","",'Table 1'!I51)</f>
        <v/>
      </c>
      <c r="I51" s="419"/>
      <c r="J51" s="420"/>
      <c r="K51" s="444" t="str">
        <f t="shared" si="0"/>
        <v/>
      </c>
      <c r="L51" s="420"/>
      <c r="M51" s="419"/>
      <c r="N51" s="420"/>
      <c r="O51" s="419"/>
      <c r="P51" s="421" t="str">
        <f t="shared" si="1"/>
        <v/>
      </c>
      <c r="Q51" s="419"/>
      <c r="R51" s="420"/>
      <c r="S51" s="423"/>
      <c r="T51" s="416" t="str">
        <f t="shared" si="2"/>
        <v/>
      </c>
      <c r="U51" s="626" t="str">
        <f t="shared" si="3"/>
        <v/>
      </c>
      <c r="V51" s="631" t="str">
        <f t="shared" si="4"/>
        <v/>
      </c>
      <c r="W51" s="442" t="str">
        <f t="shared" si="5"/>
        <v/>
      </c>
    </row>
    <row r="52" spans="1:23" x14ac:dyDescent="0.2">
      <c r="A52" s="56"/>
      <c r="B52" s="211" t="s">
        <v>654</v>
      </c>
      <c r="C52" s="212"/>
      <c r="D52" s="209" t="s">
        <v>535</v>
      </c>
      <c r="E52" s="13">
        <v>32</v>
      </c>
      <c r="F52" s="14" t="s">
        <v>74</v>
      </c>
      <c r="G52" s="14" t="s">
        <v>75</v>
      </c>
      <c r="H52" s="418">
        <f>IF('Table 1'!I52="","",'Table 1'!I52)</f>
        <v>2</v>
      </c>
      <c r="I52" s="419"/>
      <c r="J52" s="420"/>
      <c r="K52" s="444">
        <f t="shared" si="0"/>
        <v>2</v>
      </c>
      <c r="L52" s="420"/>
      <c r="M52" s="419"/>
      <c r="N52" s="420">
        <v>2</v>
      </c>
      <c r="O52" s="419"/>
      <c r="P52" s="421" t="str">
        <f t="shared" si="1"/>
        <v/>
      </c>
      <c r="Q52" s="419"/>
      <c r="R52" s="420"/>
      <c r="S52" s="423"/>
      <c r="T52" s="416" t="str">
        <f t="shared" si="2"/>
        <v/>
      </c>
      <c r="U52" s="626" t="str">
        <f t="shared" si="3"/>
        <v/>
      </c>
      <c r="V52" s="631" t="str">
        <f t="shared" si="4"/>
        <v/>
      </c>
      <c r="W52" s="442" t="str">
        <f t="shared" si="5"/>
        <v/>
      </c>
    </row>
    <row r="53" spans="1:23" x14ac:dyDescent="0.2">
      <c r="A53" s="56"/>
      <c r="B53" s="211" t="s">
        <v>655</v>
      </c>
      <c r="C53" s="212"/>
      <c r="D53" s="209" t="s">
        <v>535</v>
      </c>
      <c r="E53" s="16">
        <v>33</v>
      </c>
      <c r="F53" s="14" t="s">
        <v>76</v>
      </c>
      <c r="G53" s="14" t="s">
        <v>77</v>
      </c>
      <c r="H53" s="418" t="str">
        <f>IF('Table 1'!I53="","",'Table 1'!I53)</f>
        <v/>
      </c>
      <c r="I53" s="419"/>
      <c r="J53" s="420"/>
      <c r="K53" s="444" t="str">
        <f t="shared" si="0"/>
        <v/>
      </c>
      <c r="L53" s="420"/>
      <c r="M53" s="419"/>
      <c r="N53" s="420"/>
      <c r="O53" s="419"/>
      <c r="P53" s="421" t="str">
        <f t="shared" si="1"/>
        <v/>
      </c>
      <c r="Q53" s="419"/>
      <c r="R53" s="420"/>
      <c r="S53" s="423"/>
      <c r="T53" s="416" t="str">
        <f t="shared" si="2"/>
        <v/>
      </c>
      <c r="U53" s="626" t="str">
        <f t="shared" si="3"/>
        <v/>
      </c>
      <c r="V53" s="631" t="str">
        <f t="shared" si="4"/>
        <v/>
      </c>
      <c r="W53" s="442" t="str">
        <f t="shared" si="5"/>
        <v/>
      </c>
    </row>
    <row r="54" spans="1:23" x14ac:dyDescent="0.2">
      <c r="A54" s="56"/>
      <c r="B54" s="211" t="s">
        <v>656</v>
      </c>
      <c r="C54" s="212"/>
      <c r="D54" s="209" t="s">
        <v>535</v>
      </c>
      <c r="E54" s="13">
        <v>34</v>
      </c>
      <c r="F54" s="14" t="s">
        <v>78</v>
      </c>
      <c r="G54" s="14" t="s">
        <v>79</v>
      </c>
      <c r="H54" s="418">
        <f>IF('Table 1'!I54="","",'Table 1'!I54)</f>
        <v>1</v>
      </c>
      <c r="I54" s="419"/>
      <c r="J54" s="420"/>
      <c r="K54" s="444">
        <f t="shared" si="0"/>
        <v>1</v>
      </c>
      <c r="L54" s="420"/>
      <c r="M54" s="419"/>
      <c r="N54" s="420">
        <v>1</v>
      </c>
      <c r="O54" s="419"/>
      <c r="P54" s="421" t="str">
        <f t="shared" si="1"/>
        <v/>
      </c>
      <c r="Q54" s="419"/>
      <c r="R54" s="420"/>
      <c r="S54" s="423"/>
      <c r="T54" s="416" t="str">
        <f t="shared" si="2"/>
        <v/>
      </c>
      <c r="U54" s="626" t="str">
        <f t="shared" si="3"/>
        <v/>
      </c>
      <c r="V54" s="631" t="str">
        <f t="shared" si="4"/>
        <v/>
      </c>
      <c r="W54" s="442" t="str">
        <f t="shared" si="5"/>
        <v/>
      </c>
    </row>
    <row r="55" spans="1:23" x14ac:dyDescent="0.2">
      <c r="A55" s="56"/>
      <c r="B55" s="211" t="s">
        <v>657</v>
      </c>
      <c r="C55" s="212"/>
      <c r="D55" s="209" t="s">
        <v>535</v>
      </c>
      <c r="E55" s="16">
        <v>35</v>
      </c>
      <c r="F55" s="14" t="s">
        <v>80</v>
      </c>
      <c r="G55" s="14" t="s">
        <v>81</v>
      </c>
      <c r="H55" s="418">
        <f>IF('Table 1'!I55="","",'Table 1'!I55)</f>
        <v>2</v>
      </c>
      <c r="I55" s="419"/>
      <c r="J55" s="420"/>
      <c r="K55" s="444">
        <f t="shared" si="0"/>
        <v>2</v>
      </c>
      <c r="L55" s="420"/>
      <c r="M55" s="419"/>
      <c r="N55" s="420">
        <v>2</v>
      </c>
      <c r="O55" s="419"/>
      <c r="P55" s="421" t="str">
        <f t="shared" si="1"/>
        <v/>
      </c>
      <c r="Q55" s="419"/>
      <c r="R55" s="420"/>
      <c r="S55" s="423"/>
      <c r="T55" s="416" t="str">
        <f t="shared" si="2"/>
        <v/>
      </c>
      <c r="U55" s="626" t="str">
        <f t="shared" si="3"/>
        <v/>
      </c>
      <c r="V55" s="631" t="str">
        <f t="shared" si="4"/>
        <v/>
      </c>
      <c r="W55" s="442" t="str">
        <f t="shared" si="5"/>
        <v/>
      </c>
    </row>
    <row r="56" spans="1:23" x14ac:dyDescent="0.2">
      <c r="A56" s="56"/>
      <c r="B56" s="211" t="s">
        <v>658</v>
      </c>
      <c r="C56" s="212"/>
      <c r="D56" s="209" t="s">
        <v>535</v>
      </c>
      <c r="E56" s="13">
        <v>36</v>
      </c>
      <c r="F56" s="14" t="s">
        <v>82</v>
      </c>
      <c r="G56" s="14" t="s">
        <v>83</v>
      </c>
      <c r="H56" s="418" t="str">
        <f>IF('Table 1'!I56="","",'Table 1'!I56)</f>
        <v/>
      </c>
      <c r="I56" s="419"/>
      <c r="J56" s="420"/>
      <c r="K56" s="444" t="str">
        <f t="shared" si="0"/>
        <v/>
      </c>
      <c r="L56" s="420"/>
      <c r="M56" s="419"/>
      <c r="N56" s="420"/>
      <c r="O56" s="419"/>
      <c r="P56" s="421" t="str">
        <f t="shared" si="1"/>
        <v/>
      </c>
      <c r="Q56" s="419"/>
      <c r="R56" s="420"/>
      <c r="S56" s="423"/>
      <c r="T56" s="416" t="str">
        <f t="shared" si="2"/>
        <v/>
      </c>
      <c r="U56" s="626" t="str">
        <f t="shared" si="3"/>
        <v/>
      </c>
      <c r="V56" s="631" t="str">
        <f t="shared" si="4"/>
        <v/>
      </c>
      <c r="W56" s="442" t="str">
        <f t="shared" si="5"/>
        <v/>
      </c>
    </row>
    <row r="57" spans="1:23" x14ac:dyDescent="0.2">
      <c r="A57" s="56"/>
      <c r="B57" s="211" t="s">
        <v>660</v>
      </c>
      <c r="C57" s="212"/>
      <c r="D57" s="209" t="s">
        <v>535</v>
      </c>
      <c r="E57" s="16">
        <v>37</v>
      </c>
      <c r="F57" s="14" t="s">
        <v>86</v>
      </c>
      <c r="G57" s="14" t="s">
        <v>960</v>
      </c>
      <c r="H57" s="418" t="str">
        <f>IF('Table 1'!I57="","",'Table 1'!I57)</f>
        <v/>
      </c>
      <c r="I57" s="419"/>
      <c r="J57" s="420"/>
      <c r="K57" s="444" t="str">
        <f t="shared" si="0"/>
        <v/>
      </c>
      <c r="L57" s="420"/>
      <c r="M57" s="419"/>
      <c r="N57" s="420"/>
      <c r="O57" s="419"/>
      <c r="P57" s="421" t="str">
        <f t="shared" si="1"/>
        <v/>
      </c>
      <c r="Q57" s="419"/>
      <c r="R57" s="420"/>
      <c r="S57" s="423"/>
      <c r="T57" s="416" t="str">
        <f t="shared" si="2"/>
        <v/>
      </c>
      <c r="U57" s="626" t="str">
        <f t="shared" si="3"/>
        <v/>
      </c>
      <c r="V57" s="631" t="str">
        <f t="shared" si="4"/>
        <v/>
      </c>
      <c r="W57" s="442" t="str">
        <f t="shared" si="5"/>
        <v/>
      </c>
    </row>
    <row r="58" spans="1:23" x14ac:dyDescent="0.2">
      <c r="A58" s="56"/>
      <c r="B58" s="211" t="s">
        <v>659</v>
      </c>
      <c r="C58" s="212"/>
      <c r="D58" s="209" t="s">
        <v>535</v>
      </c>
      <c r="E58" s="13">
        <v>38</v>
      </c>
      <c r="F58" s="14" t="s">
        <v>84</v>
      </c>
      <c r="G58" s="14" t="s">
        <v>85</v>
      </c>
      <c r="H58" s="418">
        <f>IF('Table 1'!I58="","",'Table 1'!I58)</f>
        <v>6411</v>
      </c>
      <c r="I58" s="419"/>
      <c r="J58" s="420">
        <v>20</v>
      </c>
      <c r="K58" s="444">
        <f t="shared" si="0"/>
        <v>6391</v>
      </c>
      <c r="L58" s="420">
        <v>8</v>
      </c>
      <c r="M58" s="419"/>
      <c r="N58" s="420">
        <v>6383</v>
      </c>
      <c r="O58" s="419"/>
      <c r="P58" s="421" t="str">
        <f t="shared" si="1"/>
        <v/>
      </c>
      <c r="Q58" s="419"/>
      <c r="R58" s="420"/>
      <c r="S58" s="423"/>
      <c r="T58" s="416" t="str">
        <f t="shared" si="2"/>
        <v/>
      </c>
      <c r="U58" s="626" t="str">
        <f t="shared" si="3"/>
        <v/>
      </c>
      <c r="V58" s="631" t="str">
        <f t="shared" si="4"/>
        <v/>
      </c>
      <c r="W58" s="442" t="str">
        <f t="shared" si="5"/>
        <v/>
      </c>
    </row>
    <row r="59" spans="1:23" x14ac:dyDescent="0.2">
      <c r="A59" s="56"/>
      <c r="B59" s="211" t="s">
        <v>661</v>
      </c>
      <c r="C59" s="212"/>
      <c r="D59" s="209" t="s">
        <v>535</v>
      </c>
      <c r="E59" s="16">
        <v>39</v>
      </c>
      <c r="F59" s="14" t="s">
        <v>87</v>
      </c>
      <c r="G59" s="14" t="s">
        <v>88</v>
      </c>
      <c r="H59" s="418" t="str">
        <f>IF('Table 1'!I59="","",'Table 1'!I59)</f>
        <v/>
      </c>
      <c r="I59" s="419"/>
      <c r="J59" s="420"/>
      <c r="K59" s="444" t="str">
        <f t="shared" si="0"/>
        <v/>
      </c>
      <c r="L59" s="420"/>
      <c r="M59" s="419"/>
      <c r="N59" s="420"/>
      <c r="O59" s="419"/>
      <c r="P59" s="421" t="str">
        <f t="shared" si="1"/>
        <v/>
      </c>
      <c r="Q59" s="419"/>
      <c r="R59" s="420"/>
      <c r="S59" s="423"/>
      <c r="T59" s="416" t="str">
        <f t="shared" si="2"/>
        <v/>
      </c>
      <c r="U59" s="626" t="str">
        <f t="shared" si="3"/>
        <v/>
      </c>
      <c r="V59" s="631" t="str">
        <f t="shared" si="4"/>
        <v/>
      </c>
      <c r="W59" s="442" t="str">
        <f t="shared" si="5"/>
        <v/>
      </c>
    </row>
    <row r="60" spans="1:23" x14ac:dyDescent="0.2">
      <c r="A60" s="56"/>
      <c r="B60" s="211" t="s">
        <v>662</v>
      </c>
      <c r="C60" s="212"/>
      <c r="D60" s="209" t="s">
        <v>535</v>
      </c>
      <c r="E60" s="13">
        <v>40</v>
      </c>
      <c r="F60" s="14" t="s">
        <v>89</v>
      </c>
      <c r="G60" s="14" t="s">
        <v>90</v>
      </c>
      <c r="H60" s="418" t="str">
        <f>IF('Table 1'!I60="","",'Table 1'!I60)</f>
        <v/>
      </c>
      <c r="I60" s="419"/>
      <c r="J60" s="420"/>
      <c r="K60" s="444" t="str">
        <f t="shared" si="0"/>
        <v/>
      </c>
      <c r="L60" s="420"/>
      <c r="M60" s="419"/>
      <c r="N60" s="420"/>
      <c r="O60" s="419"/>
      <c r="P60" s="421" t="str">
        <f t="shared" si="1"/>
        <v/>
      </c>
      <c r="Q60" s="419"/>
      <c r="R60" s="420"/>
      <c r="S60" s="423"/>
      <c r="T60" s="416" t="str">
        <f t="shared" si="2"/>
        <v/>
      </c>
      <c r="U60" s="626" t="str">
        <f t="shared" si="3"/>
        <v/>
      </c>
      <c r="V60" s="631" t="str">
        <f t="shared" si="4"/>
        <v/>
      </c>
      <c r="W60" s="442" t="str">
        <f t="shared" si="5"/>
        <v/>
      </c>
    </row>
    <row r="61" spans="1:23" x14ac:dyDescent="0.2">
      <c r="A61" s="56"/>
      <c r="B61" s="211" t="s">
        <v>663</v>
      </c>
      <c r="C61" s="212"/>
      <c r="D61" s="209" t="s">
        <v>535</v>
      </c>
      <c r="E61" s="16">
        <v>41</v>
      </c>
      <c r="F61" s="14" t="s">
        <v>91</v>
      </c>
      <c r="G61" s="14" t="s">
        <v>92</v>
      </c>
      <c r="H61" s="418" t="str">
        <f>IF('Table 1'!I61="","",'Table 1'!I61)</f>
        <v/>
      </c>
      <c r="I61" s="419"/>
      <c r="J61" s="420"/>
      <c r="K61" s="444" t="str">
        <f t="shared" si="0"/>
        <v/>
      </c>
      <c r="L61" s="420"/>
      <c r="M61" s="419"/>
      <c r="N61" s="420"/>
      <c r="O61" s="419"/>
      <c r="P61" s="421" t="str">
        <f t="shared" si="1"/>
        <v/>
      </c>
      <c r="Q61" s="419"/>
      <c r="R61" s="420"/>
      <c r="S61" s="423"/>
      <c r="T61" s="416" t="str">
        <f t="shared" si="2"/>
        <v/>
      </c>
      <c r="U61" s="626" t="str">
        <f t="shared" si="3"/>
        <v/>
      </c>
      <c r="V61" s="631" t="str">
        <f t="shared" si="4"/>
        <v/>
      </c>
      <c r="W61" s="442" t="str">
        <f t="shared" si="5"/>
        <v/>
      </c>
    </row>
    <row r="62" spans="1:23" x14ac:dyDescent="0.2">
      <c r="A62" s="56"/>
      <c r="B62" s="211" t="s">
        <v>664</v>
      </c>
      <c r="C62" s="212"/>
      <c r="D62" s="209" t="s">
        <v>535</v>
      </c>
      <c r="E62" s="13">
        <v>42</v>
      </c>
      <c r="F62" s="14" t="s">
        <v>93</v>
      </c>
      <c r="G62" s="14" t="s">
        <v>94</v>
      </c>
      <c r="H62" s="418">
        <f>IF('Table 1'!I62="","",'Table 1'!I62)</f>
        <v>56</v>
      </c>
      <c r="I62" s="419"/>
      <c r="J62" s="420">
        <v>1</v>
      </c>
      <c r="K62" s="444">
        <f t="shared" si="0"/>
        <v>55</v>
      </c>
      <c r="L62" s="420"/>
      <c r="M62" s="419"/>
      <c r="N62" s="420">
        <v>55</v>
      </c>
      <c r="O62" s="419"/>
      <c r="P62" s="421" t="str">
        <f t="shared" si="1"/>
        <v/>
      </c>
      <c r="Q62" s="419"/>
      <c r="R62" s="420"/>
      <c r="S62" s="423"/>
      <c r="T62" s="416" t="str">
        <f t="shared" si="2"/>
        <v/>
      </c>
      <c r="U62" s="626" t="str">
        <f t="shared" si="3"/>
        <v/>
      </c>
      <c r="V62" s="631" t="str">
        <f t="shared" si="4"/>
        <v/>
      </c>
      <c r="W62" s="442" t="str">
        <f t="shared" si="5"/>
        <v/>
      </c>
    </row>
    <row r="63" spans="1:23" x14ac:dyDescent="0.2">
      <c r="A63" s="56"/>
      <c r="B63" s="211" t="s">
        <v>717</v>
      </c>
      <c r="C63" s="212"/>
      <c r="D63" s="209" t="s">
        <v>535</v>
      </c>
      <c r="E63" s="16">
        <v>43</v>
      </c>
      <c r="F63" s="14" t="s">
        <v>196</v>
      </c>
      <c r="G63" s="14" t="s">
        <v>549</v>
      </c>
      <c r="H63" s="418">
        <f>IF('Table 1'!I63="","",'Table 1'!I63)</f>
        <v>19239</v>
      </c>
      <c r="I63" s="419"/>
      <c r="J63" s="420"/>
      <c r="K63" s="444">
        <f t="shared" si="0"/>
        <v>19239</v>
      </c>
      <c r="L63" s="420">
        <v>2</v>
      </c>
      <c r="M63" s="419"/>
      <c r="N63" s="420">
        <f>19194+43</f>
        <v>19237</v>
      </c>
      <c r="O63" s="419"/>
      <c r="P63" s="421" t="str">
        <f t="shared" si="1"/>
        <v/>
      </c>
      <c r="Q63" s="419"/>
      <c r="R63" s="420"/>
      <c r="S63" s="423"/>
      <c r="T63" s="416" t="str">
        <f t="shared" si="2"/>
        <v/>
      </c>
      <c r="U63" s="626" t="str">
        <f t="shared" si="3"/>
        <v/>
      </c>
      <c r="V63" s="631" t="str">
        <f t="shared" si="4"/>
        <v/>
      </c>
      <c r="W63" s="442" t="str">
        <f t="shared" si="5"/>
        <v/>
      </c>
    </row>
    <row r="64" spans="1:23" x14ac:dyDescent="0.2">
      <c r="A64" s="56"/>
      <c r="B64" s="211" t="s">
        <v>749</v>
      </c>
      <c r="C64" s="212"/>
      <c r="D64" s="209" t="s">
        <v>535</v>
      </c>
      <c r="E64" s="13">
        <v>44</v>
      </c>
      <c r="F64" s="14" t="s">
        <v>255</v>
      </c>
      <c r="G64" s="14" t="s">
        <v>918</v>
      </c>
      <c r="H64" s="418">
        <f>IF('Table 1'!I64="","",'Table 1'!I64)</f>
        <v>61</v>
      </c>
      <c r="I64" s="419"/>
      <c r="J64" s="420"/>
      <c r="K64" s="444">
        <f t="shared" si="0"/>
        <v>61</v>
      </c>
      <c r="L64" s="420"/>
      <c r="M64" s="419"/>
      <c r="N64" s="420">
        <v>61</v>
      </c>
      <c r="O64" s="419"/>
      <c r="P64" s="421" t="str">
        <f t="shared" si="1"/>
        <v/>
      </c>
      <c r="Q64" s="419"/>
      <c r="R64" s="420"/>
      <c r="S64" s="423"/>
      <c r="T64" s="416" t="str">
        <f t="shared" si="2"/>
        <v/>
      </c>
      <c r="U64" s="626" t="str">
        <f t="shared" si="3"/>
        <v/>
      </c>
      <c r="V64" s="631" t="str">
        <f t="shared" si="4"/>
        <v/>
      </c>
      <c r="W64" s="442" t="str">
        <f t="shared" si="5"/>
        <v/>
      </c>
    </row>
    <row r="65" spans="1:23" x14ac:dyDescent="0.2">
      <c r="A65" s="56"/>
      <c r="B65" s="211" t="s">
        <v>665</v>
      </c>
      <c r="C65" s="212"/>
      <c r="D65" s="209" t="s">
        <v>535</v>
      </c>
      <c r="E65" s="16">
        <v>45</v>
      </c>
      <c r="F65" s="14" t="s">
        <v>95</v>
      </c>
      <c r="G65" s="14" t="s">
        <v>548</v>
      </c>
      <c r="H65" s="418">
        <f>IF('Table 1'!I65="","",'Table 1'!I65)</f>
        <v>118</v>
      </c>
      <c r="I65" s="419"/>
      <c r="J65" s="420">
        <v>3</v>
      </c>
      <c r="K65" s="444">
        <f t="shared" si="0"/>
        <v>115</v>
      </c>
      <c r="L65" s="420">
        <v>115</v>
      </c>
      <c r="M65" s="419"/>
      <c r="N65" s="420"/>
      <c r="O65" s="419"/>
      <c r="P65" s="421" t="str">
        <f t="shared" si="1"/>
        <v/>
      </c>
      <c r="Q65" s="419"/>
      <c r="R65" s="420"/>
      <c r="S65" s="423"/>
      <c r="T65" s="416" t="str">
        <f t="shared" si="2"/>
        <v/>
      </c>
      <c r="U65" s="626" t="str">
        <f t="shared" si="3"/>
        <v/>
      </c>
      <c r="V65" s="631" t="str">
        <f t="shared" si="4"/>
        <v/>
      </c>
      <c r="W65" s="442" t="str">
        <f t="shared" si="5"/>
        <v/>
      </c>
    </row>
    <row r="66" spans="1:23" x14ac:dyDescent="0.2">
      <c r="A66" s="56"/>
      <c r="B66" s="211" t="s">
        <v>666</v>
      </c>
      <c r="C66" s="212"/>
      <c r="D66" s="209" t="s">
        <v>535</v>
      </c>
      <c r="E66" s="13">
        <v>46</v>
      </c>
      <c r="F66" s="14" t="s">
        <v>96</v>
      </c>
      <c r="G66" s="14" t="s">
        <v>97</v>
      </c>
      <c r="H66" s="418" t="str">
        <f>IF('Table 1'!I66="","",'Table 1'!I66)</f>
        <v/>
      </c>
      <c r="I66" s="419"/>
      <c r="J66" s="420"/>
      <c r="K66" s="444" t="str">
        <f t="shared" si="0"/>
        <v/>
      </c>
      <c r="L66" s="420"/>
      <c r="M66" s="419"/>
      <c r="N66" s="420"/>
      <c r="O66" s="419"/>
      <c r="P66" s="421" t="str">
        <f t="shared" si="1"/>
        <v/>
      </c>
      <c r="Q66" s="419"/>
      <c r="R66" s="420"/>
      <c r="S66" s="423"/>
      <c r="T66" s="416" t="str">
        <f t="shared" si="2"/>
        <v/>
      </c>
      <c r="U66" s="626" t="str">
        <f t="shared" si="3"/>
        <v/>
      </c>
      <c r="V66" s="631" t="str">
        <f t="shared" si="4"/>
        <v/>
      </c>
      <c r="W66" s="442" t="str">
        <f t="shared" si="5"/>
        <v/>
      </c>
    </row>
    <row r="67" spans="1:23" x14ac:dyDescent="0.2">
      <c r="A67" s="56"/>
      <c r="B67" s="211" t="s">
        <v>667</v>
      </c>
      <c r="C67" s="212"/>
      <c r="D67" s="209" t="s">
        <v>535</v>
      </c>
      <c r="E67" s="16">
        <v>47</v>
      </c>
      <c r="F67" s="14" t="s">
        <v>98</v>
      </c>
      <c r="G67" s="14" t="s">
        <v>99</v>
      </c>
      <c r="H67" s="418" t="str">
        <f>IF('Table 1'!I67="","",'Table 1'!I67)</f>
        <v/>
      </c>
      <c r="I67" s="419"/>
      <c r="J67" s="420"/>
      <c r="K67" s="444" t="str">
        <f t="shared" si="0"/>
        <v/>
      </c>
      <c r="L67" s="420"/>
      <c r="M67" s="419"/>
      <c r="N67" s="420"/>
      <c r="O67" s="419"/>
      <c r="P67" s="421" t="str">
        <f t="shared" si="1"/>
        <v/>
      </c>
      <c r="Q67" s="419"/>
      <c r="R67" s="420"/>
      <c r="S67" s="423"/>
      <c r="T67" s="416" t="str">
        <f t="shared" si="2"/>
        <v/>
      </c>
      <c r="U67" s="626" t="str">
        <f t="shared" si="3"/>
        <v/>
      </c>
      <c r="V67" s="631" t="str">
        <f t="shared" si="4"/>
        <v/>
      </c>
      <c r="W67" s="442" t="str">
        <f t="shared" si="5"/>
        <v/>
      </c>
    </row>
    <row r="68" spans="1:23" x14ac:dyDescent="0.2">
      <c r="A68" s="56"/>
      <c r="B68" s="211" t="s">
        <v>668</v>
      </c>
      <c r="C68" s="212"/>
      <c r="D68" s="209" t="s">
        <v>535</v>
      </c>
      <c r="E68" s="13">
        <v>48</v>
      </c>
      <c r="F68" s="14" t="s">
        <v>100</v>
      </c>
      <c r="G68" s="14" t="s">
        <v>101</v>
      </c>
      <c r="H68" s="418">
        <f>IF('Table 1'!I68="","",'Table 1'!I68)</f>
        <v>178</v>
      </c>
      <c r="I68" s="419"/>
      <c r="J68" s="420">
        <v>13</v>
      </c>
      <c r="K68" s="444">
        <f t="shared" si="0"/>
        <v>165</v>
      </c>
      <c r="L68" s="420"/>
      <c r="M68" s="419"/>
      <c r="N68" s="420">
        <v>165</v>
      </c>
      <c r="O68" s="419"/>
      <c r="P68" s="421" t="str">
        <f t="shared" si="1"/>
        <v/>
      </c>
      <c r="Q68" s="419"/>
      <c r="R68" s="420"/>
      <c r="S68" s="423"/>
      <c r="T68" s="416" t="str">
        <f t="shared" si="2"/>
        <v/>
      </c>
      <c r="U68" s="626" t="str">
        <f t="shared" si="3"/>
        <v/>
      </c>
      <c r="V68" s="631" t="str">
        <f t="shared" si="4"/>
        <v/>
      </c>
      <c r="W68" s="442" t="str">
        <f t="shared" si="5"/>
        <v/>
      </c>
    </row>
    <row r="69" spans="1:23" x14ac:dyDescent="0.2">
      <c r="A69" s="56"/>
      <c r="B69" s="211" t="s">
        <v>669</v>
      </c>
      <c r="C69" s="212"/>
      <c r="D69" s="209" t="s">
        <v>535</v>
      </c>
      <c r="E69" s="16">
        <v>49</v>
      </c>
      <c r="F69" s="14" t="s">
        <v>102</v>
      </c>
      <c r="G69" s="14" t="s">
        <v>103</v>
      </c>
      <c r="H69" s="418" t="str">
        <f>IF('Table 1'!I69="","",'Table 1'!I69)</f>
        <v/>
      </c>
      <c r="I69" s="419"/>
      <c r="J69" s="420"/>
      <c r="K69" s="444" t="str">
        <f t="shared" si="0"/>
        <v/>
      </c>
      <c r="L69" s="420"/>
      <c r="M69" s="419"/>
      <c r="N69" s="420"/>
      <c r="O69" s="419"/>
      <c r="P69" s="421" t="str">
        <f t="shared" si="1"/>
        <v/>
      </c>
      <c r="Q69" s="419"/>
      <c r="R69" s="420"/>
      <c r="S69" s="423"/>
      <c r="T69" s="416" t="str">
        <f t="shared" si="2"/>
        <v/>
      </c>
      <c r="U69" s="626" t="str">
        <f t="shared" si="3"/>
        <v/>
      </c>
      <c r="V69" s="631" t="str">
        <f t="shared" si="4"/>
        <v/>
      </c>
      <c r="W69" s="442" t="str">
        <f t="shared" si="5"/>
        <v/>
      </c>
    </row>
    <row r="70" spans="1:23" x14ac:dyDescent="0.2">
      <c r="A70" s="56"/>
      <c r="B70" s="211" t="s">
        <v>670</v>
      </c>
      <c r="C70" s="212"/>
      <c r="D70" s="209" t="s">
        <v>535</v>
      </c>
      <c r="E70" s="13">
        <v>50</v>
      </c>
      <c r="F70" s="14" t="s">
        <v>104</v>
      </c>
      <c r="G70" s="14" t="s">
        <v>105</v>
      </c>
      <c r="H70" s="418" t="str">
        <f>IF('Table 1'!I70="","",'Table 1'!I70)</f>
        <v/>
      </c>
      <c r="I70" s="419"/>
      <c r="J70" s="420"/>
      <c r="K70" s="444" t="str">
        <f t="shared" si="0"/>
        <v/>
      </c>
      <c r="L70" s="420"/>
      <c r="M70" s="419"/>
      <c r="N70" s="420"/>
      <c r="O70" s="419"/>
      <c r="P70" s="421" t="str">
        <f t="shared" si="1"/>
        <v/>
      </c>
      <c r="Q70" s="419"/>
      <c r="R70" s="420"/>
      <c r="S70" s="423"/>
      <c r="T70" s="416" t="str">
        <f t="shared" si="2"/>
        <v/>
      </c>
      <c r="U70" s="626" t="str">
        <f t="shared" si="3"/>
        <v/>
      </c>
      <c r="V70" s="631" t="str">
        <f t="shared" si="4"/>
        <v/>
      </c>
      <c r="W70" s="442" t="str">
        <f t="shared" si="5"/>
        <v/>
      </c>
    </row>
    <row r="71" spans="1:23" x14ac:dyDescent="0.2">
      <c r="A71" s="56"/>
      <c r="B71" s="211" t="s">
        <v>671</v>
      </c>
      <c r="C71" s="212"/>
      <c r="D71" s="209" t="s">
        <v>535</v>
      </c>
      <c r="E71" s="16">
        <v>51</v>
      </c>
      <c r="F71" s="14" t="s">
        <v>106</v>
      </c>
      <c r="G71" s="14" t="s">
        <v>107</v>
      </c>
      <c r="H71" s="418" t="str">
        <f>IF('Table 1'!I71="","",'Table 1'!I71)</f>
        <v/>
      </c>
      <c r="I71" s="419"/>
      <c r="J71" s="420"/>
      <c r="K71" s="444" t="str">
        <f t="shared" si="0"/>
        <v/>
      </c>
      <c r="L71" s="420"/>
      <c r="M71" s="419"/>
      <c r="N71" s="420"/>
      <c r="O71" s="419"/>
      <c r="P71" s="421" t="str">
        <f t="shared" si="1"/>
        <v/>
      </c>
      <c r="Q71" s="419"/>
      <c r="R71" s="420"/>
      <c r="S71" s="423"/>
      <c r="T71" s="416" t="str">
        <f t="shared" si="2"/>
        <v/>
      </c>
      <c r="U71" s="626" t="str">
        <f t="shared" si="3"/>
        <v/>
      </c>
      <c r="V71" s="631" t="str">
        <f t="shared" si="4"/>
        <v/>
      </c>
      <c r="W71" s="442" t="str">
        <f t="shared" si="5"/>
        <v/>
      </c>
    </row>
    <row r="72" spans="1:23" x14ac:dyDescent="0.2">
      <c r="A72" s="56"/>
      <c r="B72" s="211" t="s">
        <v>672</v>
      </c>
      <c r="C72" s="212"/>
      <c r="D72" s="209" t="s">
        <v>535</v>
      </c>
      <c r="E72" s="13">
        <v>52</v>
      </c>
      <c r="F72" s="14" t="s">
        <v>108</v>
      </c>
      <c r="G72" s="14" t="s">
        <v>109</v>
      </c>
      <c r="H72" s="418" t="str">
        <f>IF('Table 1'!I72="","",'Table 1'!I72)</f>
        <v/>
      </c>
      <c r="I72" s="419"/>
      <c r="J72" s="420"/>
      <c r="K72" s="444" t="str">
        <f t="shared" si="0"/>
        <v/>
      </c>
      <c r="L72" s="420"/>
      <c r="M72" s="419"/>
      <c r="N72" s="420"/>
      <c r="O72" s="419"/>
      <c r="P72" s="421" t="str">
        <f t="shared" si="1"/>
        <v/>
      </c>
      <c r="Q72" s="419"/>
      <c r="R72" s="420"/>
      <c r="S72" s="423"/>
      <c r="T72" s="416" t="str">
        <f t="shared" si="2"/>
        <v/>
      </c>
      <c r="U72" s="626" t="str">
        <f t="shared" si="3"/>
        <v/>
      </c>
      <c r="V72" s="631" t="str">
        <f t="shared" si="4"/>
        <v/>
      </c>
      <c r="W72" s="442" t="str">
        <f t="shared" si="5"/>
        <v/>
      </c>
    </row>
    <row r="73" spans="1:23" x14ac:dyDescent="0.2">
      <c r="A73" s="56"/>
      <c r="B73" s="211" t="s">
        <v>673</v>
      </c>
      <c r="C73" s="212"/>
      <c r="D73" s="209" t="s">
        <v>535</v>
      </c>
      <c r="E73" s="16">
        <v>53</v>
      </c>
      <c r="F73" s="14" t="s">
        <v>110</v>
      </c>
      <c r="G73" s="14" t="s">
        <v>111</v>
      </c>
      <c r="H73" s="418" t="str">
        <f>IF('Table 1'!I73="","",'Table 1'!I73)</f>
        <v/>
      </c>
      <c r="I73" s="419"/>
      <c r="J73" s="420"/>
      <c r="K73" s="444" t="str">
        <f t="shared" si="0"/>
        <v/>
      </c>
      <c r="L73" s="420"/>
      <c r="M73" s="419"/>
      <c r="N73" s="420"/>
      <c r="O73" s="419"/>
      <c r="P73" s="421" t="str">
        <f t="shared" si="1"/>
        <v/>
      </c>
      <c r="Q73" s="419"/>
      <c r="R73" s="420"/>
      <c r="S73" s="423"/>
      <c r="T73" s="416" t="str">
        <f t="shared" si="2"/>
        <v/>
      </c>
      <c r="U73" s="626" t="str">
        <f t="shared" si="3"/>
        <v/>
      </c>
      <c r="V73" s="631" t="str">
        <f t="shared" si="4"/>
        <v/>
      </c>
      <c r="W73" s="442" t="str">
        <f t="shared" si="5"/>
        <v/>
      </c>
    </row>
    <row r="74" spans="1:23" x14ac:dyDescent="0.2">
      <c r="A74" s="56"/>
      <c r="B74" s="211" t="s">
        <v>674</v>
      </c>
      <c r="C74" s="212"/>
      <c r="D74" s="209" t="s">
        <v>535</v>
      </c>
      <c r="E74" s="13">
        <v>54</v>
      </c>
      <c r="F74" s="14" t="s">
        <v>112</v>
      </c>
      <c r="G74" s="14" t="s">
        <v>113</v>
      </c>
      <c r="H74" s="418">
        <f>IF('Table 1'!I74="","",'Table 1'!I74)</f>
        <v>2</v>
      </c>
      <c r="I74" s="419"/>
      <c r="J74" s="420"/>
      <c r="K74" s="444">
        <f t="shared" si="0"/>
        <v>2</v>
      </c>
      <c r="L74" s="420"/>
      <c r="M74" s="419"/>
      <c r="N74" s="420">
        <v>2</v>
      </c>
      <c r="O74" s="419"/>
      <c r="P74" s="421" t="str">
        <f t="shared" si="1"/>
        <v/>
      </c>
      <c r="Q74" s="419"/>
      <c r="R74" s="420"/>
      <c r="S74" s="423"/>
      <c r="T74" s="416" t="str">
        <f t="shared" si="2"/>
        <v/>
      </c>
      <c r="U74" s="626" t="str">
        <f t="shared" si="3"/>
        <v/>
      </c>
      <c r="V74" s="631" t="str">
        <f t="shared" si="4"/>
        <v/>
      </c>
      <c r="W74" s="442" t="str">
        <f t="shared" si="5"/>
        <v/>
      </c>
    </row>
    <row r="75" spans="1:23" x14ac:dyDescent="0.2">
      <c r="A75" s="56"/>
      <c r="B75" s="211" t="s">
        <v>675</v>
      </c>
      <c r="C75" s="212"/>
      <c r="D75" s="209" t="s">
        <v>535</v>
      </c>
      <c r="E75" s="16">
        <v>55</v>
      </c>
      <c r="F75" s="14" t="s">
        <v>114</v>
      </c>
      <c r="G75" s="14" t="s">
        <v>115</v>
      </c>
      <c r="H75" s="418">
        <f>IF('Table 1'!I75="","",'Table 1'!I75)</f>
        <v>19</v>
      </c>
      <c r="I75" s="419"/>
      <c r="J75" s="420"/>
      <c r="K75" s="444">
        <f t="shared" si="0"/>
        <v>19</v>
      </c>
      <c r="L75" s="420"/>
      <c r="M75" s="419"/>
      <c r="N75" s="420">
        <v>19</v>
      </c>
      <c r="O75" s="419"/>
      <c r="P75" s="421" t="str">
        <f t="shared" si="1"/>
        <v/>
      </c>
      <c r="Q75" s="419"/>
      <c r="R75" s="420"/>
      <c r="S75" s="423"/>
      <c r="T75" s="416" t="str">
        <f t="shared" si="2"/>
        <v/>
      </c>
      <c r="U75" s="626" t="str">
        <f t="shared" si="3"/>
        <v/>
      </c>
      <c r="V75" s="631" t="str">
        <f t="shared" si="4"/>
        <v/>
      </c>
      <c r="W75" s="442" t="str">
        <f t="shared" si="5"/>
        <v/>
      </c>
    </row>
    <row r="76" spans="1:23" x14ac:dyDescent="0.2">
      <c r="A76" s="56"/>
      <c r="B76" s="211" t="s">
        <v>676</v>
      </c>
      <c r="C76" s="212"/>
      <c r="D76" s="209" t="s">
        <v>535</v>
      </c>
      <c r="E76" s="13">
        <v>56</v>
      </c>
      <c r="F76" s="14" t="s">
        <v>116</v>
      </c>
      <c r="G76" s="14" t="s">
        <v>117</v>
      </c>
      <c r="H76" s="418" t="str">
        <f>IF('Table 1'!I76="","",'Table 1'!I76)</f>
        <v/>
      </c>
      <c r="I76" s="419"/>
      <c r="J76" s="420"/>
      <c r="K76" s="444" t="str">
        <f t="shared" si="0"/>
        <v/>
      </c>
      <c r="L76" s="420"/>
      <c r="M76" s="419"/>
      <c r="N76" s="420"/>
      <c r="O76" s="419"/>
      <c r="P76" s="421" t="str">
        <f t="shared" si="1"/>
        <v/>
      </c>
      <c r="Q76" s="419"/>
      <c r="R76" s="420"/>
      <c r="S76" s="423"/>
      <c r="T76" s="416" t="str">
        <f t="shared" si="2"/>
        <v/>
      </c>
      <c r="U76" s="626" t="str">
        <f t="shared" si="3"/>
        <v/>
      </c>
      <c r="V76" s="631" t="str">
        <f t="shared" si="4"/>
        <v/>
      </c>
      <c r="W76" s="442" t="str">
        <f t="shared" si="5"/>
        <v/>
      </c>
    </row>
    <row r="77" spans="1:23" x14ac:dyDescent="0.2">
      <c r="A77" s="56"/>
      <c r="B77" s="211" t="s">
        <v>677</v>
      </c>
      <c r="C77" s="212"/>
      <c r="D77" s="209" t="s">
        <v>535</v>
      </c>
      <c r="E77" s="16">
        <v>57</v>
      </c>
      <c r="F77" s="33" t="s">
        <v>510</v>
      </c>
      <c r="G77" s="33" t="s">
        <v>511</v>
      </c>
      <c r="H77" s="418">
        <f>IF('Table 1'!I77="","",'Table 1'!I77)</f>
        <v>16018</v>
      </c>
      <c r="I77" s="419"/>
      <c r="J77" s="420">
        <v>3</v>
      </c>
      <c r="K77" s="444">
        <f t="shared" si="0"/>
        <v>16015</v>
      </c>
      <c r="L77" s="420"/>
      <c r="M77" s="419"/>
      <c r="N77" s="420">
        <v>16015</v>
      </c>
      <c r="O77" s="419"/>
      <c r="P77" s="421" t="str">
        <f t="shared" si="1"/>
        <v/>
      </c>
      <c r="Q77" s="419"/>
      <c r="R77" s="420"/>
      <c r="S77" s="423"/>
      <c r="T77" s="416" t="str">
        <f t="shared" si="2"/>
        <v/>
      </c>
      <c r="U77" s="626" t="str">
        <f t="shared" si="3"/>
        <v/>
      </c>
      <c r="V77" s="631" t="str">
        <f t="shared" si="4"/>
        <v/>
      </c>
      <c r="W77" s="442" t="str">
        <f t="shared" si="5"/>
        <v/>
      </c>
    </row>
    <row r="78" spans="1:23" x14ac:dyDescent="0.2">
      <c r="A78" s="56"/>
      <c r="B78" s="211" t="s">
        <v>678</v>
      </c>
      <c r="C78" s="212"/>
      <c r="D78" s="209" t="s">
        <v>535</v>
      </c>
      <c r="E78" s="13">
        <v>58</v>
      </c>
      <c r="F78" s="14" t="s">
        <v>118</v>
      </c>
      <c r="G78" s="14" t="s">
        <v>119</v>
      </c>
      <c r="H78" s="418">
        <f>IF('Table 1'!I78="","",'Table 1'!I78)</f>
        <v>251</v>
      </c>
      <c r="I78" s="419"/>
      <c r="J78" s="420"/>
      <c r="K78" s="444">
        <f t="shared" si="0"/>
        <v>251</v>
      </c>
      <c r="L78" s="420"/>
      <c r="M78" s="419"/>
      <c r="N78" s="420">
        <v>251</v>
      </c>
      <c r="O78" s="419"/>
      <c r="P78" s="421" t="str">
        <f t="shared" si="1"/>
        <v/>
      </c>
      <c r="Q78" s="419"/>
      <c r="R78" s="420"/>
      <c r="S78" s="423"/>
      <c r="T78" s="416" t="str">
        <f t="shared" si="2"/>
        <v/>
      </c>
      <c r="U78" s="626" t="str">
        <f t="shared" si="3"/>
        <v/>
      </c>
      <c r="V78" s="631" t="str">
        <f t="shared" si="4"/>
        <v/>
      </c>
      <c r="W78" s="442" t="str">
        <f t="shared" si="5"/>
        <v/>
      </c>
    </row>
    <row r="79" spans="1:23" x14ac:dyDescent="0.2">
      <c r="A79" s="56"/>
      <c r="B79" s="211" t="s">
        <v>679</v>
      </c>
      <c r="C79" s="212"/>
      <c r="D79" s="209" t="s">
        <v>535</v>
      </c>
      <c r="E79" s="16">
        <v>59</v>
      </c>
      <c r="F79" s="14" t="s">
        <v>120</v>
      </c>
      <c r="G79" s="14" t="s">
        <v>121</v>
      </c>
      <c r="H79" s="418">
        <f>IF('Table 1'!I79="","",'Table 1'!I79)</f>
        <v>2</v>
      </c>
      <c r="I79" s="419"/>
      <c r="J79" s="420"/>
      <c r="K79" s="444">
        <f t="shared" si="0"/>
        <v>2</v>
      </c>
      <c r="L79" s="420"/>
      <c r="M79" s="419"/>
      <c r="N79" s="420">
        <v>2</v>
      </c>
      <c r="O79" s="419"/>
      <c r="P79" s="421" t="str">
        <f t="shared" si="1"/>
        <v/>
      </c>
      <c r="Q79" s="419"/>
      <c r="R79" s="420"/>
      <c r="S79" s="423"/>
      <c r="T79" s="416" t="str">
        <f t="shared" si="2"/>
        <v/>
      </c>
      <c r="U79" s="626" t="str">
        <f t="shared" si="3"/>
        <v/>
      </c>
      <c r="V79" s="631" t="str">
        <f t="shared" si="4"/>
        <v/>
      </c>
      <c r="W79" s="442" t="str">
        <f t="shared" si="5"/>
        <v/>
      </c>
    </row>
    <row r="80" spans="1:23" x14ac:dyDescent="0.2">
      <c r="A80" s="56"/>
      <c r="B80" s="211" t="s">
        <v>680</v>
      </c>
      <c r="C80" s="212"/>
      <c r="D80" s="209" t="s">
        <v>535</v>
      </c>
      <c r="E80" s="13">
        <v>60</v>
      </c>
      <c r="F80" s="14" t="s">
        <v>122</v>
      </c>
      <c r="G80" s="14" t="s">
        <v>123</v>
      </c>
      <c r="H80" s="418">
        <f>IF('Table 1'!I80="","",'Table 1'!I80)</f>
        <v>1880</v>
      </c>
      <c r="I80" s="419"/>
      <c r="J80" s="420"/>
      <c r="K80" s="444">
        <f t="shared" si="0"/>
        <v>1880</v>
      </c>
      <c r="L80" s="420">
        <v>4</v>
      </c>
      <c r="M80" s="419"/>
      <c r="N80" s="420">
        <v>1876</v>
      </c>
      <c r="O80" s="419"/>
      <c r="P80" s="421" t="str">
        <f t="shared" si="1"/>
        <v/>
      </c>
      <c r="Q80" s="419"/>
      <c r="R80" s="420"/>
      <c r="S80" s="423"/>
      <c r="T80" s="416" t="str">
        <f t="shared" si="2"/>
        <v/>
      </c>
      <c r="U80" s="626" t="str">
        <f t="shared" si="3"/>
        <v/>
      </c>
      <c r="V80" s="631" t="str">
        <f t="shared" si="4"/>
        <v/>
      </c>
      <c r="W80" s="442" t="str">
        <f t="shared" si="5"/>
        <v/>
      </c>
    </row>
    <row r="81" spans="1:23" x14ac:dyDescent="0.2">
      <c r="A81" s="56"/>
      <c r="B81" s="211" t="s">
        <v>681</v>
      </c>
      <c r="C81" s="212"/>
      <c r="D81" s="209" t="s">
        <v>535</v>
      </c>
      <c r="E81" s="16">
        <v>61</v>
      </c>
      <c r="F81" s="14" t="s">
        <v>124</v>
      </c>
      <c r="G81" s="14" t="s">
        <v>125</v>
      </c>
      <c r="H81" s="418" t="str">
        <f>IF('Table 1'!I81="","",'Table 1'!I81)</f>
        <v/>
      </c>
      <c r="I81" s="419"/>
      <c r="J81" s="420"/>
      <c r="K81" s="444" t="str">
        <f t="shared" si="0"/>
        <v/>
      </c>
      <c r="L81" s="420"/>
      <c r="M81" s="419"/>
      <c r="N81" s="420"/>
      <c r="O81" s="419"/>
      <c r="P81" s="421" t="str">
        <f t="shared" si="1"/>
        <v/>
      </c>
      <c r="Q81" s="419"/>
      <c r="R81" s="420"/>
      <c r="S81" s="423"/>
      <c r="T81" s="416" t="str">
        <f t="shared" si="2"/>
        <v/>
      </c>
      <c r="U81" s="626" t="str">
        <f t="shared" si="3"/>
        <v/>
      </c>
      <c r="V81" s="631" t="str">
        <f t="shared" si="4"/>
        <v/>
      </c>
      <c r="W81" s="442" t="str">
        <f t="shared" si="5"/>
        <v/>
      </c>
    </row>
    <row r="82" spans="1:23" x14ac:dyDescent="0.2">
      <c r="A82" s="56"/>
      <c r="B82" s="211" t="s">
        <v>682</v>
      </c>
      <c r="C82" s="212"/>
      <c r="D82" s="209" t="s">
        <v>535</v>
      </c>
      <c r="E82" s="13">
        <v>62</v>
      </c>
      <c r="F82" s="14" t="s">
        <v>126</v>
      </c>
      <c r="G82" s="14" t="s">
        <v>127</v>
      </c>
      <c r="H82" s="418" t="str">
        <f>IF('Table 1'!I82="","",'Table 1'!I82)</f>
        <v/>
      </c>
      <c r="I82" s="419"/>
      <c r="J82" s="420"/>
      <c r="K82" s="444" t="str">
        <f t="shared" si="0"/>
        <v/>
      </c>
      <c r="L82" s="420"/>
      <c r="M82" s="419"/>
      <c r="N82" s="420"/>
      <c r="O82" s="419"/>
      <c r="P82" s="421" t="str">
        <f t="shared" si="1"/>
        <v/>
      </c>
      <c r="Q82" s="419"/>
      <c r="R82" s="420"/>
      <c r="S82" s="423"/>
      <c r="T82" s="416" t="str">
        <f t="shared" si="2"/>
        <v/>
      </c>
      <c r="U82" s="626" t="str">
        <f t="shared" si="3"/>
        <v/>
      </c>
      <c r="V82" s="631" t="str">
        <f t="shared" si="4"/>
        <v/>
      </c>
      <c r="W82" s="442" t="str">
        <f t="shared" si="5"/>
        <v/>
      </c>
    </row>
    <row r="83" spans="1:23" x14ac:dyDescent="0.2">
      <c r="A83" s="56"/>
      <c r="B83" s="211" t="s">
        <v>683</v>
      </c>
      <c r="C83" s="212"/>
      <c r="D83" s="209" t="s">
        <v>535</v>
      </c>
      <c r="E83" s="16">
        <v>63</v>
      </c>
      <c r="F83" s="14" t="s">
        <v>128</v>
      </c>
      <c r="G83" s="14" t="s">
        <v>129</v>
      </c>
      <c r="H83" s="418" t="str">
        <f>IF('Table 1'!I83="","",'Table 1'!I83)</f>
        <v/>
      </c>
      <c r="I83" s="419"/>
      <c r="J83" s="420"/>
      <c r="K83" s="444" t="str">
        <f t="shared" si="0"/>
        <v/>
      </c>
      <c r="L83" s="420"/>
      <c r="M83" s="419"/>
      <c r="N83" s="420"/>
      <c r="O83" s="419"/>
      <c r="P83" s="421" t="str">
        <f t="shared" si="1"/>
        <v/>
      </c>
      <c r="Q83" s="419"/>
      <c r="R83" s="420"/>
      <c r="S83" s="423"/>
      <c r="T83" s="416" t="str">
        <f t="shared" si="2"/>
        <v/>
      </c>
      <c r="U83" s="626" t="str">
        <f t="shared" si="3"/>
        <v/>
      </c>
      <c r="V83" s="631" t="str">
        <f t="shared" si="4"/>
        <v/>
      </c>
      <c r="W83" s="442" t="str">
        <f t="shared" si="5"/>
        <v/>
      </c>
    </row>
    <row r="84" spans="1:23" x14ac:dyDescent="0.2">
      <c r="A84" s="56"/>
      <c r="B84" s="211" t="s">
        <v>684</v>
      </c>
      <c r="C84" s="212"/>
      <c r="D84" s="209" t="s">
        <v>535</v>
      </c>
      <c r="E84" s="13">
        <v>64</v>
      </c>
      <c r="F84" s="14" t="s">
        <v>130</v>
      </c>
      <c r="G84" s="14" t="s">
        <v>131</v>
      </c>
      <c r="H84" s="418" t="str">
        <f>IF('Table 1'!I84="","",'Table 1'!I84)</f>
        <v/>
      </c>
      <c r="I84" s="419"/>
      <c r="J84" s="420"/>
      <c r="K84" s="444" t="str">
        <f t="shared" si="0"/>
        <v/>
      </c>
      <c r="L84" s="420"/>
      <c r="M84" s="419"/>
      <c r="N84" s="420"/>
      <c r="O84" s="419"/>
      <c r="P84" s="421" t="str">
        <f t="shared" si="1"/>
        <v/>
      </c>
      <c r="Q84" s="419"/>
      <c r="R84" s="420"/>
      <c r="S84" s="423"/>
      <c r="T84" s="416" t="str">
        <f t="shared" si="2"/>
        <v/>
      </c>
      <c r="U84" s="626" t="str">
        <f t="shared" si="3"/>
        <v/>
      </c>
      <c r="V84" s="631" t="str">
        <f t="shared" si="4"/>
        <v/>
      </c>
      <c r="W84" s="442" t="str">
        <f t="shared" si="5"/>
        <v/>
      </c>
    </row>
    <row r="85" spans="1:23" x14ac:dyDescent="0.2">
      <c r="A85" s="56"/>
      <c r="B85" s="211" t="s">
        <v>685</v>
      </c>
      <c r="C85" s="212"/>
      <c r="D85" s="209" t="s">
        <v>535</v>
      </c>
      <c r="E85" s="16">
        <v>65</v>
      </c>
      <c r="F85" s="14" t="s">
        <v>132</v>
      </c>
      <c r="G85" s="14" t="s">
        <v>133</v>
      </c>
      <c r="H85" s="418">
        <f>IF('Table 1'!I85="","",'Table 1'!I85)</f>
        <v>348</v>
      </c>
      <c r="I85" s="419"/>
      <c r="J85" s="420"/>
      <c r="K85" s="444">
        <f t="shared" si="0"/>
        <v>348</v>
      </c>
      <c r="L85" s="420"/>
      <c r="M85" s="419"/>
      <c r="N85" s="420">
        <v>348</v>
      </c>
      <c r="O85" s="419"/>
      <c r="P85" s="421" t="str">
        <f t="shared" si="1"/>
        <v/>
      </c>
      <c r="Q85" s="419"/>
      <c r="R85" s="420"/>
      <c r="S85" s="423"/>
      <c r="T85" s="416" t="str">
        <f t="shared" si="2"/>
        <v/>
      </c>
      <c r="U85" s="626" t="str">
        <f t="shared" si="3"/>
        <v/>
      </c>
      <c r="V85" s="631" t="str">
        <f t="shared" si="4"/>
        <v/>
      </c>
      <c r="W85" s="442" t="str">
        <f t="shared" si="5"/>
        <v/>
      </c>
    </row>
    <row r="86" spans="1:23" x14ac:dyDescent="0.2">
      <c r="A86" s="56"/>
      <c r="B86" s="211" t="s">
        <v>686</v>
      </c>
      <c r="C86" s="212"/>
      <c r="D86" s="209" t="s">
        <v>535</v>
      </c>
      <c r="E86" s="13">
        <v>66</v>
      </c>
      <c r="F86" s="14" t="s">
        <v>134</v>
      </c>
      <c r="G86" s="14" t="s">
        <v>135</v>
      </c>
      <c r="H86" s="418" t="str">
        <f>IF('Table 1'!I86="","",'Table 1'!I86)</f>
        <v/>
      </c>
      <c r="I86" s="419"/>
      <c r="J86" s="420"/>
      <c r="K86" s="444" t="str">
        <f t="shared" ref="K86:K149" si="6">IF(AND(L86="",M86="",N86=""),"",IF(OR(L86="c",M86="c",N86="c"),"c",SUM(L86:N86)))</f>
        <v/>
      </c>
      <c r="L86" s="420"/>
      <c r="M86" s="419"/>
      <c r="N86" s="420"/>
      <c r="O86" s="419"/>
      <c r="P86" s="421" t="str">
        <f t="shared" ref="P86:P149" si="7">IF(AND(Q86="",R86="",S86=""),"",IF(OR(Q86="c",R86="c",S86="c"),"c",SUM(Q86:S86)))</f>
        <v/>
      </c>
      <c r="Q86" s="419"/>
      <c r="R86" s="420"/>
      <c r="S86" s="423"/>
      <c r="T86" s="416" t="str">
        <f t="shared" ref="T86:T149" si="8">IF(AND(ISNUMBER(H86),SUM(COUNTIF(I86:K86,"c"),COUNTIF(O86:P86,"c"))=1),"Res Disc",IF(AND(H86="c",ISNUMBER(I86),ISNUMBER(J86),ISNUMBER(K86),ISNUMBER(O86),ISNUMBER(P86)),"Res Disc",IF(AND(COUNTIF(Q86:S86,"c")=1,ISNUMBER(P86)),"Res Disc",IF(AND(P86="c",ISNUMBER(Q86),ISNUMBER(R86),ISNUMBER(S86)),"Res Disc",IF(AND(K86="c",ISNUMBER(L86),ISNUMBER(M86),ISNUMBER(N86)),"Res Disc",IF(AND(ISNUMBER(K86),COUNTIF(L86:N86,"c")=1),"Res Disc",""))))))</f>
        <v/>
      </c>
      <c r="U86" s="626" t="str">
        <f t="shared" ref="U86:U149" si="9">IF(T86&lt;&gt;"","",IF(SUM(COUNTIF(I86:K86,"c"),COUNTIF(O86:P86,"c"))&gt;1,"",IF(OR(AND(H86="c",OR(I86="c",J86="c",K86="c",O86="c",P86="c")),AND(H86&lt;&gt;"",I86="c",J86="c",K86="c",O86="c",P86="c"),AND(H86&lt;&gt;"",I86="",J86="",K86="",O86="",P86="")),"",IF(ABS(SUM(I86:K86,O86:P86)-SUM(H86))&gt;0.9,SUM(I86:K86,O86:P86),""))))</f>
        <v/>
      </c>
      <c r="V86" s="631" t="str">
        <f t="shared" ref="V86:V149" si="10">IF(T86&lt;&gt;"","",IF(OR(AND(K86="c",OR(L86="c",N86="c",M86="c")),AND(K86&lt;&gt;"",L86="c",M86="c",N86="c"),AND(K86&lt;&gt;"",L86="",N86="",M86="")),"",IF(COUNTIF(L86:N86,"c")&gt;1,"",IF(ABS(SUM(L86:N86)-SUM(K86))&gt;0.9,SUM(L86:N86),""))))</f>
        <v/>
      </c>
      <c r="W86" s="442" t="str">
        <f t="shared" ref="W86:W149" si="11">IF(T86&lt;&gt;"","",IF(OR(AND(P86="c",OR(Q86="c",S86="c",R86="c")),AND(P86&lt;&gt;"",Q86="c",R86="c",S86="c"),AND(P86&lt;&gt;"",Q86="",S86="",R86="")),"",IF(COUNTIF(Q86:S86,"c")&gt;1,"",IF(ABS(SUM(Q86:S86)-SUM(P86))&gt;0.9,SUM(Q86:S86),""))))</f>
        <v/>
      </c>
    </row>
    <row r="87" spans="1:23" x14ac:dyDescent="0.2">
      <c r="A87" s="56"/>
      <c r="B87" s="211" t="s">
        <v>687</v>
      </c>
      <c r="C87" s="212"/>
      <c r="D87" s="209" t="s">
        <v>535</v>
      </c>
      <c r="E87" s="16">
        <v>67</v>
      </c>
      <c r="F87" s="14" t="s">
        <v>136</v>
      </c>
      <c r="G87" s="14" t="s">
        <v>137</v>
      </c>
      <c r="H87" s="418" t="str">
        <f>IF('Table 1'!I87="","",'Table 1'!I87)</f>
        <v/>
      </c>
      <c r="I87" s="419"/>
      <c r="J87" s="420"/>
      <c r="K87" s="444" t="str">
        <f t="shared" si="6"/>
        <v/>
      </c>
      <c r="L87" s="420"/>
      <c r="M87" s="419"/>
      <c r="N87" s="420"/>
      <c r="O87" s="419"/>
      <c r="P87" s="421" t="str">
        <f t="shared" si="7"/>
        <v/>
      </c>
      <c r="Q87" s="419"/>
      <c r="R87" s="420"/>
      <c r="S87" s="423"/>
      <c r="T87" s="416" t="str">
        <f t="shared" si="8"/>
        <v/>
      </c>
      <c r="U87" s="626" t="str">
        <f t="shared" si="9"/>
        <v/>
      </c>
      <c r="V87" s="631" t="str">
        <f t="shared" si="10"/>
        <v/>
      </c>
      <c r="W87" s="442" t="str">
        <f t="shared" si="11"/>
        <v/>
      </c>
    </row>
    <row r="88" spans="1:23" x14ac:dyDescent="0.2">
      <c r="A88" s="56"/>
      <c r="B88" s="211" t="s">
        <v>688</v>
      </c>
      <c r="C88" s="212"/>
      <c r="D88" s="209" t="s">
        <v>535</v>
      </c>
      <c r="E88" s="13">
        <v>68</v>
      </c>
      <c r="F88" s="14" t="s">
        <v>138</v>
      </c>
      <c r="G88" s="14" t="s">
        <v>139</v>
      </c>
      <c r="H88" s="418" t="str">
        <f>IF('Table 1'!I88="","",'Table 1'!I88)</f>
        <v/>
      </c>
      <c r="I88" s="419"/>
      <c r="J88" s="420"/>
      <c r="K88" s="444" t="str">
        <f t="shared" si="6"/>
        <v/>
      </c>
      <c r="L88" s="420"/>
      <c r="M88" s="419"/>
      <c r="N88" s="420"/>
      <c r="O88" s="419"/>
      <c r="P88" s="421" t="str">
        <f t="shared" si="7"/>
        <v/>
      </c>
      <c r="Q88" s="419"/>
      <c r="R88" s="420"/>
      <c r="S88" s="423"/>
      <c r="T88" s="416" t="str">
        <f t="shared" si="8"/>
        <v/>
      </c>
      <c r="U88" s="626" t="str">
        <f t="shared" si="9"/>
        <v/>
      </c>
      <c r="V88" s="631" t="str">
        <f t="shared" si="10"/>
        <v/>
      </c>
      <c r="W88" s="442" t="str">
        <f t="shared" si="11"/>
        <v/>
      </c>
    </row>
    <row r="89" spans="1:23" x14ac:dyDescent="0.2">
      <c r="A89" s="56"/>
      <c r="B89" s="211" t="s">
        <v>689</v>
      </c>
      <c r="C89" s="212"/>
      <c r="D89" s="209" t="s">
        <v>535</v>
      </c>
      <c r="E89" s="16">
        <v>69</v>
      </c>
      <c r="F89" s="14" t="s">
        <v>140</v>
      </c>
      <c r="G89" s="14" t="s">
        <v>141</v>
      </c>
      <c r="H89" s="418">
        <f>IF('Table 1'!I89="","",'Table 1'!I89)</f>
        <v>43</v>
      </c>
      <c r="I89" s="419"/>
      <c r="J89" s="420"/>
      <c r="K89" s="444">
        <f t="shared" si="6"/>
        <v>43</v>
      </c>
      <c r="L89" s="420"/>
      <c r="M89" s="419"/>
      <c r="N89" s="420">
        <v>43</v>
      </c>
      <c r="O89" s="419"/>
      <c r="P89" s="421" t="str">
        <f t="shared" si="7"/>
        <v/>
      </c>
      <c r="Q89" s="419"/>
      <c r="R89" s="420"/>
      <c r="S89" s="423"/>
      <c r="T89" s="416" t="str">
        <f t="shared" si="8"/>
        <v/>
      </c>
      <c r="U89" s="626" t="str">
        <f t="shared" si="9"/>
        <v/>
      </c>
      <c r="V89" s="631" t="str">
        <f t="shared" si="10"/>
        <v/>
      </c>
      <c r="W89" s="442" t="str">
        <f t="shared" si="11"/>
        <v/>
      </c>
    </row>
    <row r="90" spans="1:23" x14ac:dyDescent="0.2">
      <c r="A90" s="56"/>
      <c r="B90" s="211" t="s">
        <v>690</v>
      </c>
      <c r="C90" s="212"/>
      <c r="D90" s="209" t="s">
        <v>535</v>
      </c>
      <c r="E90" s="13">
        <v>70</v>
      </c>
      <c r="F90" s="14" t="s">
        <v>142</v>
      </c>
      <c r="G90" s="14" t="s">
        <v>143</v>
      </c>
      <c r="H90" s="418" t="str">
        <f>IF('Table 1'!I90="","",'Table 1'!I90)</f>
        <v/>
      </c>
      <c r="I90" s="419"/>
      <c r="J90" s="420"/>
      <c r="K90" s="444" t="str">
        <f t="shared" si="6"/>
        <v/>
      </c>
      <c r="L90" s="420"/>
      <c r="M90" s="419"/>
      <c r="N90" s="420"/>
      <c r="O90" s="419"/>
      <c r="P90" s="421" t="str">
        <f t="shared" si="7"/>
        <v/>
      </c>
      <c r="Q90" s="419"/>
      <c r="R90" s="420"/>
      <c r="S90" s="423"/>
      <c r="T90" s="416" t="str">
        <f t="shared" si="8"/>
        <v/>
      </c>
      <c r="U90" s="626" t="str">
        <f t="shared" si="9"/>
        <v/>
      </c>
      <c r="V90" s="631" t="str">
        <f t="shared" si="10"/>
        <v/>
      </c>
      <c r="W90" s="442" t="str">
        <f t="shared" si="11"/>
        <v/>
      </c>
    </row>
    <row r="91" spans="1:23" x14ac:dyDescent="0.2">
      <c r="A91" s="56"/>
      <c r="B91" s="211" t="s">
        <v>691</v>
      </c>
      <c r="C91" s="212"/>
      <c r="D91" s="209" t="s">
        <v>535</v>
      </c>
      <c r="E91" s="16">
        <v>71</v>
      </c>
      <c r="F91" s="14" t="s">
        <v>144</v>
      </c>
      <c r="G91" s="14" t="s">
        <v>145</v>
      </c>
      <c r="H91" s="418" t="str">
        <f>IF('Table 1'!I91="","",'Table 1'!I91)</f>
        <v/>
      </c>
      <c r="I91" s="419"/>
      <c r="J91" s="420"/>
      <c r="K91" s="444" t="str">
        <f t="shared" si="6"/>
        <v/>
      </c>
      <c r="L91" s="420"/>
      <c r="M91" s="419"/>
      <c r="N91" s="420"/>
      <c r="O91" s="419"/>
      <c r="P91" s="421" t="str">
        <f t="shared" si="7"/>
        <v/>
      </c>
      <c r="Q91" s="419"/>
      <c r="R91" s="420"/>
      <c r="S91" s="423"/>
      <c r="T91" s="416" t="str">
        <f t="shared" si="8"/>
        <v/>
      </c>
      <c r="U91" s="626" t="str">
        <f t="shared" si="9"/>
        <v/>
      </c>
      <c r="V91" s="631" t="str">
        <f t="shared" si="10"/>
        <v/>
      </c>
      <c r="W91" s="442" t="str">
        <f t="shared" si="11"/>
        <v/>
      </c>
    </row>
    <row r="92" spans="1:23" x14ac:dyDescent="0.2">
      <c r="A92" s="56"/>
      <c r="B92" s="211" t="s">
        <v>692</v>
      </c>
      <c r="C92" s="212"/>
      <c r="D92" s="209" t="s">
        <v>535</v>
      </c>
      <c r="E92" s="13">
        <v>72</v>
      </c>
      <c r="F92" s="14" t="s">
        <v>146</v>
      </c>
      <c r="G92" s="14" t="s">
        <v>147</v>
      </c>
      <c r="H92" s="418" t="str">
        <f>IF('Table 1'!I92="","",'Table 1'!I92)</f>
        <v/>
      </c>
      <c r="I92" s="419"/>
      <c r="J92" s="420"/>
      <c r="K92" s="444" t="str">
        <f t="shared" si="6"/>
        <v/>
      </c>
      <c r="L92" s="420"/>
      <c r="M92" s="419"/>
      <c r="N92" s="420"/>
      <c r="O92" s="419"/>
      <c r="P92" s="421" t="str">
        <f t="shared" si="7"/>
        <v/>
      </c>
      <c r="Q92" s="419"/>
      <c r="R92" s="420"/>
      <c r="S92" s="423"/>
      <c r="T92" s="416" t="str">
        <f t="shared" si="8"/>
        <v/>
      </c>
      <c r="U92" s="626" t="str">
        <f t="shared" si="9"/>
        <v/>
      </c>
      <c r="V92" s="631" t="str">
        <f t="shared" si="10"/>
        <v/>
      </c>
      <c r="W92" s="442" t="str">
        <f t="shared" si="11"/>
        <v/>
      </c>
    </row>
    <row r="93" spans="1:23" x14ac:dyDescent="0.2">
      <c r="A93" s="56"/>
      <c r="B93" s="211" t="s">
        <v>693</v>
      </c>
      <c r="C93" s="212"/>
      <c r="D93" s="209" t="s">
        <v>535</v>
      </c>
      <c r="E93" s="16">
        <v>73</v>
      </c>
      <c r="F93" s="14" t="s">
        <v>148</v>
      </c>
      <c r="G93" s="14" t="s">
        <v>149</v>
      </c>
      <c r="H93" s="418" t="str">
        <f>IF('Table 1'!I93="","",'Table 1'!I93)</f>
        <v/>
      </c>
      <c r="I93" s="419"/>
      <c r="J93" s="420"/>
      <c r="K93" s="444" t="str">
        <f t="shared" si="6"/>
        <v/>
      </c>
      <c r="L93" s="420"/>
      <c r="M93" s="419"/>
      <c r="N93" s="420"/>
      <c r="O93" s="419"/>
      <c r="P93" s="421" t="str">
        <f t="shared" si="7"/>
        <v/>
      </c>
      <c r="Q93" s="419"/>
      <c r="R93" s="420"/>
      <c r="S93" s="423"/>
      <c r="T93" s="416" t="str">
        <f t="shared" si="8"/>
        <v/>
      </c>
      <c r="U93" s="626" t="str">
        <f t="shared" si="9"/>
        <v/>
      </c>
      <c r="V93" s="631" t="str">
        <f t="shared" si="10"/>
        <v/>
      </c>
      <c r="W93" s="442" t="str">
        <f t="shared" si="11"/>
        <v/>
      </c>
    </row>
    <row r="94" spans="1:23" x14ac:dyDescent="0.2">
      <c r="A94" s="56"/>
      <c r="B94" s="211" t="s">
        <v>694</v>
      </c>
      <c r="C94" s="212"/>
      <c r="D94" s="209" t="s">
        <v>535</v>
      </c>
      <c r="E94" s="13">
        <v>74</v>
      </c>
      <c r="F94" s="14" t="s">
        <v>150</v>
      </c>
      <c r="G94" s="14" t="s">
        <v>151</v>
      </c>
      <c r="H94" s="418">
        <f>IF('Table 1'!I94="","",'Table 1'!I94)</f>
        <v>116</v>
      </c>
      <c r="I94" s="419"/>
      <c r="J94" s="420"/>
      <c r="K94" s="444">
        <f t="shared" si="6"/>
        <v>116</v>
      </c>
      <c r="L94" s="420"/>
      <c r="M94" s="419"/>
      <c r="N94" s="420">
        <v>116</v>
      </c>
      <c r="O94" s="419"/>
      <c r="P94" s="421" t="str">
        <f t="shared" si="7"/>
        <v/>
      </c>
      <c r="Q94" s="419"/>
      <c r="R94" s="420"/>
      <c r="S94" s="423"/>
      <c r="T94" s="416" t="str">
        <f t="shared" si="8"/>
        <v/>
      </c>
      <c r="U94" s="626" t="str">
        <f t="shared" si="9"/>
        <v/>
      </c>
      <c r="V94" s="631" t="str">
        <f t="shared" si="10"/>
        <v/>
      </c>
      <c r="W94" s="442" t="str">
        <f t="shared" si="11"/>
        <v/>
      </c>
    </row>
    <row r="95" spans="1:23" x14ac:dyDescent="0.2">
      <c r="A95" s="56"/>
      <c r="B95" s="211" t="s">
        <v>695</v>
      </c>
      <c r="C95" s="212"/>
      <c r="D95" s="209" t="s">
        <v>535</v>
      </c>
      <c r="E95" s="16">
        <v>75</v>
      </c>
      <c r="F95" s="14" t="s">
        <v>152</v>
      </c>
      <c r="G95" s="14" t="s">
        <v>153</v>
      </c>
      <c r="H95" s="418">
        <f>IF('Table 1'!I95="","",'Table 1'!I95)</f>
        <v>7842</v>
      </c>
      <c r="I95" s="419"/>
      <c r="J95" s="420">
        <v>1</v>
      </c>
      <c r="K95" s="444">
        <f t="shared" si="6"/>
        <v>7841</v>
      </c>
      <c r="L95" s="420">
        <v>9</v>
      </c>
      <c r="M95" s="419"/>
      <c r="N95" s="420">
        <v>7832</v>
      </c>
      <c r="O95" s="419"/>
      <c r="P95" s="421" t="str">
        <f t="shared" si="7"/>
        <v/>
      </c>
      <c r="Q95" s="419"/>
      <c r="R95" s="420"/>
      <c r="S95" s="423"/>
      <c r="T95" s="416" t="str">
        <f t="shared" si="8"/>
        <v/>
      </c>
      <c r="U95" s="626" t="str">
        <f t="shared" si="9"/>
        <v/>
      </c>
      <c r="V95" s="631" t="str">
        <f t="shared" si="10"/>
        <v/>
      </c>
      <c r="W95" s="442" t="str">
        <f t="shared" si="11"/>
        <v/>
      </c>
    </row>
    <row r="96" spans="1:23" x14ac:dyDescent="0.2">
      <c r="A96" s="56"/>
      <c r="B96" s="211" t="s">
        <v>696</v>
      </c>
      <c r="C96" s="212"/>
      <c r="D96" s="209" t="s">
        <v>535</v>
      </c>
      <c r="E96" s="13">
        <v>76</v>
      </c>
      <c r="F96" s="14" t="s">
        <v>154</v>
      </c>
      <c r="G96" s="14" t="s">
        <v>155</v>
      </c>
      <c r="H96" s="418" t="str">
        <f>IF('Table 1'!I96="","",'Table 1'!I96)</f>
        <v/>
      </c>
      <c r="I96" s="419"/>
      <c r="J96" s="420"/>
      <c r="K96" s="444" t="str">
        <f t="shared" si="6"/>
        <v/>
      </c>
      <c r="L96" s="420"/>
      <c r="M96" s="419"/>
      <c r="N96" s="420"/>
      <c r="O96" s="419"/>
      <c r="P96" s="421" t="str">
        <f t="shared" si="7"/>
        <v/>
      </c>
      <c r="Q96" s="419"/>
      <c r="R96" s="420"/>
      <c r="S96" s="423"/>
      <c r="T96" s="416" t="str">
        <f t="shared" si="8"/>
        <v/>
      </c>
      <c r="U96" s="626" t="str">
        <f t="shared" si="9"/>
        <v/>
      </c>
      <c r="V96" s="631" t="str">
        <f t="shared" si="10"/>
        <v/>
      </c>
      <c r="W96" s="442" t="str">
        <f t="shared" si="11"/>
        <v/>
      </c>
    </row>
    <row r="97" spans="1:23" x14ac:dyDescent="0.2">
      <c r="A97" s="56"/>
      <c r="B97" s="211" t="s">
        <v>697</v>
      </c>
      <c r="C97" s="212"/>
      <c r="D97" s="209" t="s">
        <v>535</v>
      </c>
      <c r="E97" s="16">
        <v>77</v>
      </c>
      <c r="F97" s="14" t="s">
        <v>156</v>
      </c>
      <c r="G97" s="14" t="s">
        <v>157</v>
      </c>
      <c r="H97" s="418" t="str">
        <f>IF('Table 1'!I97="","",'Table 1'!I97)</f>
        <v/>
      </c>
      <c r="I97" s="419"/>
      <c r="J97" s="420"/>
      <c r="K97" s="444" t="str">
        <f t="shared" si="6"/>
        <v/>
      </c>
      <c r="L97" s="420"/>
      <c r="M97" s="419"/>
      <c r="N97" s="420"/>
      <c r="O97" s="419"/>
      <c r="P97" s="421" t="str">
        <f t="shared" si="7"/>
        <v/>
      </c>
      <c r="Q97" s="419"/>
      <c r="R97" s="420"/>
      <c r="S97" s="423"/>
      <c r="T97" s="416" t="str">
        <f t="shared" si="8"/>
        <v/>
      </c>
      <c r="U97" s="626" t="str">
        <f t="shared" si="9"/>
        <v/>
      </c>
      <c r="V97" s="631" t="str">
        <f t="shared" si="10"/>
        <v/>
      </c>
      <c r="W97" s="442" t="str">
        <f t="shared" si="11"/>
        <v/>
      </c>
    </row>
    <row r="98" spans="1:23" x14ac:dyDescent="0.2">
      <c r="A98" s="56"/>
      <c r="B98" s="211" t="s">
        <v>698</v>
      </c>
      <c r="C98" s="212"/>
      <c r="D98" s="209" t="s">
        <v>535</v>
      </c>
      <c r="E98" s="13">
        <v>78</v>
      </c>
      <c r="F98" s="14" t="s">
        <v>158</v>
      </c>
      <c r="G98" s="14" t="s">
        <v>159</v>
      </c>
      <c r="H98" s="418" t="str">
        <f>IF('Table 1'!I98="","",'Table 1'!I98)</f>
        <v/>
      </c>
      <c r="I98" s="419"/>
      <c r="J98" s="420"/>
      <c r="K98" s="444" t="str">
        <f t="shared" si="6"/>
        <v/>
      </c>
      <c r="L98" s="420"/>
      <c r="M98" s="419"/>
      <c r="N98" s="420"/>
      <c r="O98" s="419"/>
      <c r="P98" s="421" t="str">
        <f t="shared" si="7"/>
        <v/>
      </c>
      <c r="Q98" s="419"/>
      <c r="R98" s="420"/>
      <c r="S98" s="423"/>
      <c r="T98" s="416" t="str">
        <f t="shared" si="8"/>
        <v/>
      </c>
      <c r="U98" s="626" t="str">
        <f t="shared" si="9"/>
        <v/>
      </c>
      <c r="V98" s="631" t="str">
        <f t="shared" si="10"/>
        <v/>
      </c>
      <c r="W98" s="442" t="str">
        <f t="shared" si="11"/>
        <v/>
      </c>
    </row>
    <row r="99" spans="1:23" x14ac:dyDescent="0.2">
      <c r="A99" s="56"/>
      <c r="B99" s="211" t="s">
        <v>699</v>
      </c>
      <c r="C99" s="212"/>
      <c r="D99" s="209" t="s">
        <v>535</v>
      </c>
      <c r="E99" s="16">
        <v>79</v>
      </c>
      <c r="F99" s="14" t="s">
        <v>160</v>
      </c>
      <c r="G99" s="14" t="s">
        <v>161</v>
      </c>
      <c r="H99" s="418" t="str">
        <f>IF('Table 1'!I99="","",'Table 1'!I99)</f>
        <v/>
      </c>
      <c r="I99" s="419"/>
      <c r="J99" s="420"/>
      <c r="K99" s="444" t="str">
        <f t="shared" si="6"/>
        <v/>
      </c>
      <c r="L99" s="420"/>
      <c r="M99" s="419"/>
      <c r="N99" s="420"/>
      <c r="O99" s="419"/>
      <c r="P99" s="421" t="str">
        <f t="shared" si="7"/>
        <v/>
      </c>
      <c r="Q99" s="419"/>
      <c r="R99" s="420"/>
      <c r="S99" s="423"/>
      <c r="T99" s="416" t="str">
        <f t="shared" si="8"/>
        <v/>
      </c>
      <c r="U99" s="626" t="str">
        <f t="shared" si="9"/>
        <v/>
      </c>
      <c r="V99" s="631" t="str">
        <f t="shared" si="10"/>
        <v/>
      </c>
      <c r="W99" s="442" t="str">
        <f t="shared" si="11"/>
        <v/>
      </c>
    </row>
    <row r="100" spans="1:23" x14ac:dyDescent="0.2">
      <c r="A100" s="56"/>
      <c r="B100" s="211" t="s">
        <v>700</v>
      </c>
      <c r="C100" s="212"/>
      <c r="D100" s="209" t="s">
        <v>535</v>
      </c>
      <c r="E100" s="13">
        <v>80</v>
      </c>
      <c r="F100" s="14" t="s">
        <v>162</v>
      </c>
      <c r="G100" s="14" t="s">
        <v>163</v>
      </c>
      <c r="H100" s="418" t="str">
        <f>IF('Table 1'!I100="","",'Table 1'!I100)</f>
        <v/>
      </c>
      <c r="I100" s="419"/>
      <c r="J100" s="420"/>
      <c r="K100" s="444" t="str">
        <f t="shared" si="6"/>
        <v/>
      </c>
      <c r="L100" s="420"/>
      <c r="M100" s="419"/>
      <c r="N100" s="420"/>
      <c r="O100" s="419"/>
      <c r="P100" s="421" t="str">
        <f t="shared" si="7"/>
        <v/>
      </c>
      <c r="Q100" s="419"/>
      <c r="R100" s="420"/>
      <c r="S100" s="423"/>
      <c r="T100" s="416" t="str">
        <f t="shared" si="8"/>
        <v/>
      </c>
      <c r="U100" s="626" t="str">
        <f t="shared" si="9"/>
        <v/>
      </c>
      <c r="V100" s="631" t="str">
        <f t="shared" si="10"/>
        <v/>
      </c>
      <c r="W100" s="442" t="str">
        <f t="shared" si="11"/>
        <v/>
      </c>
    </row>
    <row r="101" spans="1:23" x14ac:dyDescent="0.2">
      <c r="A101" s="56"/>
      <c r="B101" s="211" t="s">
        <v>701</v>
      </c>
      <c r="C101" s="212"/>
      <c r="D101" s="209" t="s">
        <v>535</v>
      </c>
      <c r="E101" s="16">
        <v>81</v>
      </c>
      <c r="F101" s="14" t="s">
        <v>164</v>
      </c>
      <c r="G101" s="14" t="s">
        <v>165</v>
      </c>
      <c r="H101" s="418">
        <f>IF('Table 1'!I101="","",'Table 1'!I101)</f>
        <v>47</v>
      </c>
      <c r="I101" s="419"/>
      <c r="J101" s="420"/>
      <c r="K101" s="444">
        <f t="shared" si="6"/>
        <v>47</v>
      </c>
      <c r="L101" s="420"/>
      <c r="M101" s="419"/>
      <c r="N101" s="420">
        <v>47</v>
      </c>
      <c r="O101" s="419"/>
      <c r="P101" s="421" t="str">
        <f t="shared" si="7"/>
        <v/>
      </c>
      <c r="Q101" s="419"/>
      <c r="R101" s="420"/>
      <c r="S101" s="423"/>
      <c r="T101" s="416" t="str">
        <f t="shared" si="8"/>
        <v/>
      </c>
      <c r="U101" s="626" t="str">
        <f t="shared" si="9"/>
        <v/>
      </c>
      <c r="V101" s="631" t="str">
        <f t="shared" si="10"/>
        <v/>
      </c>
      <c r="W101" s="442" t="str">
        <f t="shared" si="11"/>
        <v/>
      </c>
    </row>
    <row r="102" spans="1:23" x14ac:dyDescent="0.2">
      <c r="A102" s="56"/>
      <c r="B102" s="211" t="s">
        <v>702</v>
      </c>
      <c r="C102" s="212"/>
      <c r="D102" s="209" t="s">
        <v>535</v>
      </c>
      <c r="E102" s="13">
        <v>82</v>
      </c>
      <c r="F102" s="14" t="s">
        <v>166</v>
      </c>
      <c r="G102" s="14" t="s">
        <v>167</v>
      </c>
      <c r="H102" s="418">
        <f>IF('Table 1'!I102="","",'Table 1'!I102)</f>
        <v>9139</v>
      </c>
      <c r="I102" s="419"/>
      <c r="J102" s="420">
        <v>7</v>
      </c>
      <c r="K102" s="444">
        <f t="shared" si="6"/>
        <v>9132</v>
      </c>
      <c r="L102" s="420">
        <v>42</v>
      </c>
      <c r="M102" s="419"/>
      <c r="N102" s="420">
        <f>9064+15+11</f>
        <v>9090</v>
      </c>
      <c r="O102" s="419"/>
      <c r="P102" s="421" t="str">
        <f t="shared" si="7"/>
        <v/>
      </c>
      <c r="Q102" s="419"/>
      <c r="R102" s="420"/>
      <c r="S102" s="423"/>
      <c r="T102" s="416" t="str">
        <f t="shared" si="8"/>
        <v/>
      </c>
      <c r="U102" s="626" t="str">
        <f t="shared" si="9"/>
        <v/>
      </c>
      <c r="V102" s="631" t="str">
        <f t="shared" si="10"/>
        <v/>
      </c>
      <c r="W102" s="442" t="str">
        <f t="shared" si="11"/>
        <v/>
      </c>
    </row>
    <row r="103" spans="1:23" x14ac:dyDescent="0.2">
      <c r="A103" s="56"/>
      <c r="B103" s="211" t="s">
        <v>703</v>
      </c>
      <c r="C103" s="212"/>
      <c r="D103" s="209" t="s">
        <v>535</v>
      </c>
      <c r="E103" s="16">
        <v>83</v>
      </c>
      <c r="F103" s="14" t="s">
        <v>168</v>
      </c>
      <c r="G103" s="14" t="s">
        <v>169</v>
      </c>
      <c r="H103" s="418">
        <f>IF('Table 1'!I103="","",'Table 1'!I103)</f>
        <v>1</v>
      </c>
      <c r="I103" s="419"/>
      <c r="J103" s="420"/>
      <c r="K103" s="444">
        <f t="shared" si="6"/>
        <v>1</v>
      </c>
      <c r="L103" s="420"/>
      <c r="M103" s="419"/>
      <c r="N103" s="420">
        <v>1</v>
      </c>
      <c r="O103" s="419"/>
      <c r="P103" s="421" t="str">
        <f t="shared" si="7"/>
        <v/>
      </c>
      <c r="Q103" s="419"/>
      <c r="R103" s="420"/>
      <c r="S103" s="423"/>
      <c r="T103" s="416" t="str">
        <f t="shared" si="8"/>
        <v/>
      </c>
      <c r="U103" s="626" t="str">
        <f t="shared" si="9"/>
        <v/>
      </c>
      <c r="V103" s="631" t="str">
        <f t="shared" si="10"/>
        <v/>
      </c>
      <c r="W103" s="442" t="str">
        <f t="shared" si="11"/>
        <v/>
      </c>
    </row>
    <row r="104" spans="1:23" x14ac:dyDescent="0.2">
      <c r="A104" s="56"/>
      <c r="B104" s="211" t="s">
        <v>704</v>
      </c>
      <c r="C104" s="212"/>
      <c r="D104" s="209" t="s">
        <v>535</v>
      </c>
      <c r="E104" s="13">
        <v>84</v>
      </c>
      <c r="F104" s="14" t="s">
        <v>170</v>
      </c>
      <c r="G104" s="14" t="s">
        <v>171</v>
      </c>
      <c r="H104" s="418">
        <f>IF('Table 1'!I104="","",'Table 1'!I104)</f>
        <v>6</v>
      </c>
      <c r="I104" s="419"/>
      <c r="J104" s="420"/>
      <c r="K104" s="444">
        <f t="shared" si="6"/>
        <v>6</v>
      </c>
      <c r="L104" s="420">
        <v>1</v>
      </c>
      <c r="M104" s="419"/>
      <c r="N104" s="420">
        <v>5</v>
      </c>
      <c r="O104" s="419"/>
      <c r="P104" s="421" t="str">
        <f t="shared" si="7"/>
        <v/>
      </c>
      <c r="Q104" s="419"/>
      <c r="R104" s="420"/>
      <c r="S104" s="423"/>
      <c r="T104" s="416" t="str">
        <f t="shared" si="8"/>
        <v/>
      </c>
      <c r="U104" s="626" t="str">
        <f t="shared" si="9"/>
        <v/>
      </c>
      <c r="V104" s="631" t="str">
        <f t="shared" si="10"/>
        <v/>
      </c>
      <c r="W104" s="442" t="str">
        <f t="shared" si="11"/>
        <v/>
      </c>
    </row>
    <row r="105" spans="1:23" x14ac:dyDescent="0.2">
      <c r="A105" s="56"/>
      <c r="B105" s="211" t="s">
        <v>705</v>
      </c>
      <c r="C105" s="212"/>
      <c r="D105" s="209" t="s">
        <v>535</v>
      </c>
      <c r="E105" s="16">
        <v>85</v>
      </c>
      <c r="F105" s="14" t="s">
        <v>172</v>
      </c>
      <c r="G105" s="14" t="s">
        <v>173</v>
      </c>
      <c r="H105" s="418">
        <f>IF('Table 1'!I105="","",'Table 1'!I105)</f>
        <v>383</v>
      </c>
      <c r="I105" s="419"/>
      <c r="J105" s="420"/>
      <c r="K105" s="444">
        <f t="shared" si="6"/>
        <v>383</v>
      </c>
      <c r="L105" s="420"/>
      <c r="M105" s="419"/>
      <c r="N105" s="420">
        <v>383</v>
      </c>
      <c r="O105" s="419"/>
      <c r="P105" s="421" t="str">
        <f t="shared" si="7"/>
        <v/>
      </c>
      <c r="Q105" s="419"/>
      <c r="R105" s="420"/>
      <c r="S105" s="423"/>
      <c r="T105" s="416" t="str">
        <f t="shared" si="8"/>
        <v/>
      </c>
      <c r="U105" s="626" t="str">
        <f t="shared" si="9"/>
        <v/>
      </c>
      <c r="V105" s="631" t="str">
        <f t="shared" si="10"/>
        <v/>
      </c>
      <c r="W105" s="442" t="str">
        <f t="shared" si="11"/>
        <v/>
      </c>
    </row>
    <row r="106" spans="1:23" x14ac:dyDescent="0.2">
      <c r="A106" s="56"/>
      <c r="B106" s="211" t="s">
        <v>706</v>
      </c>
      <c r="C106" s="212"/>
      <c r="D106" s="209" t="s">
        <v>535</v>
      </c>
      <c r="E106" s="13">
        <v>86</v>
      </c>
      <c r="F106" s="14" t="s">
        <v>174</v>
      </c>
      <c r="G106" s="14" t="s">
        <v>175</v>
      </c>
      <c r="H106" s="418" t="str">
        <f>IF('Table 1'!I106="","",'Table 1'!I106)</f>
        <v/>
      </c>
      <c r="I106" s="419"/>
      <c r="J106" s="420"/>
      <c r="K106" s="444" t="str">
        <f t="shared" si="6"/>
        <v/>
      </c>
      <c r="L106" s="420"/>
      <c r="M106" s="419"/>
      <c r="N106" s="420"/>
      <c r="O106" s="419"/>
      <c r="P106" s="421" t="str">
        <f t="shared" si="7"/>
        <v/>
      </c>
      <c r="Q106" s="419"/>
      <c r="R106" s="420"/>
      <c r="S106" s="423"/>
      <c r="T106" s="416" t="str">
        <f t="shared" si="8"/>
        <v/>
      </c>
      <c r="U106" s="626" t="str">
        <f t="shared" si="9"/>
        <v/>
      </c>
      <c r="V106" s="631" t="str">
        <f t="shared" si="10"/>
        <v/>
      </c>
      <c r="W106" s="442" t="str">
        <f t="shared" si="11"/>
        <v/>
      </c>
    </row>
    <row r="107" spans="1:23" x14ac:dyDescent="0.2">
      <c r="A107" s="56"/>
      <c r="B107" s="211" t="s">
        <v>707</v>
      </c>
      <c r="C107" s="212"/>
      <c r="D107" s="209" t="s">
        <v>535</v>
      </c>
      <c r="E107" s="16">
        <v>87</v>
      </c>
      <c r="F107" s="14" t="s">
        <v>176</v>
      </c>
      <c r="G107" s="14" t="s">
        <v>177</v>
      </c>
      <c r="H107" s="418" t="str">
        <f>IF('Table 1'!I107="","",'Table 1'!I107)</f>
        <v/>
      </c>
      <c r="I107" s="419"/>
      <c r="J107" s="420"/>
      <c r="K107" s="444" t="str">
        <f t="shared" si="6"/>
        <v/>
      </c>
      <c r="L107" s="420"/>
      <c r="M107" s="419"/>
      <c r="N107" s="420"/>
      <c r="O107" s="419"/>
      <c r="P107" s="421" t="str">
        <f t="shared" si="7"/>
        <v/>
      </c>
      <c r="Q107" s="419"/>
      <c r="R107" s="420"/>
      <c r="S107" s="423"/>
      <c r="T107" s="416" t="str">
        <f t="shared" si="8"/>
        <v/>
      </c>
      <c r="U107" s="626" t="str">
        <f t="shared" si="9"/>
        <v/>
      </c>
      <c r="V107" s="631" t="str">
        <f t="shared" si="10"/>
        <v/>
      </c>
      <c r="W107" s="442" t="str">
        <f t="shared" si="11"/>
        <v/>
      </c>
    </row>
    <row r="108" spans="1:23" x14ac:dyDescent="0.2">
      <c r="A108" s="56"/>
      <c r="B108" s="211" t="s">
        <v>708</v>
      </c>
      <c r="C108" s="212"/>
      <c r="D108" s="209" t="s">
        <v>535</v>
      </c>
      <c r="E108" s="13">
        <v>88</v>
      </c>
      <c r="F108" s="14" t="s">
        <v>178</v>
      </c>
      <c r="G108" s="14" t="s">
        <v>179</v>
      </c>
      <c r="H108" s="418" t="str">
        <f>IF('Table 1'!I108="","",'Table 1'!I108)</f>
        <v/>
      </c>
      <c r="I108" s="419"/>
      <c r="J108" s="420"/>
      <c r="K108" s="444" t="str">
        <f t="shared" si="6"/>
        <v/>
      </c>
      <c r="L108" s="420"/>
      <c r="M108" s="419"/>
      <c r="N108" s="420"/>
      <c r="O108" s="419"/>
      <c r="P108" s="421" t="str">
        <f t="shared" si="7"/>
        <v/>
      </c>
      <c r="Q108" s="419"/>
      <c r="R108" s="420"/>
      <c r="S108" s="423"/>
      <c r="T108" s="416" t="str">
        <f t="shared" si="8"/>
        <v/>
      </c>
      <c r="U108" s="626" t="str">
        <f t="shared" si="9"/>
        <v/>
      </c>
      <c r="V108" s="631" t="str">
        <f t="shared" si="10"/>
        <v/>
      </c>
      <c r="W108" s="442" t="str">
        <f t="shared" si="11"/>
        <v/>
      </c>
    </row>
    <row r="109" spans="1:23" x14ac:dyDescent="0.2">
      <c r="A109" s="56"/>
      <c r="B109" s="211" t="s">
        <v>709</v>
      </c>
      <c r="C109" s="212"/>
      <c r="D109" s="209" t="s">
        <v>535</v>
      </c>
      <c r="E109" s="16">
        <v>89</v>
      </c>
      <c r="F109" s="14" t="s">
        <v>180</v>
      </c>
      <c r="G109" s="14" t="s">
        <v>181</v>
      </c>
      <c r="H109" s="418" t="str">
        <f>IF('Table 1'!I109="","",'Table 1'!I109)</f>
        <v/>
      </c>
      <c r="I109" s="419"/>
      <c r="J109" s="420"/>
      <c r="K109" s="444" t="str">
        <f t="shared" si="6"/>
        <v/>
      </c>
      <c r="L109" s="420"/>
      <c r="M109" s="419"/>
      <c r="N109" s="420"/>
      <c r="O109" s="419"/>
      <c r="P109" s="421" t="str">
        <f t="shared" si="7"/>
        <v/>
      </c>
      <c r="Q109" s="419"/>
      <c r="R109" s="420"/>
      <c r="S109" s="423"/>
      <c r="T109" s="416" t="str">
        <f t="shared" si="8"/>
        <v/>
      </c>
      <c r="U109" s="626" t="str">
        <f t="shared" si="9"/>
        <v/>
      </c>
      <c r="V109" s="631" t="str">
        <f t="shared" si="10"/>
        <v/>
      </c>
      <c r="W109" s="442" t="str">
        <f t="shared" si="11"/>
        <v/>
      </c>
    </row>
    <row r="110" spans="1:23" x14ac:dyDescent="0.2">
      <c r="A110" s="56"/>
      <c r="B110" s="211" t="s">
        <v>710</v>
      </c>
      <c r="C110" s="212"/>
      <c r="D110" s="209" t="s">
        <v>535</v>
      </c>
      <c r="E110" s="13">
        <v>90</v>
      </c>
      <c r="F110" s="14" t="s">
        <v>182</v>
      </c>
      <c r="G110" s="14" t="s">
        <v>183</v>
      </c>
      <c r="H110" s="418" t="str">
        <f>IF('Table 1'!I110="","",'Table 1'!I110)</f>
        <v/>
      </c>
      <c r="I110" s="419"/>
      <c r="J110" s="420"/>
      <c r="K110" s="444" t="str">
        <f t="shared" si="6"/>
        <v/>
      </c>
      <c r="L110" s="420"/>
      <c r="M110" s="419"/>
      <c r="N110" s="420"/>
      <c r="O110" s="419"/>
      <c r="P110" s="421" t="str">
        <f t="shared" si="7"/>
        <v/>
      </c>
      <c r="Q110" s="419"/>
      <c r="R110" s="420"/>
      <c r="S110" s="423"/>
      <c r="T110" s="416" t="str">
        <f t="shared" si="8"/>
        <v/>
      </c>
      <c r="U110" s="626" t="str">
        <f t="shared" si="9"/>
        <v/>
      </c>
      <c r="V110" s="631" t="str">
        <f t="shared" si="10"/>
        <v/>
      </c>
      <c r="W110" s="442" t="str">
        <f t="shared" si="11"/>
        <v/>
      </c>
    </row>
    <row r="111" spans="1:23" x14ac:dyDescent="0.2">
      <c r="A111" s="56"/>
      <c r="B111" s="211" t="s">
        <v>711</v>
      </c>
      <c r="C111" s="212"/>
      <c r="D111" s="209" t="s">
        <v>535</v>
      </c>
      <c r="E111" s="16">
        <v>91</v>
      </c>
      <c r="F111" s="14" t="s">
        <v>184</v>
      </c>
      <c r="G111" s="14" t="s">
        <v>185</v>
      </c>
      <c r="H111" s="418">
        <f>IF('Table 1'!I111="","",'Table 1'!I111)</f>
        <v>701</v>
      </c>
      <c r="I111" s="419"/>
      <c r="J111" s="420"/>
      <c r="K111" s="444">
        <f t="shared" si="6"/>
        <v>701</v>
      </c>
      <c r="L111" s="420">
        <v>23</v>
      </c>
      <c r="M111" s="419"/>
      <c r="N111" s="420">
        <v>678</v>
      </c>
      <c r="O111" s="419"/>
      <c r="P111" s="421" t="str">
        <f t="shared" si="7"/>
        <v/>
      </c>
      <c r="Q111" s="419"/>
      <c r="R111" s="420"/>
      <c r="S111" s="423"/>
      <c r="T111" s="416" t="str">
        <f t="shared" si="8"/>
        <v/>
      </c>
      <c r="U111" s="626" t="str">
        <f t="shared" si="9"/>
        <v/>
      </c>
      <c r="V111" s="631" t="str">
        <f t="shared" si="10"/>
        <v/>
      </c>
      <c r="W111" s="442" t="str">
        <f t="shared" si="11"/>
        <v/>
      </c>
    </row>
    <row r="112" spans="1:23" x14ac:dyDescent="0.2">
      <c r="A112" s="56"/>
      <c r="B112" s="211" t="s">
        <v>712</v>
      </c>
      <c r="C112" s="212"/>
      <c r="D112" s="209" t="s">
        <v>535</v>
      </c>
      <c r="E112" s="13">
        <v>92</v>
      </c>
      <c r="F112" s="14" t="s">
        <v>186</v>
      </c>
      <c r="G112" s="14" t="s">
        <v>187</v>
      </c>
      <c r="H112" s="418" t="str">
        <f>IF('Table 1'!I112="","",'Table 1'!I112)</f>
        <v/>
      </c>
      <c r="I112" s="419"/>
      <c r="J112" s="420"/>
      <c r="K112" s="444" t="str">
        <f t="shared" si="6"/>
        <v/>
      </c>
      <c r="L112" s="420"/>
      <c r="M112" s="419"/>
      <c r="N112" s="420"/>
      <c r="O112" s="419"/>
      <c r="P112" s="421" t="str">
        <f t="shared" si="7"/>
        <v/>
      </c>
      <c r="Q112" s="419"/>
      <c r="R112" s="420"/>
      <c r="S112" s="423"/>
      <c r="T112" s="416" t="str">
        <f t="shared" si="8"/>
        <v/>
      </c>
      <c r="U112" s="626" t="str">
        <f t="shared" si="9"/>
        <v/>
      </c>
      <c r="V112" s="631" t="str">
        <f t="shared" si="10"/>
        <v/>
      </c>
      <c r="W112" s="442" t="str">
        <f t="shared" si="11"/>
        <v/>
      </c>
    </row>
    <row r="113" spans="1:23" x14ac:dyDescent="0.2">
      <c r="A113" s="56"/>
      <c r="B113" s="211" t="s">
        <v>713</v>
      </c>
      <c r="C113" s="212"/>
      <c r="D113" s="209" t="s">
        <v>535</v>
      </c>
      <c r="E113" s="16">
        <v>93</v>
      </c>
      <c r="F113" s="14" t="s">
        <v>188</v>
      </c>
      <c r="G113" s="14" t="s">
        <v>189</v>
      </c>
      <c r="H113" s="418" t="str">
        <f>IF('Table 1'!I113="","",'Table 1'!I113)</f>
        <v/>
      </c>
      <c r="I113" s="419"/>
      <c r="J113" s="420"/>
      <c r="K113" s="444" t="str">
        <f t="shared" si="6"/>
        <v/>
      </c>
      <c r="L113" s="420"/>
      <c r="M113" s="419"/>
      <c r="N113" s="420"/>
      <c r="O113" s="419"/>
      <c r="P113" s="421" t="str">
        <f t="shared" si="7"/>
        <v/>
      </c>
      <c r="Q113" s="419"/>
      <c r="R113" s="420"/>
      <c r="S113" s="423"/>
      <c r="T113" s="416" t="str">
        <f t="shared" si="8"/>
        <v/>
      </c>
      <c r="U113" s="626" t="str">
        <f t="shared" si="9"/>
        <v/>
      </c>
      <c r="V113" s="631" t="str">
        <f t="shared" si="10"/>
        <v/>
      </c>
      <c r="W113" s="442" t="str">
        <f t="shared" si="11"/>
        <v/>
      </c>
    </row>
    <row r="114" spans="1:23" x14ac:dyDescent="0.2">
      <c r="A114" s="56"/>
      <c r="B114" s="211" t="s">
        <v>714</v>
      </c>
      <c r="C114" s="212"/>
      <c r="D114" s="209" t="s">
        <v>535</v>
      </c>
      <c r="E114" s="13">
        <v>94</v>
      </c>
      <c r="F114" s="14" t="s">
        <v>190</v>
      </c>
      <c r="G114" s="14" t="s">
        <v>191</v>
      </c>
      <c r="H114" s="418" t="str">
        <f>IF('Table 1'!I114="","",'Table 1'!I114)</f>
        <v/>
      </c>
      <c r="I114" s="419"/>
      <c r="J114" s="420"/>
      <c r="K114" s="444" t="str">
        <f t="shared" si="6"/>
        <v/>
      </c>
      <c r="L114" s="420"/>
      <c r="M114" s="419"/>
      <c r="N114" s="420"/>
      <c r="O114" s="419"/>
      <c r="P114" s="421" t="str">
        <f t="shared" si="7"/>
        <v/>
      </c>
      <c r="Q114" s="419"/>
      <c r="R114" s="420"/>
      <c r="S114" s="423"/>
      <c r="T114" s="416" t="str">
        <f t="shared" si="8"/>
        <v/>
      </c>
      <c r="U114" s="626" t="str">
        <f t="shared" si="9"/>
        <v/>
      </c>
      <c r="V114" s="631" t="str">
        <f t="shared" si="10"/>
        <v/>
      </c>
      <c r="W114" s="442" t="str">
        <f t="shared" si="11"/>
        <v/>
      </c>
    </row>
    <row r="115" spans="1:23" x14ac:dyDescent="0.2">
      <c r="A115" s="56"/>
      <c r="B115" s="211" t="s">
        <v>715</v>
      </c>
      <c r="C115" s="212"/>
      <c r="D115" s="209" t="s">
        <v>535</v>
      </c>
      <c r="E115" s="16">
        <v>95</v>
      </c>
      <c r="F115" s="14" t="s">
        <v>192</v>
      </c>
      <c r="G115" s="14" t="s">
        <v>193</v>
      </c>
      <c r="H115" s="418" t="str">
        <f>IF('Table 1'!I115="","",'Table 1'!I115)</f>
        <v/>
      </c>
      <c r="I115" s="419"/>
      <c r="J115" s="420"/>
      <c r="K115" s="444" t="str">
        <f t="shared" si="6"/>
        <v/>
      </c>
      <c r="L115" s="420"/>
      <c r="M115" s="419"/>
      <c r="N115" s="420"/>
      <c r="O115" s="419"/>
      <c r="P115" s="421" t="str">
        <f t="shared" si="7"/>
        <v/>
      </c>
      <c r="Q115" s="419"/>
      <c r="R115" s="420"/>
      <c r="S115" s="423"/>
      <c r="T115" s="416" t="str">
        <f t="shared" si="8"/>
        <v/>
      </c>
      <c r="U115" s="626" t="str">
        <f t="shared" si="9"/>
        <v/>
      </c>
      <c r="V115" s="631" t="str">
        <f t="shared" si="10"/>
        <v/>
      </c>
      <c r="W115" s="442" t="str">
        <f t="shared" si="11"/>
        <v/>
      </c>
    </row>
    <row r="116" spans="1:23" x14ac:dyDescent="0.2">
      <c r="A116" s="56"/>
      <c r="B116" s="211" t="s">
        <v>716</v>
      </c>
      <c r="C116" s="212"/>
      <c r="D116" s="209" t="s">
        <v>535</v>
      </c>
      <c r="E116" s="13">
        <v>96</v>
      </c>
      <c r="F116" s="14" t="s">
        <v>194</v>
      </c>
      <c r="G116" s="14" t="s">
        <v>195</v>
      </c>
      <c r="H116" s="418" t="str">
        <f>IF('Table 1'!I116="","",'Table 1'!I116)</f>
        <v/>
      </c>
      <c r="I116" s="419"/>
      <c r="J116" s="420"/>
      <c r="K116" s="444" t="str">
        <f t="shared" si="6"/>
        <v/>
      </c>
      <c r="L116" s="420"/>
      <c r="M116" s="419"/>
      <c r="N116" s="420"/>
      <c r="O116" s="419"/>
      <c r="P116" s="421" t="str">
        <f t="shared" si="7"/>
        <v/>
      </c>
      <c r="Q116" s="419"/>
      <c r="R116" s="420"/>
      <c r="S116" s="423"/>
      <c r="T116" s="416" t="str">
        <f t="shared" si="8"/>
        <v/>
      </c>
      <c r="U116" s="626" t="str">
        <f t="shared" si="9"/>
        <v/>
      </c>
      <c r="V116" s="631" t="str">
        <f t="shared" si="10"/>
        <v/>
      </c>
      <c r="W116" s="442" t="str">
        <f t="shared" si="11"/>
        <v/>
      </c>
    </row>
    <row r="117" spans="1:23" x14ac:dyDescent="0.2">
      <c r="A117" s="56"/>
      <c r="B117" s="211" t="s">
        <v>718</v>
      </c>
      <c r="C117" s="212"/>
      <c r="D117" s="209" t="s">
        <v>535</v>
      </c>
      <c r="E117" s="16">
        <v>97</v>
      </c>
      <c r="F117" s="14" t="s">
        <v>197</v>
      </c>
      <c r="G117" s="14" t="s">
        <v>198</v>
      </c>
      <c r="H117" s="418">
        <f>IF('Table 1'!I117="","",'Table 1'!I117)</f>
        <v>9</v>
      </c>
      <c r="I117" s="419"/>
      <c r="J117" s="420"/>
      <c r="K117" s="444">
        <f t="shared" si="6"/>
        <v>9</v>
      </c>
      <c r="L117" s="420"/>
      <c r="M117" s="419"/>
      <c r="N117" s="420">
        <v>9</v>
      </c>
      <c r="O117" s="419"/>
      <c r="P117" s="421" t="str">
        <f t="shared" si="7"/>
        <v/>
      </c>
      <c r="Q117" s="419"/>
      <c r="R117" s="420"/>
      <c r="S117" s="423"/>
      <c r="T117" s="416" t="str">
        <f t="shared" si="8"/>
        <v/>
      </c>
      <c r="U117" s="626" t="str">
        <f t="shared" si="9"/>
        <v/>
      </c>
      <c r="V117" s="631" t="str">
        <f t="shared" si="10"/>
        <v/>
      </c>
      <c r="W117" s="442" t="str">
        <f t="shared" si="11"/>
        <v/>
      </c>
    </row>
    <row r="118" spans="1:23" x14ac:dyDescent="0.2">
      <c r="A118" s="56"/>
      <c r="B118" s="211" t="s">
        <v>719</v>
      </c>
      <c r="C118" s="212"/>
      <c r="D118" s="209" t="s">
        <v>535</v>
      </c>
      <c r="E118" s="13">
        <v>98</v>
      </c>
      <c r="F118" s="14" t="s">
        <v>199</v>
      </c>
      <c r="G118" s="14" t="s">
        <v>200</v>
      </c>
      <c r="H118" s="418">
        <f>IF('Table 1'!I118="","",'Table 1'!I118)</f>
        <v>166</v>
      </c>
      <c r="I118" s="419"/>
      <c r="J118" s="420"/>
      <c r="K118" s="444">
        <f t="shared" si="6"/>
        <v>166</v>
      </c>
      <c r="L118" s="420"/>
      <c r="M118" s="419"/>
      <c r="N118" s="420">
        <v>166</v>
      </c>
      <c r="O118" s="419"/>
      <c r="P118" s="421" t="str">
        <f t="shared" si="7"/>
        <v/>
      </c>
      <c r="Q118" s="419"/>
      <c r="R118" s="420"/>
      <c r="S118" s="423"/>
      <c r="T118" s="416" t="str">
        <f t="shared" si="8"/>
        <v/>
      </c>
      <c r="U118" s="626" t="str">
        <f t="shared" si="9"/>
        <v/>
      </c>
      <c r="V118" s="631" t="str">
        <f t="shared" si="10"/>
        <v/>
      </c>
      <c r="W118" s="442" t="str">
        <f t="shared" si="11"/>
        <v/>
      </c>
    </row>
    <row r="119" spans="1:23" x14ac:dyDescent="0.2">
      <c r="A119" s="56"/>
      <c r="B119" s="211" t="s">
        <v>720</v>
      </c>
      <c r="C119" s="212"/>
      <c r="D119" s="209" t="s">
        <v>535</v>
      </c>
      <c r="E119" s="16">
        <v>99</v>
      </c>
      <c r="F119" s="14" t="s">
        <v>201</v>
      </c>
      <c r="G119" s="14" t="s">
        <v>202</v>
      </c>
      <c r="H119" s="418">
        <f>IF('Table 1'!I119="","",'Table 1'!I119)</f>
        <v>7233</v>
      </c>
      <c r="I119" s="419"/>
      <c r="J119" s="420"/>
      <c r="K119" s="444">
        <f t="shared" si="6"/>
        <v>7233</v>
      </c>
      <c r="L119" s="420">
        <v>1</v>
      </c>
      <c r="M119" s="419"/>
      <c r="N119" s="420">
        <v>7232</v>
      </c>
      <c r="O119" s="419"/>
      <c r="P119" s="421" t="str">
        <f t="shared" si="7"/>
        <v/>
      </c>
      <c r="Q119" s="419"/>
      <c r="R119" s="420"/>
      <c r="S119" s="423"/>
      <c r="T119" s="416" t="str">
        <f t="shared" si="8"/>
        <v/>
      </c>
      <c r="U119" s="626" t="str">
        <f t="shared" si="9"/>
        <v/>
      </c>
      <c r="V119" s="631" t="str">
        <f t="shared" si="10"/>
        <v/>
      </c>
      <c r="W119" s="442" t="str">
        <f t="shared" si="11"/>
        <v/>
      </c>
    </row>
    <row r="120" spans="1:23" x14ac:dyDescent="0.2">
      <c r="A120" s="56"/>
      <c r="B120" s="211" t="s">
        <v>721</v>
      </c>
      <c r="C120" s="212"/>
      <c r="D120" s="209" t="s">
        <v>535</v>
      </c>
      <c r="E120" s="13">
        <v>100</v>
      </c>
      <c r="F120" s="14" t="s">
        <v>203</v>
      </c>
      <c r="G120" s="14" t="s">
        <v>204</v>
      </c>
      <c r="H120" s="418">
        <f>IF('Table 1'!I120="","",'Table 1'!I120)</f>
        <v>1280</v>
      </c>
      <c r="I120" s="419"/>
      <c r="J120" s="420"/>
      <c r="K120" s="444">
        <f t="shared" si="6"/>
        <v>1280</v>
      </c>
      <c r="L120" s="420"/>
      <c r="M120" s="419"/>
      <c r="N120" s="420">
        <v>1280</v>
      </c>
      <c r="O120" s="419"/>
      <c r="P120" s="421" t="str">
        <f t="shared" si="7"/>
        <v/>
      </c>
      <c r="Q120" s="419"/>
      <c r="R120" s="420"/>
      <c r="S120" s="423"/>
      <c r="T120" s="416" t="str">
        <f t="shared" si="8"/>
        <v/>
      </c>
      <c r="U120" s="626" t="str">
        <f t="shared" si="9"/>
        <v/>
      </c>
      <c r="V120" s="631" t="str">
        <f t="shared" si="10"/>
        <v/>
      </c>
      <c r="W120" s="442" t="str">
        <f t="shared" si="11"/>
        <v/>
      </c>
    </row>
    <row r="121" spans="1:23" x14ac:dyDescent="0.2">
      <c r="A121" s="56"/>
      <c r="B121" s="211" t="s">
        <v>722</v>
      </c>
      <c r="C121" s="212"/>
      <c r="D121" s="209" t="s">
        <v>535</v>
      </c>
      <c r="E121" s="16">
        <v>101</v>
      </c>
      <c r="F121" s="14" t="s">
        <v>205</v>
      </c>
      <c r="G121" s="14" t="s">
        <v>206</v>
      </c>
      <c r="H121" s="418">
        <f>IF('Table 1'!I121="","",'Table 1'!I121)</f>
        <v>21</v>
      </c>
      <c r="I121" s="419"/>
      <c r="J121" s="420"/>
      <c r="K121" s="444">
        <f t="shared" si="6"/>
        <v>21</v>
      </c>
      <c r="L121" s="420"/>
      <c r="M121" s="419"/>
      <c r="N121" s="420">
        <v>21</v>
      </c>
      <c r="O121" s="419"/>
      <c r="P121" s="421" t="str">
        <f t="shared" si="7"/>
        <v/>
      </c>
      <c r="Q121" s="419"/>
      <c r="R121" s="420"/>
      <c r="S121" s="423"/>
      <c r="T121" s="416" t="str">
        <f t="shared" si="8"/>
        <v/>
      </c>
      <c r="U121" s="626" t="str">
        <f t="shared" si="9"/>
        <v/>
      </c>
      <c r="V121" s="631" t="str">
        <f t="shared" si="10"/>
        <v/>
      </c>
      <c r="W121" s="442" t="str">
        <f t="shared" si="11"/>
        <v/>
      </c>
    </row>
    <row r="122" spans="1:23" x14ac:dyDescent="0.2">
      <c r="A122" s="56"/>
      <c r="B122" s="211" t="s">
        <v>723</v>
      </c>
      <c r="C122" s="212"/>
      <c r="D122" s="209" t="s">
        <v>535</v>
      </c>
      <c r="E122" s="13">
        <v>102</v>
      </c>
      <c r="F122" s="14" t="s">
        <v>207</v>
      </c>
      <c r="G122" s="14" t="s">
        <v>208</v>
      </c>
      <c r="H122" s="418">
        <f>IF('Table 1'!I122="","",'Table 1'!I122)</f>
        <v>101</v>
      </c>
      <c r="I122" s="419"/>
      <c r="J122" s="420"/>
      <c r="K122" s="444">
        <f t="shared" si="6"/>
        <v>101</v>
      </c>
      <c r="L122" s="420"/>
      <c r="M122" s="419"/>
      <c r="N122" s="420">
        <v>101</v>
      </c>
      <c r="O122" s="419"/>
      <c r="P122" s="421" t="str">
        <f t="shared" si="7"/>
        <v/>
      </c>
      <c r="Q122" s="419"/>
      <c r="R122" s="420"/>
      <c r="S122" s="423"/>
      <c r="T122" s="416" t="str">
        <f t="shared" si="8"/>
        <v/>
      </c>
      <c r="U122" s="626" t="str">
        <f t="shared" si="9"/>
        <v/>
      </c>
      <c r="V122" s="631" t="str">
        <f t="shared" si="10"/>
        <v/>
      </c>
      <c r="W122" s="442" t="str">
        <f t="shared" si="11"/>
        <v/>
      </c>
    </row>
    <row r="123" spans="1:23" x14ac:dyDescent="0.2">
      <c r="A123" s="56"/>
      <c r="B123" s="211" t="s">
        <v>724</v>
      </c>
      <c r="C123" s="212"/>
      <c r="D123" s="209" t="s">
        <v>535</v>
      </c>
      <c r="E123" s="16">
        <v>103</v>
      </c>
      <c r="F123" s="14" t="s">
        <v>209</v>
      </c>
      <c r="G123" s="14" t="s">
        <v>210</v>
      </c>
      <c r="H123" s="418">
        <f>IF('Table 1'!I123="","",'Table 1'!I123)</f>
        <v>20404</v>
      </c>
      <c r="I123" s="419"/>
      <c r="J123" s="420">
        <v>56</v>
      </c>
      <c r="K123" s="444">
        <f t="shared" si="6"/>
        <v>20348</v>
      </c>
      <c r="L123" s="420">
        <v>648</v>
      </c>
      <c r="M123" s="419"/>
      <c r="N123" s="420">
        <v>19700</v>
      </c>
      <c r="O123" s="419"/>
      <c r="P123" s="421" t="str">
        <f t="shared" si="7"/>
        <v/>
      </c>
      <c r="Q123" s="419"/>
      <c r="R123" s="420"/>
      <c r="S123" s="423"/>
      <c r="T123" s="416" t="str">
        <f t="shared" si="8"/>
        <v/>
      </c>
      <c r="U123" s="626" t="str">
        <f t="shared" si="9"/>
        <v/>
      </c>
      <c r="V123" s="631" t="str">
        <f t="shared" si="10"/>
        <v/>
      </c>
      <c r="W123" s="442" t="str">
        <f t="shared" si="11"/>
        <v/>
      </c>
    </row>
    <row r="124" spans="1:23" x14ac:dyDescent="0.2">
      <c r="A124" s="56"/>
      <c r="B124" s="211" t="s">
        <v>725</v>
      </c>
      <c r="C124" s="212"/>
      <c r="D124" s="209" t="s">
        <v>535</v>
      </c>
      <c r="E124" s="13">
        <v>104</v>
      </c>
      <c r="F124" s="14" t="s">
        <v>211</v>
      </c>
      <c r="G124" s="14" t="s">
        <v>212</v>
      </c>
      <c r="H124" s="418">
        <f>IF('Table 1'!I124="","",'Table 1'!I124)</f>
        <v>11</v>
      </c>
      <c r="I124" s="419"/>
      <c r="J124" s="420"/>
      <c r="K124" s="444">
        <f t="shared" si="6"/>
        <v>11</v>
      </c>
      <c r="L124" s="420">
        <v>9</v>
      </c>
      <c r="M124" s="419"/>
      <c r="N124" s="420">
        <v>2</v>
      </c>
      <c r="O124" s="419"/>
      <c r="P124" s="421" t="str">
        <f t="shared" si="7"/>
        <v/>
      </c>
      <c r="Q124" s="419"/>
      <c r="R124" s="420"/>
      <c r="S124" s="423"/>
      <c r="T124" s="416" t="str">
        <f t="shared" si="8"/>
        <v/>
      </c>
      <c r="U124" s="626" t="str">
        <f t="shared" si="9"/>
        <v/>
      </c>
      <c r="V124" s="631" t="str">
        <f t="shared" si="10"/>
        <v/>
      </c>
      <c r="W124" s="442" t="str">
        <f t="shared" si="11"/>
        <v/>
      </c>
    </row>
    <row r="125" spans="1:23" x14ac:dyDescent="0.2">
      <c r="A125" s="56"/>
      <c r="B125" s="211" t="s">
        <v>726</v>
      </c>
      <c r="C125" s="212"/>
      <c r="D125" s="209" t="s">
        <v>535</v>
      </c>
      <c r="E125" s="16">
        <v>105</v>
      </c>
      <c r="F125" s="14" t="s">
        <v>213</v>
      </c>
      <c r="G125" s="14" t="s">
        <v>214</v>
      </c>
      <c r="H125" s="418">
        <f>IF('Table 1'!I125="","",'Table 1'!I125)</f>
        <v>363</v>
      </c>
      <c r="I125" s="419"/>
      <c r="J125" s="420"/>
      <c r="K125" s="444">
        <f t="shared" si="6"/>
        <v>363</v>
      </c>
      <c r="L125" s="420">
        <v>1</v>
      </c>
      <c r="M125" s="419"/>
      <c r="N125" s="420">
        <v>362</v>
      </c>
      <c r="O125" s="419"/>
      <c r="P125" s="421" t="str">
        <f t="shared" si="7"/>
        <v/>
      </c>
      <c r="Q125" s="419"/>
      <c r="R125" s="420"/>
      <c r="S125" s="423"/>
      <c r="T125" s="416" t="str">
        <f t="shared" si="8"/>
        <v/>
      </c>
      <c r="U125" s="626" t="str">
        <f t="shared" si="9"/>
        <v/>
      </c>
      <c r="V125" s="631" t="str">
        <f t="shared" si="10"/>
        <v/>
      </c>
      <c r="W125" s="442" t="str">
        <f t="shared" si="11"/>
        <v/>
      </c>
    </row>
    <row r="126" spans="1:23" x14ac:dyDescent="0.2">
      <c r="A126" s="56"/>
      <c r="B126" s="211" t="s">
        <v>727</v>
      </c>
      <c r="C126" s="212"/>
      <c r="D126" s="209" t="s">
        <v>535</v>
      </c>
      <c r="E126" s="13">
        <v>106</v>
      </c>
      <c r="F126" s="14" t="s">
        <v>215</v>
      </c>
      <c r="G126" s="14" t="s">
        <v>216</v>
      </c>
      <c r="H126" s="418">
        <f>IF('Table 1'!I126="","",'Table 1'!I126)</f>
        <v>1685</v>
      </c>
      <c r="I126" s="419"/>
      <c r="J126" s="420"/>
      <c r="K126" s="444">
        <f t="shared" si="6"/>
        <v>1685</v>
      </c>
      <c r="L126" s="420">
        <v>2</v>
      </c>
      <c r="M126" s="419"/>
      <c r="N126" s="420">
        <v>1683</v>
      </c>
      <c r="O126" s="419"/>
      <c r="P126" s="421" t="str">
        <f t="shared" si="7"/>
        <v/>
      </c>
      <c r="Q126" s="419"/>
      <c r="R126" s="420"/>
      <c r="S126" s="423"/>
      <c r="T126" s="416" t="str">
        <f t="shared" si="8"/>
        <v/>
      </c>
      <c r="U126" s="626" t="str">
        <f t="shared" si="9"/>
        <v/>
      </c>
      <c r="V126" s="631" t="str">
        <f t="shared" si="10"/>
        <v/>
      </c>
      <c r="W126" s="442" t="str">
        <f t="shared" si="11"/>
        <v/>
      </c>
    </row>
    <row r="127" spans="1:23" x14ac:dyDescent="0.2">
      <c r="A127" s="56"/>
      <c r="B127" s="211" t="s">
        <v>728</v>
      </c>
      <c r="C127" s="212"/>
      <c r="D127" s="209" t="s">
        <v>535</v>
      </c>
      <c r="E127" s="16">
        <v>107</v>
      </c>
      <c r="F127" s="14" t="s">
        <v>217</v>
      </c>
      <c r="G127" s="14" t="s">
        <v>218</v>
      </c>
      <c r="H127" s="418">
        <f>IF('Table 1'!I127="","",'Table 1'!I127)</f>
        <v>11</v>
      </c>
      <c r="I127" s="419"/>
      <c r="J127" s="420">
        <v>11</v>
      </c>
      <c r="K127" s="444" t="str">
        <f t="shared" si="6"/>
        <v/>
      </c>
      <c r="L127" s="420"/>
      <c r="M127" s="419"/>
      <c r="N127" s="420"/>
      <c r="O127" s="419"/>
      <c r="P127" s="421" t="str">
        <f t="shared" si="7"/>
        <v/>
      </c>
      <c r="Q127" s="419"/>
      <c r="R127" s="420"/>
      <c r="S127" s="423"/>
      <c r="T127" s="416" t="str">
        <f t="shared" si="8"/>
        <v/>
      </c>
      <c r="U127" s="626" t="str">
        <f t="shared" si="9"/>
        <v/>
      </c>
      <c r="V127" s="631" t="str">
        <f t="shared" si="10"/>
        <v/>
      </c>
      <c r="W127" s="442" t="str">
        <f t="shared" si="11"/>
        <v/>
      </c>
    </row>
    <row r="128" spans="1:23" x14ac:dyDescent="0.2">
      <c r="A128" s="56"/>
      <c r="B128" s="211" t="s">
        <v>729</v>
      </c>
      <c r="C128" s="212"/>
      <c r="D128" s="209" t="s">
        <v>535</v>
      </c>
      <c r="E128" s="13">
        <v>108</v>
      </c>
      <c r="F128" s="14" t="s">
        <v>219</v>
      </c>
      <c r="G128" s="14" t="s">
        <v>220</v>
      </c>
      <c r="H128" s="418">
        <f>IF('Table 1'!I128="","",'Table 1'!I128)</f>
        <v>45090</v>
      </c>
      <c r="I128" s="419"/>
      <c r="J128" s="420"/>
      <c r="K128" s="444">
        <f t="shared" si="6"/>
        <v>45090</v>
      </c>
      <c r="L128" s="420">
        <v>224</v>
      </c>
      <c r="M128" s="419"/>
      <c r="N128" s="420">
        <v>44866</v>
      </c>
      <c r="O128" s="419"/>
      <c r="P128" s="421" t="str">
        <f t="shared" si="7"/>
        <v/>
      </c>
      <c r="Q128" s="419"/>
      <c r="R128" s="420"/>
      <c r="S128" s="423"/>
      <c r="T128" s="416" t="str">
        <f t="shared" si="8"/>
        <v/>
      </c>
      <c r="U128" s="626" t="str">
        <f t="shared" si="9"/>
        <v/>
      </c>
      <c r="V128" s="631" t="str">
        <f t="shared" si="10"/>
        <v/>
      </c>
      <c r="W128" s="442" t="str">
        <f t="shared" si="11"/>
        <v/>
      </c>
    </row>
    <row r="129" spans="1:23" x14ac:dyDescent="0.2">
      <c r="A129" s="56"/>
      <c r="B129" s="211" t="s">
        <v>730</v>
      </c>
      <c r="C129" s="212"/>
      <c r="D129" s="209" t="s">
        <v>535</v>
      </c>
      <c r="E129" s="16">
        <v>109</v>
      </c>
      <c r="F129" s="14" t="s">
        <v>221</v>
      </c>
      <c r="G129" s="14" t="s">
        <v>222</v>
      </c>
      <c r="H129" s="418">
        <f>IF('Table 1'!I129="","",'Table 1'!I129)</f>
        <v>714</v>
      </c>
      <c r="I129" s="419"/>
      <c r="J129" s="420"/>
      <c r="K129" s="444">
        <f t="shared" si="6"/>
        <v>714</v>
      </c>
      <c r="L129" s="420"/>
      <c r="M129" s="419"/>
      <c r="N129" s="420">
        <v>714</v>
      </c>
      <c r="O129" s="419"/>
      <c r="P129" s="421" t="str">
        <f t="shared" si="7"/>
        <v/>
      </c>
      <c r="Q129" s="419"/>
      <c r="R129" s="420"/>
      <c r="S129" s="423"/>
      <c r="T129" s="416" t="str">
        <f t="shared" si="8"/>
        <v/>
      </c>
      <c r="U129" s="626" t="str">
        <f t="shared" si="9"/>
        <v/>
      </c>
      <c r="V129" s="631" t="str">
        <f t="shared" si="10"/>
        <v/>
      </c>
      <c r="W129" s="442" t="str">
        <f t="shared" si="11"/>
        <v/>
      </c>
    </row>
    <row r="130" spans="1:23" x14ac:dyDescent="0.2">
      <c r="A130" s="56"/>
      <c r="B130" s="211" t="s">
        <v>731</v>
      </c>
      <c r="C130" s="212"/>
      <c r="D130" s="209" t="s">
        <v>535</v>
      </c>
      <c r="E130" s="13">
        <v>110</v>
      </c>
      <c r="F130" s="14" t="s">
        <v>223</v>
      </c>
      <c r="G130" s="14" t="s">
        <v>224</v>
      </c>
      <c r="H130" s="418">
        <f>IF('Table 1'!I130="","",'Table 1'!I130)</f>
        <v>46</v>
      </c>
      <c r="I130" s="419"/>
      <c r="J130" s="420"/>
      <c r="K130" s="444">
        <f t="shared" si="6"/>
        <v>46</v>
      </c>
      <c r="L130" s="420"/>
      <c r="M130" s="419"/>
      <c r="N130" s="420">
        <v>46</v>
      </c>
      <c r="O130" s="419"/>
      <c r="P130" s="421" t="str">
        <f t="shared" si="7"/>
        <v/>
      </c>
      <c r="Q130" s="419"/>
      <c r="R130" s="420"/>
      <c r="S130" s="423"/>
      <c r="T130" s="416" t="str">
        <f t="shared" si="8"/>
        <v/>
      </c>
      <c r="U130" s="626" t="str">
        <f t="shared" si="9"/>
        <v/>
      </c>
      <c r="V130" s="631" t="str">
        <f t="shared" si="10"/>
        <v/>
      </c>
      <c r="W130" s="442" t="str">
        <f t="shared" si="11"/>
        <v/>
      </c>
    </row>
    <row r="131" spans="1:23" x14ac:dyDescent="0.2">
      <c r="A131" s="56"/>
      <c r="B131" s="211" t="s">
        <v>732</v>
      </c>
      <c r="C131" s="212"/>
      <c r="D131" s="209" t="s">
        <v>535</v>
      </c>
      <c r="E131" s="16">
        <v>111</v>
      </c>
      <c r="F131" s="14" t="s">
        <v>225</v>
      </c>
      <c r="G131" s="14" t="s">
        <v>226</v>
      </c>
      <c r="H131" s="418">
        <f>IF('Table 1'!I131="","",'Table 1'!I131)</f>
        <v>103</v>
      </c>
      <c r="I131" s="419"/>
      <c r="J131" s="420"/>
      <c r="K131" s="444">
        <f t="shared" si="6"/>
        <v>103</v>
      </c>
      <c r="L131" s="420"/>
      <c r="M131" s="419"/>
      <c r="N131" s="420">
        <v>103</v>
      </c>
      <c r="O131" s="419"/>
      <c r="P131" s="421" t="str">
        <f t="shared" si="7"/>
        <v/>
      </c>
      <c r="Q131" s="419"/>
      <c r="R131" s="420"/>
      <c r="S131" s="423"/>
      <c r="T131" s="416" t="str">
        <f t="shared" si="8"/>
        <v/>
      </c>
      <c r="U131" s="626" t="str">
        <f t="shared" si="9"/>
        <v/>
      </c>
      <c r="V131" s="631" t="str">
        <f t="shared" si="10"/>
        <v/>
      </c>
      <c r="W131" s="442" t="str">
        <f t="shared" si="11"/>
        <v/>
      </c>
    </row>
    <row r="132" spans="1:23" x14ac:dyDescent="0.2">
      <c r="A132" s="56"/>
      <c r="B132" s="211" t="s">
        <v>733</v>
      </c>
      <c r="C132" s="212"/>
      <c r="D132" s="209" t="s">
        <v>535</v>
      </c>
      <c r="E132" s="13">
        <v>112</v>
      </c>
      <c r="F132" s="14" t="s">
        <v>227</v>
      </c>
      <c r="G132" s="14" t="s">
        <v>228</v>
      </c>
      <c r="H132" s="418">
        <f>IF('Table 1'!I132="","",'Table 1'!I132)</f>
        <v>51</v>
      </c>
      <c r="I132" s="419"/>
      <c r="J132" s="420"/>
      <c r="K132" s="444">
        <f t="shared" si="6"/>
        <v>51</v>
      </c>
      <c r="L132" s="420"/>
      <c r="M132" s="419"/>
      <c r="N132" s="420">
        <v>51</v>
      </c>
      <c r="O132" s="419"/>
      <c r="P132" s="421" t="str">
        <f t="shared" si="7"/>
        <v/>
      </c>
      <c r="Q132" s="419"/>
      <c r="R132" s="420"/>
      <c r="S132" s="423"/>
      <c r="T132" s="416" t="str">
        <f t="shared" si="8"/>
        <v/>
      </c>
      <c r="U132" s="626" t="str">
        <f t="shared" si="9"/>
        <v/>
      </c>
      <c r="V132" s="631" t="str">
        <f t="shared" si="10"/>
        <v/>
      </c>
      <c r="W132" s="442" t="str">
        <f t="shared" si="11"/>
        <v/>
      </c>
    </row>
    <row r="133" spans="1:23" x14ac:dyDescent="0.2">
      <c r="A133" s="56"/>
      <c r="B133" s="211" t="s">
        <v>734</v>
      </c>
      <c r="C133" s="212"/>
      <c r="D133" s="209" t="s">
        <v>535</v>
      </c>
      <c r="E133" s="16">
        <v>113</v>
      </c>
      <c r="F133" s="14" t="s">
        <v>229</v>
      </c>
      <c r="G133" s="14" t="s">
        <v>230</v>
      </c>
      <c r="H133" s="418" t="str">
        <f>IF('Table 1'!I133="","",'Table 1'!I133)</f>
        <v/>
      </c>
      <c r="I133" s="419"/>
      <c r="J133" s="420"/>
      <c r="K133" s="444" t="str">
        <f t="shared" si="6"/>
        <v/>
      </c>
      <c r="L133" s="420"/>
      <c r="M133" s="419"/>
      <c r="N133" s="420"/>
      <c r="O133" s="419"/>
      <c r="P133" s="421" t="str">
        <f t="shared" si="7"/>
        <v/>
      </c>
      <c r="Q133" s="419"/>
      <c r="R133" s="420"/>
      <c r="S133" s="423"/>
      <c r="T133" s="416" t="str">
        <f t="shared" si="8"/>
        <v/>
      </c>
      <c r="U133" s="626" t="str">
        <f t="shared" si="9"/>
        <v/>
      </c>
      <c r="V133" s="631" t="str">
        <f t="shared" si="10"/>
        <v/>
      </c>
      <c r="W133" s="442" t="str">
        <f t="shared" si="11"/>
        <v/>
      </c>
    </row>
    <row r="134" spans="1:23" x14ac:dyDescent="0.2">
      <c r="A134" s="56"/>
      <c r="B134" s="211" t="s">
        <v>735</v>
      </c>
      <c r="C134" s="212"/>
      <c r="D134" s="209" t="s">
        <v>535</v>
      </c>
      <c r="E134" s="13">
        <v>114</v>
      </c>
      <c r="F134" s="14" t="s">
        <v>231</v>
      </c>
      <c r="G134" s="14" t="s">
        <v>966</v>
      </c>
      <c r="H134" s="418" t="str">
        <f>IF('Table 1'!I134="","",'Table 1'!I134)</f>
        <v/>
      </c>
      <c r="I134" s="419"/>
      <c r="J134" s="420"/>
      <c r="K134" s="444" t="str">
        <f t="shared" si="6"/>
        <v/>
      </c>
      <c r="L134" s="420"/>
      <c r="M134" s="419"/>
      <c r="N134" s="420"/>
      <c r="O134" s="419"/>
      <c r="P134" s="421" t="str">
        <f t="shared" si="7"/>
        <v/>
      </c>
      <c r="Q134" s="419"/>
      <c r="R134" s="420"/>
      <c r="S134" s="423"/>
      <c r="T134" s="416" t="str">
        <f t="shared" si="8"/>
        <v/>
      </c>
      <c r="U134" s="626" t="str">
        <f t="shared" si="9"/>
        <v/>
      </c>
      <c r="V134" s="631" t="str">
        <f t="shared" si="10"/>
        <v/>
      </c>
      <c r="W134" s="442" t="str">
        <f t="shared" si="11"/>
        <v/>
      </c>
    </row>
    <row r="135" spans="1:23" x14ac:dyDescent="0.2">
      <c r="A135" s="56"/>
      <c r="B135" s="211" t="s">
        <v>736</v>
      </c>
      <c r="C135" s="212"/>
      <c r="D135" s="209" t="s">
        <v>535</v>
      </c>
      <c r="E135" s="16">
        <v>115</v>
      </c>
      <c r="F135" s="14" t="s">
        <v>232</v>
      </c>
      <c r="G135" s="14" t="s">
        <v>967</v>
      </c>
      <c r="H135" s="418">
        <f>IF('Table 1'!I135="","",'Table 1'!I135)</f>
        <v>3998</v>
      </c>
      <c r="I135" s="419"/>
      <c r="J135" s="420"/>
      <c r="K135" s="444">
        <f t="shared" si="6"/>
        <v>3998</v>
      </c>
      <c r="L135" s="420">
        <v>5</v>
      </c>
      <c r="M135" s="419"/>
      <c r="N135" s="420">
        <f>3976+17</f>
        <v>3993</v>
      </c>
      <c r="O135" s="419"/>
      <c r="P135" s="421" t="str">
        <f t="shared" si="7"/>
        <v/>
      </c>
      <c r="Q135" s="419"/>
      <c r="R135" s="420"/>
      <c r="S135" s="423"/>
      <c r="T135" s="416" t="str">
        <f t="shared" si="8"/>
        <v/>
      </c>
      <c r="U135" s="626" t="str">
        <f t="shared" si="9"/>
        <v/>
      </c>
      <c r="V135" s="631" t="str">
        <f t="shared" si="10"/>
        <v/>
      </c>
      <c r="W135" s="442" t="str">
        <f t="shared" si="11"/>
        <v/>
      </c>
    </row>
    <row r="136" spans="1:23" x14ac:dyDescent="0.2">
      <c r="A136" s="56"/>
      <c r="B136" s="211" t="s">
        <v>737</v>
      </c>
      <c r="C136" s="212"/>
      <c r="D136" s="209" t="s">
        <v>535</v>
      </c>
      <c r="E136" s="13">
        <v>116</v>
      </c>
      <c r="F136" s="14" t="s">
        <v>959</v>
      </c>
      <c r="G136" s="14" t="s">
        <v>516</v>
      </c>
      <c r="H136" s="418" t="str">
        <f>IF('Table 1'!I136="","",'Table 1'!I136)</f>
        <v/>
      </c>
      <c r="I136" s="419"/>
      <c r="J136" s="420"/>
      <c r="K136" s="444" t="str">
        <f t="shared" si="6"/>
        <v/>
      </c>
      <c r="L136" s="420"/>
      <c r="M136" s="419"/>
      <c r="N136" s="420"/>
      <c r="O136" s="419"/>
      <c r="P136" s="421" t="str">
        <f t="shared" si="7"/>
        <v/>
      </c>
      <c r="Q136" s="419"/>
      <c r="R136" s="420"/>
      <c r="S136" s="423"/>
      <c r="T136" s="416" t="str">
        <f t="shared" si="8"/>
        <v/>
      </c>
      <c r="U136" s="626" t="str">
        <f t="shared" si="9"/>
        <v/>
      </c>
      <c r="V136" s="631" t="str">
        <f t="shared" si="10"/>
        <v/>
      </c>
      <c r="W136" s="442" t="str">
        <f t="shared" si="11"/>
        <v/>
      </c>
    </row>
    <row r="137" spans="1:23" x14ac:dyDescent="0.2">
      <c r="A137" s="56"/>
      <c r="B137" s="211" t="s">
        <v>738</v>
      </c>
      <c r="C137" s="212"/>
      <c r="D137" s="209" t="s">
        <v>535</v>
      </c>
      <c r="E137" s="16">
        <v>117</v>
      </c>
      <c r="F137" s="14" t="s">
        <v>233</v>
      </c>
      <c r="G137" s="14" t="s">
        <v>234</v>
      </c>
      <c r="H137" s="418">
        <f>IF('Table 1'!I137="","",'Table 1'!I137)</f>
        <v>154</v>
      </c>
      <c r="I137" s="419"/>
      <c r="J137" s="420"/>
      <c r="K137" s="444">
        <f t="shared" si="6"/>
        <v>154</v>
      </c>
      <c r="L137" s="420"/>
      <c r="M137" s="419"/>
      <c r="N137" s="420">
        <v>154</v>
      </c>
      <c r="O137" s="419"/>
      <c r="P137" s="421" t="str">
        <f t="shared" si="7"/>
        <v/>
      </c>
      <c r="Q137" s="419"/>
      <c r="R137" s="420"/>
      <c r="S137" s="423"/>
      <c r="T137" s="416" t="str">
        <f t="shared" si="8"/>
        <v/>
      </c>
      <c r="U137" s="626" t="str">
        <f t="shared" si="9"/>
        <v/>
      </c>
      <c r="V137" s="631" t="str">
        <f t="shared" si="10"/>
        <v/>
      </c>
      <c r="W137" s="442" t="str">
        <f t="shared" si="11"/>
        <v/>
      </c>
    </row>
    <row r="138" spans="1:23" x14ac:dyDescent="0.2">
      <c r="A138" s="56"/>
      <c r="B138" s="211" t="s">
        <v>739</v>
      </c>
      <c r="C138" s="212"/>
      <c r="D138" s="209" t="s">
        <v>535</v>
      </c>
      <c r="E138" s="13">
        <v>118</v>
      </c>
      <c r="F138" s="14" t="s">
        <v>235</v>
      </c>
      <c r="G138" s="14" t="s">
        <v>236</v>
      </c>
      <c r="H138" s="418" t="str">
        <f>IF('Table 1'!I138="","",'Table 1'!I138)</f>
        <v/>
      </c>
      <c r="I138" s="419"/>
      <c r="J138" s="420"/>
      <c r="K138" s="444" t="str">
        <f t="shared" si="6"/>
        <v/>
      </c>
      <c r="L138" s="420"/>
      <c r="M138" s="419"/>
      <c r="N138" s="420"/>
      <c r="O138" s="419"/>
      <c r="P138" s="421" t="str">
        <f t="shared" si="7"/>
        <v/>
      </c>
      <c r="Q138" s="419"/>
      <c r="R138" s="420"/>
      <c r="S138" s="423"/>
      <c r="T138" s="416" t="str">
        <f t="shared" si="8"/>
        <v/>
      </c>
      <c r="U138" s="626" t="str">
        <f t="shared" si="9"/>
        <v/>
      </c>
      <c r="V138" s="631" t="str">
        <f t="shared" si="10"/>
        <v/>
      </c>
      <c r="W138" s="442" t="str">
        <f t="shared" si="11"/>
        <v/>
      </c>
    </row>
    <row r="139" spans="1:23" x14ac:dyDescent="0.2">
      <c r="A139" s="56"/>
      <c r="B139" s="211" t="s">
        <v>740</v>
      </c>
      <c r="C139" s="212"/>
      <c r="D139" s="209" t="s">
        <v>535</v>
      </c>
      <c r="E139" s="16">
        <v>119</v>
      </c>
      <c r="F139" s="14" t="s">
        <v>237</v>
      </c>
      <c r="G139" s="14" t="s">
        <v>238</v>
      </c>
      <c r="H139" s="418" t="str">
        <f>IF('Table 1'!I139="","",'Table 1'!I139)</f>
        <v/>
      </c>
      <c r="I139" s="419"/>
      <c r="J139" s="420"/>
      <c r="K139" s="444" t="str">
        <f t="shared" si="6"/>
        <v/>
      </c>
      <c r="L139" s="420"/>
      <c r="M139" s="419"/>
      <c r="N139" s="420"/>
      <c r="O139" s="419"/>
      <c r="P139" s="421" t="str">
        <f t="shared" si="7"/>
        <v/>
      </c>
      <c r="Q139" s="419"/>
      <c r="R139" s="420"/>
      <c r="S139" s="423"/>
      <c r="T139" s="416" t="str">
        <f t="shared" si="8"/>
        <v/>
      </c>
      <c r="U139" s="626" t="str">
        <f t="shared" si="9"/>
        <v/>
      </c>
      <c r="V139" s="631" t="str">
        <f t="shared" si="10"/>
        <v/>
      </c>
      <c r="W139" s="442" t="str">
        <f t="shared" si="11"/>
        <v/>
      </c>
    </row>
    <row r="140" spans="1:23" x14ac:dyDescent="0.2">
      <c r="A140" s="56"/>
      <c r="B140" s="211" t="s">
        <v>741</v>
      </c>
      <c r="C140" s="212"/>
      <c r="D140" s="209" t="s">
        <v>535</v>
      </c>
      <c r="E140" s="13">
        <v>120</v>
      </c>
      <c r="F140" s="14" t="s">
        <v>239</v>
      </c>
      <c r="G140" s="14" t="s">
        <v>240</v>
      </c>
      <c r="H140" s="418" t="str">
        <f>IF('Table 1'!I140="","",'Table 1'!I140)</f>
        <v/>
      </c>
      <c r="I140" s="419"/>
      <c r="J140" s="420"/>
      <c r="K140" s="444" t="str">
        <f t="shared" si="6"/>
        <v/>
      </c>
      <c r="L140" s="420"/>
      <c r="M140" s="419"/>
      <c r="N140" s="420"/>
      <c r="O140" s="419"/>
      <c r="P140" s="421" t="str">
        <f t="shared" si="7"/>
        <v/>
      </c>
      <c r="Q140" s="419"/>
      <c r="R140" s="420"/>
      <c r="S140" s="423"/>
      <c r="T140" s="416" t="str">
        <f t="shared" si="8"/>
        <v/>
      </c>
      <c r="U140" s="626" t="str">
        <f t="shared" si="9"/>
        <v/>
      </c>
      <c r="V140" s="631" t="str">
        <f t="shared" si="10"/>
        <v/>
      </c>
      <c r="W140" s="442" t="str">
        <f t="shared" si="11"/>
        <v/>
      </c>
    </row>
    <row r="141" spans="1:23" x14ac:dyDescent="0.2">
      <c r="A141" s="56"/>
      <c r="B141" s="211" t="s">
        <v>742</v>
      </c>
      <c r="C141" s="212"/>
      <c r="D141" s="209" t="s">
        <v>535</v>
      </c>
      <c r="E141" s="16">
        <v>121</v>
      </c>
      <c r="F141" s="14" t="s">
        <v>241</v>
      </c>
      <c r="G141" s="14" t="s">
        <v>242</v>
      </c>
      <c r="H141" s="418">
        <f>IF('Table 1'!I141="","",'Table 1'!I141)</f>
        <v>62</v>
      </c>
      <c r="I141" s="419"/>
      <c r="J141" s="420"/>
      <c r="K141" s="444">
        <f t="shared" si="6"/>
        <v>62</v>
      </c>
      <c r="L141" s="420"/>
      <c r="M141" s="419"/>
      <c r="N141" s="420">
        <v>62</v>
      </c>
      <c r="O141" s="419"/>
      <c r="P141" s="421" t="str">
        <f t="shared" si="7"/>
        <v/>
      </c>
      <c r="Q141" s="419"/>
      <c r="R141" s="420"/>
      <c r="S141" s="423"/>
      <c r="T141" s="416" t="str">
        <f t="shared" si="8"/>
        <v/>
      </c>
      <c r="U141" s="626" t="str">
        <f t="shared" si="9"/>
        <v/>
      </c>
      <c r="V141" s="631" t="str">
        <f t="shared" si="10"/>
        <v/>
      </c>
      <c r="W141" s="442" t="str">
        <f t="shared" si="11"/>
        <v/>
      </c>
    </row>
    <row r="142" spans="1:23" x14ac:dyDescent="0.2">
      <c r="A142" s="56"/>
      <c r="B142" s="211" t="s">
        <v>743</v>
      </c>
      <c r="C142" s="212"/>
      <c r="D142" s="209" t="s">
        <v>535</v>
      </c>
      <c r="E142" s="13">
        <v>122</v>
      </c>
      <c r="F142" s="14" t="s">
        <v>243</v>
      </c>
      <c r="G142" s="14" t="s">
        <v>244</v>
      </c>
      <c r="H142" s="418" t="str">
        <f>IF('Table 1'!I142="","",'Table 1'!I142)</f>
        <v/>
      </c>
      <c r="I142" s="419"/>
      <c r="J142" s="420"/>
      <c r="K142" s="444" t="str">
        <f t="shared" si="6"/>
        <v/>
      </c>
      <c r="L142" s="420"/>
      <c r="M142" s="419"/>
      <c r="N142" s="420"/>
      <c r="O142" s="419"/>
      <c r="P142" s="421" t="str">
        <f t="shared" si="7"/>
        <v/>
      </c>
      <c r="Q142" s="419"/>
      <c r="R142" s="420"/>
      <c r="S142" s="423"/>
      <c r="T142" s="416" t="str">
        <f t="shared" si="8"/>
        <v/>
      </c>
      <c r="U142" s="626" t="str">
        <f t="shared" si="9"/>
        <v/>
      </c>
      <c r="V142" s="631" t="str">
        <f t="shared" si="10"/>
        <v/>
      </c>
      <c r="W142" s="442" t="str">
        <f t="shared" si="11"/>
        <v/>
      </c>
    </row>
    <row r="143" spans="1:23" x14ac:dyDescent="0.2">
      <c r="A143" s="56"/>
      <c r="B143" s="211" t="s">
        <v>744</v>
      </c>
      <c r="C143" s="212"/>
      <c r="D143" s="209" t="s">
        <v>535</v>
      </c>
      <c r="E143" s="16">
        <v>123</v>
      </c>
      <c r="F143" s="14" t="s">
        <v>245</v>
      </c>
      <c r="G143" s="14" t="s">
        <v>246</v>
      </c>
      <c r="H143" s="418">
        <f>IF('Table 1'!I143="","",'Table 1'!I143)</f>
        <v>1</v>
      </c>
      <c r="I143" s="419"/>
      <c r="J143" s="420"/>
      <c r="K143" s="444">
        <f t="shared" si="6"/>
        <v>1</v>
      </c>
      <c r="L143" s="420"/>
      <c r="M143" s="419"/>
      <c r="N143" s="420">
        <v>1</v>
      </c>
      <c r="O143" s="419"/>
      <c r="P143" s="421" t="str">
        <f t="shared" si="7"/>
        <v/>
      </c>
      <c r="Q143" s="419"/>
      <c r="R143" s="420"/>
      <c r="S143" s="423"/>
      <c r="T143" s="416" t="str">
        <f t="shared" si="8"/>
        <v/>
      </c>
      <c r="U143" s="626" t="str">
        <f t="shared" si="9"/>
        <v/>
      </c>
      <c r="V143" s="631" t="str">
        <f t="shared" si="10"/>
        <v/>
      </c>
      <c r="W143" s="442" t="str">
        <f t="shared" si="11"/>
        <v/>
      </c>
    </row>
    <row r="144" spans="1:23" x14ac:dyDescent="0.2">
      <c r="A144" s="56"/>
      <c r="B144" s="211" t="s">
        <v>745</v>
      </c>
      <c r="C144" s="212"/>
      <c r="D144" s="209" t="s">
        <v>535</v>
      </c>
      <c r="E144" s="13">
        <v>124</v>
      </c>
      <c r="F144" s="14" t="s">
        <v>247</v>
      </c>
      <c r="G144" s="14" t="s">
        <v>248</v>
      </c>
      <c r="H144" s="418" t="str">
        <f>IF('Table 1'!I144="","",'Table 1'!I144)</f>
        <v/>
      </c>
      <c r="I144" s="419"/>
      <c r="J144" s="420"/>
      <c r="K144" s="444" t="str">
        <f t="shared" si="6"/>
        <v/>
      </c>
      <c r="L144" s="420"/>
      <c r="M144" s="419"/>
      <c r="N144" s="420"/>
      <c r="O144" s="419"/>
      <c r="P144" s="421" t="str">
        <f t="shared" si="7"/>
        <v/>
      </c>
      <c r="Q144" s="419"/>
      <c r="R144" s="420"/>
      <c r="S144" s="423"/>
      <c r="T144" s="416" t="str">
        <f t="shared" si="8"/>
        <v/>
      </c>
      <c r="U144" s="626" t="str">
        <f t="shared" si="9"/>
        <v/>
      </c>
      <c r="V144" s="631" t="str">
        <f t="shared" si="10"/>
        <v/>
      </c>
      <c r="W144" s="442" t="str">
        <f t="shared" si="11"/>
        <v/>
      </c>
    </row>
    <row r="145" spans="1:23" x14ac:dyDescent="0.2">
      <c r="A145" s="56"/>
      <c r="B145" s="211" t="s">
        <v>746</v>
      </c>
      <c r="C145" s="212"/>
      <c r="D145" s="209" t="s">
        <v>535</v>
      </c>
      <c r="E145" s="16">
        <v>125</v>
      </c>
      <c r="F145" s="14" t="s">
        <v>249</v>
      </c>
      <c r="G145" s="14" t="s">
        <v>250</v>
      </c>
      <c r="H145" s="418">
        <f>IF('Table 1'!I145="","",'Table 1'!I145)</f>
        <v>311</v>
      </c>
      <c r="I145" s="419"/>
      <c r="J145" s="420"/>
      <c r="K145" s="444">
        <f t="shared" si="6"/>
        <v>311</v>
      </c>
      <c r="L145" s="420">
        <v>1</v>
      </c>
      <c r="M145" s="419"/>
      <c r="N145" s="420">
        <v>310</v>
      </c>
      <c r="O145" s="419"/>
      <c r="P145" s="421" t="str">
        <f t="shared" si="7"/>
        <v/>
      </c>
      <c r="Q145" s="419"/>
      <c r="R145" s="420"/>
      <c r="S145" s="423"/>
      <c r="T145" s="416" t="str">
        <f t="shared" si="8"/>
        <v/>
      </c>
      <c r="U145" s="626" t="str">
        <f t="shared" si="9"/>
        <v/>
      </c>
      <c r="V145" s="631" t="str">
        <f t="shared" si="10"/>
        <v/>
      </c>
      <c r="W145" s="442" t="str">
        <f t="shared" si="11"/>
        <v/>
      </c>
    </row>
    <row r="146" spans="1:23" x14ac:dyDescent="0.2">
      <c r="A146" s="56"/>
      <c r="B146" s="211" t="s">
        <v>747</v>
      </c>
      <c r="C146" s="212"/>
      <c r="D146" s="209" t="s">
        <v>535</v>
      </c>
      <c r="E146" s="13">
        <v>126</v>
      </c>
      <c r="F146" s="14" t="s">
        <v>251</v>
      </c>
      <c r="G146" s="14" t="s">
        <v>252</v>
      </c>
      <c r="H146" s="418" t="str">
        <f>IF('Table 1'!I146="","",'Table 1'!I146)</f>
        <v/>
      </c>
      <c r="I146" s="419"/>
      <c r="J146" s="420"/>
      <c r="K146" s="444" t="str">
        <f t="shared" si="6"/>
        <v/>
      </c>
      <c r="L146" s="420"/>
      <c r="M146" s="419"/>
      <c r="N146" s="420"/>
      <c r="O146" s="419"/>
      <c r="P146" s="421" t="str">
        <f t="shared" si="7"/>
        <v/>
      </c>
      <c r="Q146" s="419"/>
      <c r="R146" s="420"/>
      <c r="S146" s="423"/>
      <c r="T146" s="416" t="str">
        <f t="shared" si="8"/>
        <v/>
      </c>
      <c r="U146" s="626" t="str">
        <f t="shared" si="9"/>
        <v/>
      </c>
      <c r="V146" s="631" t="str">
        <f t="shared" si="10"/>
        <v/>
      </c>
      <c r="W146" s="442" t="str">
        <f t="shared" si="11"/>
        <v/>
      </c>
    </row>
    <row r="147" spans="1:23" x14ac:dyDescent="0.2">
      <c r="A147" s="56"/>
      <c r="B147" s="211" t="s">
        <v>748</v>
      </c>
      <c r="C147" s="212"/>
      <c r="D147" s="209" t="s">
        <v>535</v>
      </c>
      <c r="E147" s="16">
        <v>127</v>
      </c>
      <c r="F147" s="14" t="s">
        <v>253</v>
      </c>
      <c r="G147" s="14" t="s">
        <v>254</v>
      </c>
      <c r="H147" s="418">
        <f>IF('Table 1'!I147="","",'Table 1'!I147)</f>
        <v>13238</v>
      </c>
      <c r="I147" s="419"/>
      <c r="J147" s="420">
        <v>94</v>
      </c>
      <c r="K147" s="444">
        <f t="shared" si="6"/>
        <v>13144</v>
      </c>
      <c r="L147" s="420">
        <v>550</v>
      </c>
      <c r="M147" s="419"/>
      <c r="N147" s="420">
        <v>12594</v>
      </c>
      <c r="O147" s="419"/>
      <c r="P147" s="421" t="str">
        <f t="shared" si="7"/>
        <v/>
      </c>
      <c r="Q147" s="419"/>
      <c r="R147" s="420"/>
      <c r="S147" s="423"/>
      <c r="T147" s="416" t="str">
        <f t="shared" si="8"/>
        <v/>
      </c>
      <c r="U147" s="626" t="str">
        <f t="shared" si="9"/>
        <v/>
      </c>
      <c r="V147" s="631" t="str">
        <f t="shared" si="10"/>
        <v/>
      </c>
      <c r="W147" s="442" t="str">
        <f t="shared" si="11"/>
        <v/>
      </c>
    </row>
    <row r="148" spans="1:23" x14ac:dyDescent="0.2">
      <c r="A148" s="56"/>
      <c r="B148" s="211" t="s">
        <v>750</v>
      </c>
      <c r="C148" s="212"/>
      <c r="D148" s="209" t="s">
        <v>535</v>
      </c>
      <c r="E148" s="13">
        <v>128</v>
      </c>
      <c r="F148" s="14" t="s">
        <v>256</v>
      </c>
      <c r="G148" s="14" t="s">
        <v>257</v>
      </c>
      <c r="H148" s="418" t="str">
        <f>IF('Table 1'!I148="","",'Table 1'!I148)</f>
        <v/>
      </c>
      <c r="I148" s="419"/>
      <c r="J148" s="420"/>
      <c r="K148" s="444" t="str">
        <f t="shared" si="6"/>
        <v/>
      </c>
      <c r="L148" s="420"/>
      <c r="M148" s="419"/>
      <c r="N148" s="420"/>
      <c r="O148" s="419"/>
      <c r="P148" s="421" t="str">
        <f t="shared" si="7"/>
        <v/>
      </c>
      <c r="Q148" s="419"/>
      <c r="R148" s="420"/>
      <c r="S148" s="423"/>
      <c r="T148" s="416" t="str">
        <f t="shared" si="8"/>
        <v/>
      </c>
      <c r="U148" s="626" t="str">
        <f t="shared" si="9"/>
        <v/>
      </c>
      <c r="V148" s="631" t="str">
        <f t="shared" si="10"/>
        <v/>
      </c>
      <c r="W148" s="442" t="str">
        <f t="shared" si="11"/>
        <v/>
      </c>
    </row>
    <row r="149" spans="1:23" x14ac:dyDescent="0.2">
      <c r="A149" s="56"/>
      <c r="B149" s="211" t="s">
        <v>751</v>
      </c>
      <c r="C149" s="212"/>
      <c r="D149" s="209" t="s">
        <v>535</v>
      </c>
      <c r="E149" s="16">
        <v>129</v>
      </c>
      <c r="F149" s="14" t="s">
        <v>258</v>
      </c>
      <c r="G149" s="14" t="s">
        <v>259</v>
      </c>
      <c r="H149" s="418" t="str">
        <f>IF('Table 1'!I149="","",'Table 1'!I149)</f>
        <v/>
      </c>
      <c r="I149" s="419"/>
      <c r="J149" s="420"/>
      <c r="K149" s="444" t="str">
        <f t="shared" si="6"/>
        <v/>
      </c>
      <c r="L149" s="420"/>
      <c r="M149" s="419"/>
      <c r="N149" s="420"/>
      <c r="O149" s="419"/>
      <c r="P149" s="421" t="str">
        <f t="shared" si="7"/>
        <v/>
      </c>
      <c r="Q149" s="419"/>
      <c r="R149" s="420"/>
      <c r="S149" s="423"/>
      <c r="T149" s="416" t="str">
        <f t="shared" si="8"/>
        <v/>
      </c>
      <c r="U149" s="626" t="str">
        <f t="shared" si="9"/>
        <v/>
      </c>
      <c r="V149" s="631" t="str">
        <f t="shared" si="10"/>
        <v/>
      </c>
      <c r="W149" s="442" t="str">
        <f t="shared" si="11"/>
        <v/>
      </c>
    </row>
    <row r="150" spans="1:23" x14ac:dyDescent="0.2">
      <c r="A150" s="56"/>
      <c r="B150" s="211" t="s">
        <v>752</v>
      </c>
      <c r="C150" s="212"/>
      <c r="D150" s="209" t="s">
        <v>535</v>
      </c>
      <c r="E150" s="13">
        <v>130</v>
      </c>
      <c r="F150" s="14" t="s">
        <v>260</v>
      </c>
      <c r="G150" s="14" t="s">
        <v>261</v>
      </c>
      <c r="H150" s="418" t="str">
        <f>IF('Table 1'!I150="","",'Table 1'!I150)</f>
        <v/>
      </c>
      <c r="I150" s="419"/>
      <c r="J150" s="420"/>
      <c r="K150" s="444" t="str">
        <f t="shared" ref="K150:K213" si="12">IF(AND(L150="",M150="",N150=""),"",IF(OR(L150="c",M150="c",N150="c"),"c",SUM(L150:N150)))</f>
        <v/>
      </c>
      <c r="L150" s="420"/>
      <c r="M150" s="419"/>
      <c r="N150" s="420"/>
      <c r="O150" s="419"/>
      <c r="P150" s="421" t="str">
        <f t="shared" ref="P150:P213" si="13">IF(AND(Q150="",R150="",S150=""),"",IF(OR(Q150="c",R150="c",S150="c"),"c",SUM(Q150:S150)))</f>
        <v/>
      </c>
      <c r="Q150" s="419"/>
      <c r="R150" s="420"/>
      <c r="S150" s="423"/>
      <c r="T150" s="416" t="str">
        <f t="shared" ref="T150:T213" si="14">IF(AND(ISNUMBER(H150),SUM(COUNTIF(I150:K150,"c"),COUNTIF(O150:P150,"c"))=1),"Res Disc",IF(AND(H150="c",ISNUMBER(I150),ISNUMBER(J150),ISNUMBER(K150),ISNUMBER(O150),ISNUMBER(P150)),"Res Disc",IF(AND(COUNTIF(Q150:S150,"c")=1,ISNUMBER(P150)),"Res Disc",IF(AND(P150="c",ISNUMBER(Q150),ISNUMBER(R150),ISNUMBER(S150)),"Res Disc",IF(AND(K150="c",ISNUMBER(L150),ISNUMBER(M150),ISNUMBER(N150)),"Res Disc",IF(AND(ISNUMBER(K150),COUNTIF(L150:N150,"c")=1),"Res Disc",""))))))</f>
        <v/>
      </c>
      <c r="U150" s="626" t="str">
        <f t="shared" ref="U150:U213" si="15">IF(T150&lt;&gt;"","",IF(SUM(COUNTIF(I150:K150,"c"),COUNTIF(O150:P150,"c"))&gt;1,"",IF(OR(AND(H150="c",OR(I150="c",J150="c",K150="c",O150="c",P150="c")),AND(H150&lt;&gt;"",I150="c",J150="c",K150="c",O150="c",P150="c"),AND(H150&lt;&gt;"",I150="",J150="",K150="",O150="",P150="")),"",IF(ABS(SUM(I150:K150,O150:P150)-SUM(H150))&gt;0.9,SUM(I150:K150,O150:P150),""))))</f>
        <v/>
      </c>
      <c r="V150" s="631" t="str">
        <f t="shared" ref="V150:V213" si="16">IF(T150&lt;&gt;"","",IF(OR(AND(K150="c",OR(L150="c",N150="c",M150="c")),AND(K150&lt;&gt;"",L150="c",M150="c",N150="c"),AND(K150&lt;&gt;"",L150="",N150="",M150="")),"",IF(COUNTIF(L150:N150,"c")&gt;1,"",IF(ABS(SUM(L150:N150)-SUM(K150))&gt;0.9,SUM(L150:N150),""))))</f>
        <v/>
      </c>
      <c r="W150" s="442" t="str">
        <f t="shared" ref="W150:W213" si="17">IF(T150&lt;&gt;"","",IF(OR(AND(P150="c",OR(Q150="c",S150="c",R150="c")),AND(P150&lt;&gt;"",Q150="c",R150="c",S150="c"),AND(P150&lt;&gt;"",Q150="",S150="",R150="")),"",IF(COUNTIF(Q150:S150,"c")&gt;1,"",IF(ABS(SUM(Q150:S150)-SUM(P150))&gt;0.9,SUM(Q150:S150),""))))</f>
        <v/>
      </c>
    </row>
    <row r="151" spans="1:23" x14ac:dyDescent="0.2">
      <c r="A151" s="56"/>
      <c r="B151" s="211" t="s">
        <v>753</v>
      </c>
      <c r="C151" s="212"/>
      <c r="D151" s="209" t="s">
        <v>535</v>
      </c>
      <c r="E151" s="16">
        <v>131</v>
      </c>
      <c r="F151" s="14" t="s">
        <v>262</v>
      </c>
      <c r="G151" s="14" t="s">
        <v>263</v>
      </c>
      <c r="H151" s="418">
        <f>IF('Table 1'!I151="","",'Table 1'!I151)</f>
        <v>408</v>
      </c>
      <c r="I151" s="419"/>
      <c r="J151" s="420"/>
      <c r="K151" s="444">
        <f t="shared" si="12"/>
        <v>408</v>
      </c>
      <c r="L151" s="420"/>
      <c r="M151" s="419"/>
      <c r="N151" s="420">
        <v>408</v>
      </c>
      <c r="O151" s="419"/>
      <c r="P151" s="421" t="str">
        <f t="shared" si="13"/>
        <v/>
      </c>
      <c r="Q151" s="419"/>
      <c r="R151" s="420"/>
      <c r="S151" s="423"/>
      <c r="T151" s="416" t="str">
        <f t="shared" si="14"/>
        <v/>
      </c>
      <c r="U151" s="626" t="str">
        <f t="shared" si="15"/>
        <v/>
      </c>
      <c r="V151" s="631" t="str">
        <f t="shared" si="16"/>
        <v/>
      </c>
      <c r="W151" s="442" t="str">
        <f t="shared" si="17"/>
        <v/>
      </c>
    </row>
    <row r="152" spans="1:23" x14ac:dyDescent="0.2">
      <c r="A152" s="56"/>
      <c r="B152" s="211" t="s">
        <v>754</v>
      </c>
      <c r="C152" s="212"/>
      <c r="D152" s="209" t="s">
        <v>535</v>
      </c>
      <c r="E152" s="13">
        <v>132</v>
      </c>
      <c r="F152" s="14" t="s">
        <v>264</v>
      </c>
      <c r="G152" s="14" t="s">
        <v>265</v>
      </c>
      <c r="H152" s="418" t="str">
        <f>IF('Table 1'!I152="","",'Table 1'!I152)</f>
        <v/>
      </c>
      <c r="I152" s="419"/>
      <c r="J152" s="420"/>
      <c r="K152" s="444" t="str">
        <f t="shared" si="12"/>
        <v/>
      </c>
      <c r="L152" s="420"/>
      <c r="M152" s="419"/>
      <c r="N152" s="420"/>
      <c r="O152" s="419"/>
      <c r="P152" s="421" t="str">
        <f t="shared" si="13"/>
        <v/>
      </c>
      <c r="Q152" s="419"/>
      <c r="R152" s="420"/>
      <c r="S152" s="423"/>
      <c r="T152" s="416" t="str">
        <f t="shared" si="14"/>
        <v/>
      </c>
      <c r="U152" s="626" t="str">
        <f t="shared" si="15"/>
        <v/>
      </c>
      <c r="V152" s="631" t="str">
        <f t="shared" si="16"/>
        <v/>
      </c>
      <c r="W152" s="442" t="str">
        <f t="shared" si="17"/>
        <v/>
      </c>
    </row>
    <row r="153" spans="1:23" x14ac:dyDescent="0.2">
      <c r="A153" s="56"/>
      <c r="B153" s="211" t="s">
        <v>755</v>
      </c>
      <c r="C153" s="212"/>
      <c r="D153" s="209" t="s">
        <v>535</v>
      </c>
      <c r="E153" s="16">
        <v>133</v>
      </c>
      <c r="F153" s="14" t="s">
        <v>266</v>
      </c>
      <c r="G153" s="14" t="s">
        <v>267</v>
      </c>
      <c r="H153" s="418" t="str">
        <f>IF('Table 1'!I153="","",'Table 1'!I153)</f>
        <v/>
      </c>
      <c r="I153" s="419"/>
      <c r="J153" s="420"/>
      <c r="K153" s="444" t="str">
        <f t="shared" si="12"/>
        <v/>
      </c>
      <c r="L153" s="420"/>
      <c r="M153" s="419"/>
      <c r="N153" s="420"/>
      <c r="O153" s="419"/>
      <c r="P153" s="421" t="str">
        <f t="shared" si="13"/>
        <v/>
      </c>
      <c r="Q153" s="419"/>
      <c r="R153" s="420"/>
      <c r="S153" s="423"/>
      <c r="T153" s="416" t="str">
        <f t="shared" si="14"/>
        <v/>
      </c>
      <c r="U153" s="626" t="str">
        <f t="shared" si="15"/>
        <v/>
      </c>
      <c r="V153" s="631" t="str">
        <f t="shared" si="16"/>
        <v/>
      </c>
      <c r="W153" s="442" t="str">
        <f t="shared" si="17"/>
        <v/>
      </c>
    </row>
    <row r="154" spans="1:23" x14ac:dyDescent="0.2">
      <c r="A154" s="56"/>
      <c r="B154" s="211" t="s">
        <v>756</v>
      </c>
      <c r="C154" s="212"/>
      <c r="D154" s="209" t="s">
        <v>535</v>
      </c>
      <c r="E154" s="13">
        <v>134</v>
      </c>
      <c r="F154" s="14" t="s">
        <v>268</v>
      </c>
      <c r="G154" s="14" t="s">
        <v>269</v>
      </c>
      <c r="H154" s="418">
        <f>IF('Table 1'!I154="","",'Table 1'!I154)</f>
        <v>31</v>
      </c>
      <c r="I154" s="419"/>
      <c r="J154" s="420"/>
      <c r="K154" s="444">
        <f t="shared" si="12"/>
        <v>31</v>
      </c>
      <c r="L154" s="420">
        <v>10</v>
      </c>
      <c r="M154" s="419"/>
      <c r="N154" s="420">
        <v>21</v>
      </c>
      <c r="O154" s="419"/>
      <c r="P154" s="421" t="str">
        <f t="shared" si="13"/>
        <v/>
      </c>
      <c r="Q154" s="419"/>
      <c r="R154" s="420"/>
      <c r="S154" s="423"/>
      <c r="T154" s="416" t="str">
        <f t="shared" si="14"/>
        <v/>
      </c>
      <c r="U154" s="626" t="str">
        <f t="shared" si="15"/>
        <v/>
      </c>
      <c r="V154" s="631" t="str">
        <f t="shared" si="16"/>
        <v/>
      </c>
      <c r="W154" s="442" t="str">
        <f t="shared" si="17"/>
        <v/>
      </c>
    </row>
    <row r="155" spans="1:23" x14ac:dyDescent="0.2">
      <c r="A155" s="56"/>
      <c r="B155" s="211" t="s">
        <v>757</v>
      </c>
      <c r="C155" s="212"/>
      <c r="D155" s="209" t="s">
        <v>535</v>
      </c>
      <c r="E155" s="16">
        <v>135</v>
      </c>
      <c r="F155" s="14" t="s">
        <v>270</v>
      </c>
      <c r="G155" s="14" t="s">
        <v>271</v>
      </c>
      <c r="H155" s="418">
        <f>IF('Table 1'!I155="","",'Table 1'!I155)</f>
        <v>26</v>
      </c>
      <c r="I155" s="419"/>
      <c r="J155" s="420"/>
      <c r="K155" s="444">
        <f t="shared" si="12"/>
        <v>26</v>
      </c>
      <c r="L155" s="420"/>
      <c r="M155" s="419"/>
      <c r="N155" s="420">
        <v>26</v>
      </c>
      <c r="O155" s="419"/>
      <c r="P155" s="421" t="str">
        <f t="shared" si="13"/>
        <v/>
      </c>
      <c r="Q155" s="419"/>
      <c r="R155" s="420"/>
      <c r="S155" s="423"/>
      <c r="T155" s="416" t="str">
        <f t="shared" si="14"/>
        <v/>
      </c>
      <c r="U155" s="626" t="str">
        <f t="shared" si="15"/>
        <v/>
      </c>
      <c r="V155" s="631" t="str">
        <f t="shared" si="16"/>
        <v/>
      </c>
      <c r="W155" s="442" t="str">
        <f t="shared" si="17"/>
        <v/>
      </c>
    </row>
    <row r="156" spans="1:23" x14ac:dyDescent="0.2">
      <c r="A156" s="56"/>
      <c r="B156" s="211" t="s">
        <v>758</v>
      </c>
      <c r="C156" s="212"/>
      <c r="D156" s="209" t="s">
        <v>535</v>
      </c>
      <c r="E156" s="13">
        <v>136</v>
      </c>
      <c r="F156" s="14" t="s">
        <v>272</v>
      </c>
      <c r="G156" s="14" t="s">
        <v>273</v>
      </c>
      <c r="H156" s="418" t="str">
        <f>IF('Table 1'!I156="","",'Table 1'!I156)</f>
        <v/>
      </c>
      <c r="I156" s="419"/>
      <c r="J156" s="420"/>
      <c r="K156" s="444" t="str">
        <f t="shared" si="12"/>
        <v/>
      </c>
      <c r="L156" s="420"/>
      <c r="M156" s="419"/>
      <c r="N156" s="420"/>
      <c r="O156" s="419"/>
      <c r="P156" s="421" t="str">
        <f t="shared" si="13"/>
        <v/>
      </c>
      <c r="Q156" s="419"/>
      <c r="R156" s="420"/>
      <c r="S156" s="423"/>
      <c r="T156" s="416" t="str">
        <f t="shared" si="14"/>
        <v/>
      </c>
      <c r="U156" s="626" t="str">
        <f t="shared" si="15"/>
        <v/>
      </c>
      <c r="V156" s="631" t="str">
        <f t="shared" si="16"/>
        <v/>
      </c>
      <c r="W156" s="442" t="str">
        <f t="shared" si="17"/>
        <v/>
      </c>
    </row>
    <row r="157" spans="1:23" x14ac:dyDescent="0.2">
      <c r="A157" s="56"/>
      <c r="B157" s="211" t="s">
        <v>759</v>
      </c>
      <c r="C157" s="212"/>
      <c r="D157" s="209" t="s">
        <v>535</v>
      </c>
      <c r="E157" s="16">
        <v>137</v>
      </c>
      <c r="F157" s="14" t="s">
        <v>274</v>
      </c>
      <c r="G157" s="14" t="s">
        <v>275</v>
      </c>
      <c r="H157" s="418" t="str">
        <f>IF('Table 1'!I157="","",'Table 1'!I157)</f>
        <v/>
      </c>
      <c r="I157" s="419"/>
      <c r="J157" s="420"/>
      <c r="K157" s="444" t="str">
        <f t="shared" si="12"/>
        <v/>
      </c>
      <c r="L157" s="420"/>
      <c r="M157" s="419"/>
      <c r="N157" s="420"/>
      <c r="O157" s="419"/>
      <c r="P157" s="421" t="str">
        <f t="shared" si="13"/>
        <v/>
      </c>
      <c r="Q157" s="419"/>
      <c r="R157" s="420"/>
      <c r="S157" s="423"/>
      <c r="T157" s="416" t="str">
        <f t="shared" si="14"/>
        <v/>
      </c>
      <c r="U157" s="626" t="str">
        <f t="shared" si="15"/>
        <v/>
      </c>
      <c r="V157" s="631" t="str">
        <f t="shared" si="16"/>
        <v/>
      </c>
      <c r="W157" s="442" t="str">
        <f t="shared" si="17"/>
        <v/>
      </c>
    </row>
    <row r="158" spans="1:23" x14ac:dyDescent="0.2">
      <c r="A158" s="56"/>
      <c r="B158" s="211" t="s">
        <v>760</v>
      </c>
      <c r="C158" s="212"/>
      <c r="D158" s="209" t="s">
        <v>535</v>
      </c>
      <c r="E158" s="13">
        <v>138</v>
      </c>
      <c r="F158" s="14" t="s">
        <v>276</v>
      </c>
      <c r="G158" s="14" t="s">
        <v>277</v>
      </c>
      <c r="H158" s="418">
        <f>IF('Table 1'!I158="","",'Table 1'!I158)</f>
        <v>3231</v>
      </c>
      <c r="I158" s="419"/>
      <c r="J158" s="420"/>
      <c r="K158" s="444">
        <f t="shared" si="12"/>
        <v>3231</v>
      </c>
      <c r="L158" s="420">
        <v>1</v>
      </c>
      <c r="M158" s="419"/>
      <c r="N158" s="420">
        <v>3230</v>
      </c>
      <c r="O158" s="419"/>
      <c r="P158" s="421" t="str">
        <f t="shared" si="13"/>
        <v/>
      </c>
      <c r="Q158" s="419"/>
      <c r="R158" s="420"/>
      <c r="S158" s="423"/>
      <c r="T158" s="416" t="str">
        <f t="shared" si="14"/>
        <v/>
      </c>
      <c r="U158" s="626" t="str">
        <f t="shared" si="15"/>
        <v/>
      </c>
      <c r="V158" s="631" t="str">
        <f t="shared" si="16"/>
        <v/>
      </c>
      <c r="W158" s="442" t="str">
        <f t="shared" si="17"/>
        <v/>
      </c>
    </row>
    <row r="159" spans="1:23" x14ac:dyDescent="0.2">
      <c r="A159" s="56"/>
      <c r="B159" s="211" t="s">
        <v>761</v>
      </c>
      <c r="C159" s="212"/>
      <c r="D159" s="209" t="s">
        <v>535</v>
      </c>
      <c r="E159" s="16">
        <v>139</v>
      </c>
      <c r="F159" s="14" t="s">
        <v>278</v>
      </c>
      <c r="G159" s="14" t="s">
        <v>279</v>
      </c>
      <c r="H159" s="418" t="str">
        <f>IF('Table 1'!I159="","",'Table 1'!I159)</f>
        <v/>
      </c>
      <c r="I159" s="419"/>
      <c r="J159" s="420"/>
      <c r="K159" s="444" t="str">
        <f t="shared" si="12"/>
        <v/>
      </c>
      <c r="L159" s="420"/>
      <c r="M159" s="419"/>
      <c r="N159" s="420"/>
      <c r="O159" s="419"/>
      <c r="P159" s="421" t="str">
        <f t="shared" si="13"/>
        <v/>
      </c>
      <c r="Q159" s="419"/>
      <c r="R159" s="420"/>
      <c r="S159" s="423"/>
      <c r="T159" s="416" t="str">
        <f t="shared" si="14"/>
        <v/>
      </c>
      <c r="U159" s="626" t="str">
        <f t="shared" si="15"/>
        <v/>
      </c>
      <c r="V159" s="631" t="str">
        <f t="shared" si="16"/>
        <v/>
      </c>
      <c r="W159" s="442" t="str">
        <f t="shared" si="17"/>
        <v/>
      </c>
    </row>
    <row r="160" spans="1:23" x14ac:dyDescent="0.2">
      <c r="A160" s="56"/>
      <c r="B160" s="211" t="s">
        <v>762</v>
      </c>
      <c r="C160" s="212"/>
      <c r="D160" s="209" t="s">
        <v>535</v>
      </c>
      <c r="E160" s="13">
        <v>140</v>
      </c>
      <c r="F160" s="14" t="s">
        <v>280</v>
      </c>
      <c r="G160" s="14" t="s">
        <v>281</v>
      </c>
      <c r="H160" s="418">
        <f>IF('Table 1'!I160="","",'Table 1'!I160)</f>
        <v>2363</v>
      </c>
      <c r="I160" s="419"/>
      <c r="J160" s="420">
        <v>76</v>
      </c>
      <c r="K160" s="444">
        <f t="shared" si="12"/>
        <v>2287</v>
      </c>
      <c r="L160" s="420">
        <v>1</v>
      </c>
      <c r="M160" s="419"/>
      <c r="N160" s="420">
        <v>2286</v>
      </c>
      <c r="O160" s="419"/>
      <c r="P160" s="421" t="str">
        <f t="shared" si="13"/>
        <v/>
      </c>
      <c r="Q160" s="419"/>
      <c r="R160" s="420"/>
      <c r="S160" s="423"/>
      <c r="T160" s="416" t="str">
        <f t="shared" si="14"/>
        <v/>
      </c>
      <c r="U160" s="626" t="str">
        <f t="shared" si="15"/>
        <v/>
      </c>
      <c r="V160" s="631" t="str">
        <f t="shared" si="16"/>
        <v/>
      </c>
      <c r="W160" s="442" t="str">
        <f t="shared" si="17"/>
        <v/>
      </c>
    </row>
    <row r="161" spans="1:23" x14ac:dyDescent="0.2">
      <c r="A161" s="56"/>
      <c r="B161" s="211" t="s">
        <v>763</v>
      </c>
      <c r="C161" s="212"/>
      <c r="D161" s="209" t="s">
        <v>535</v>
      </c>
      <c r="E161" s="16">
        <v>141</v>
      </c>
      <c r="F161" s="14" t="s">
        <v>282</v>
      </c>
      <c r="G161" s="14" t="s">
        <v>283</v>
      </c>
      <c r="H161" s="418" t="str">
        <f>IF('Table 1'!I161="","",'Table 1'!I161)</f>
        <v/>
      </c>
      <c r="I161" s="419"/>
      <c r="J161" s="420"/>
      <c r="K161" s="444" t="str">
        <f t="shared" si="12"/>
        <v/>
      </c>
      <c r="L161" s="420"/>
      <c r="M161" s="419"/>
      <c r="N161" s="420"/>
      <c r="O161" s="419"/>
      <c r="P161" s="421" t="str">
        <f t="shared" si="13"/>
        <v/>
      </c>
      <c r="Q161" s="419"/>
      <c r="R161" s="420"/>
      <c r="S161" s="423"/>
      <c r="T161" s="416" t="str">
        <f t="shared" si="14"/>
        <v/>
      </c>
      <c r="U161" s="626" t="str">
        <f t="shared" si="15"/>
        <v/>
      </c>
      <c r="V161" s="631" t="str">
        <f t="shared" si="16"/>
        <v/>
      </c>
      <c r="W161" s="442" t="str">
        <f t="shared" si="17"/>
        <v/>
      </c>
    </row>
    <row r="162" spans="1:23" x14ac:dyDescent="0.2">
      <c r="A162" s="56"/>
      <c r="B162" s="211" t="s">
        <v>764</v>
      </c>
      <c r="C162" s="212"/>
      <c r="D162" s="209" t="s">
        <v>535</v>
      </c>
      <c r="E162" s="13">
        <v>142</v>
      </c>
      <c r="F162" s="14" t="s">
        <v>284</v>
      </c>
      <c r="G162" s="14" t="s">
        <v>285</v>
      </c>
      <c r="H162" s="418" t="str">
        <f>IF('Table 1'!I162="","",'Table 1'!I162)</f>
        <v/>
      </c>
      <c r="I162" s="419"/>
      <c r="J162" s="420"/>
      <c r="K162" s="444" t="str">
        <f t="shared" si="12"/>
        <v/>
      </c>
      <c r="L162" s="420"/>
      <c r="M162" s="419"/>
      <c r="N162" s="420"/>
      <c r="O162" s="419"/>
      <c r="P162" s="421" t="str">
        <f t="shared" si="13"/>
        <v/>
      </c>
      <c r="Q162" s="419"/>
      <c r="R162" s="420"/>
      <c r="S162" s="423"/>
      <c r="T162" s="416" t="str">
        <f t="shared" si="14"/>
        <v/>
      </c>
      <c r="U162" s="626" t="str">
        <f t="shared" si="15"/>
        <v/>
      </c>
      <c r="V162" s="631" t="str">
        <f t="shared" si="16"/>
        <v/>
      </c>
      <c r="W162" s="442" t="str">
        <f t="shared" si="17"/>
        <v/>
      </c>
    </row>
    <row r="163" spans="1:23" x14ac:dyDescent="0.2">
      <c r="A163" s="56"/>
      <c r="B163" s="211" t="s">
        <v>765</v>
      </c>
      <c r="C163" s="212"/>
      <c r="D163" s="209" t="s">
        <v>535</v>
      </c>
      <c r="E163" s="16">
        <v>143</v>
      </c>
      <c r="F163" s="14" t="s">
        <v>286</v>
      </c>
      <c r="G163" s="14" t="s">
        <v>287</v>
      </c>
      <c r="H163" s="418">
        <f>IF('Table 1'!I163="","",'Table 1'!I163)</f>
        <v>1</v>
      </c>
      <c r="I163" s="419"/>
      <c r="J163" s="420"/>
      <c r="K163" s="444">
        <f t="shared" si="12"/>
        <v>1</v>
      </c>
      <c r="L163" s="420"/>
      <c r="M163" s="419"/>
      <c r="N163" s="420">
        <v>1</v>
      </c>
      <c r="O163" s="419"/>
      <c r="P163" s="421" t="str">
        <f t="shared" si="13"/>
        <v/>
      </c>
      <c r="Q163" s="419"/>
      <c r="R163" s="420"/>
      <c r="S163" s="423"/>
      <c r="T163" s="416" t="str">
        <f t="shared" si="14"/>
        <v/>
      </c>
      <c r="U163" s="626" t="str">
        <f t="shared" si="15"/>
        <v/>
      </c>
      <c r="V163" s="631" t="str">
        <f t="shared" si="16"/>
        <v/>
      </c>
      <c r="W163" s="442" t="str">
        <f t="shared" si="17"/>
        <v/>
      </c>
    </row>
    <row r="164" spans="1:23" x14ac:dyDescent="0.2">
      <c r="A164" s="56"/>
      <c r="B164" s="211" t="s">
        <v>766</v>
      </c>
      <c r="C164" s="212"/>
      <c r="D164" s="209" t="s">
        <v>535</v>
      </c>
      <c r="E164" s="13">
        <v>144</v>
      </c>
      <c r="F164" s="14" t="s">
        <v>288</v>
      </c>
      <c r="G164" s="14" t="s">
        <v>289</v>
      </c>
      <c r="H164" s="418">
        <f>IF('Table 1'!I164="","",'Table 1'!I164)</f>
        <v>1</v>
      </c>
      <c r="I164" s="419"/>
      <c r="J164" s="420"/>
      <c r="K164" s="444">
        <f t="shared" si="12"/>
        <v>1</v>
      </c>
      <c r="L164" s="420"/>
      <c r="M164" s="419"/>
      <c r="N164" s="420">
        <v>1</v>
      </c>
      <c r="O164" s="419"/>
      <c r="P164" s="421" t="str">
        <f t="shared" si="13"/>
        <v/>
      </c>
      <c r="Q164" s="419"/>
      <c r="R164" s="420"/>
      <c r="S164" s="423"/>
      <c r="T164" s="416" t="str">
        <f t="shared" si="14"/>
        <v/>
      </c>
      <c r="U164" s="626" t="str">
        <f t="shared" si="15"/>
        <v/>
      </c>
      <c r="V164" s="631" t="str">
        <f t="shared" si="16"/>
        <v/>
      </c>
      <c r="W164" s="442" t="str">
        <f t="shared" si="17"/>
        <v/>
      </c>
    </row>
    <row r="165" spans="1:23" x14ac:dyDescent="0.2">
      <c r="A165" s="56"/>
      <c r="B165" s="211" t="s">
        <v>767</v>
      </c>
      <c r="C165" s="212"/>
      <c r="D165" s="209" t="s">
        <v>535</v>
      </c>
      <c r="E165" s="16">
        <v>145</v>
      </c>
      <c r="F165" s="14" t="s">
        <v>290</v>
      </c>
      <c r="G165" s="15" t="s">
        <v>291</v>
      </c>
      <c r="H165" s="418">
        <f>IF('Table 1'!I165="","",'Table 1'!I165)</f>
        <v>1</v>
      </c>
      <c r="I165" s="419"/>
      <c r="J165" s="420"/>
      <c r="K165" s="444">
        <f t="shared" si="12"/>
        <v>1</v>
      </c>
      <c r="L165" s="420"/>
      <c r="M165" s="419"/>
      <c r="N165" s="420">
        <v>1</v>
      </c>
      <c r="O165" s="419"/>
      <c r="P165" s="421" t="str">
        <f t="shared" si="13"/>
        <v/>
      </c>
      <c r="Q165" s="419"/>
      <c r="R165" s="420"/>
      <c r="S165" s="423"/>
      <c r="T165" s="416" t="str">
        <f t="shared" si="14"/>
        <v/>
      </c>
      <c r="U165" s="626" t="str">
        <f t="shared" si="15"/>
        <v/>
      </c>
      <c r="V165" s="631" t="str">
        <f t="shared" si="16"/>
        <v/>
      </c>
      <c r="W165" s="442" t="str">
        <f t="shared" si="17"/>
        <v/>
      </c>
    </row>
    <row r="166" spans="1:23" x14ac:dyDescent="0.2">
      <c r="A166" s="56"/>
      <c r="B166" s="211" t="s">
        <v>768</v>
      </c>
      <c r="C166" s="212"/>
      <c r="D166" s="209" t="s">
        <v>535</v>
      </c>
      <c r="E166" s="13">
        <v>146</v>
      </c>
      <c r="F166" s="14" t="s">
        <v>292</v>
      </c>
      <c r="G166" s="14" t="s">
        <v>293</v>
      </c>
      <c r="H166" s="418" t="str">
        <f>IF('Table 1'!I166="","",'Table 1'!I166)</f>
        <v/>
      </c>
      <c r="I166" s="419"/>
      <c r="J166" s="420"/>
      <c r="K166" s="444" t="str">
        <f t="shared" si="12"/>
        <v/>
      </c>
      <c r="L166" s="420"/>
      <c r="M166" s="419"/>
      <c r="N166" s="420"/>
      <c r="O166" s="419"/>
      <c r="P166" s="421" t="str">
        <f t="shared" si="13"/>
        <v/>
      </c>
      <c r="Q166" s="419"/>
      <c r="R166" s="420"/>
      <c r="S166" s="423"/>
      <c r="T166" s="416" t="str">
        <f t="shared" si="14"/>
        <v/>
      </c>
      <c r="U166" s="626" t="str">
        <f t="shared" si="15"/>
        <v/>
      </c>
      <c r="V166" s="631" t="str">
        <f t="shared" si="16"/>
        <v/>
      </c>
      <c r="W166" s="442" t="str">
        <f t="shared" si="17"/>
        <v/>
      </c>
    </row>
    <row r="167" spans="1:23" x14ac:dyDescent="0.2">
      <c r="A167" s="56"/>
      <c r="B167" s="211" t="s">
        <v>769</v>
      </c>
      <c r="C167" s="212"/>
      <c r="D167" s="209" t="s">
        <v>535</v>
      </c>
      <c r="E167" s="16">
        <v>147</v>
      </c>
      <c r="F167" s="14" t="s">
        <v>294</v>
      </c>
      <c r="G167" s="14" t="s">
        <v>295</v>
      </c>
      <c r="H167" s="418">
        <f>IF('Table 1'!I167="","",'Table 1'!I167)</f>
        <v>15</v>
      </c>
      <c r="I167" s="419"/>
      <c r="J167" s="420"/>
      <c r="K167" s="444">
        <f t="shared" si="12"/>
        <v>15</v>
      </c>
      <c r="L167" s="420"/>
      <c r="M167" s="419"/>
      <c r="N167" s="420">
        <v>15</v>
      </c>
      <c r="O167" s="419"/>
      <c r="P167" s="421" t="str">
        <f t="shared" si="13"/>
        <v/>
      </c>
      <c r="Q167" s="419"/>
      <c r="R167" s="420"/>
      <c r="S167" s="423"/>
      <c r="T167" s="416" t="str">
        <f t="shared" si="14"/>
        <v/>
      </c>
      <c r="U167" s="626" t="str">
        <f t="shared" si="15"/>
        <v/>
      </c>
      <c r="V167" s="631" t="str">
        <f t="shared" si="16"/>
        <v/>
      </c>
      <c r="W167" s="442" t="str">
        <f t="shared" si="17"/>
        <v/>
      </c>
    </row>
    <row r="168" spans="1:23" x14ac:dyDescent="0.2">
      <c r="A168" s="56"/>
      <c r="B168" s="211" t="s">
        <v>770</v>
      </c>
      <c r="C168" s="212"/>
      <c r="D168" s="209" t="s">
        <v>535</v>
      </c>
      <c r="E168" s="13">
        <v>148</v>
      </c>
      <c r="F168" s="14" t="s">
        <v>296</v>
      </c>
      <c r="G168" s="14" t="s">
        <v>297</v>
      </c>
      <c r="H168" s="418" t="str">
        <f>IF('Table 1'!I168="","",'Table 1'!I168)</f>
        <v/>
      </c>
      <c r="I168" s="419"/>
      <c r="J168" s="420"/>
      <c r="K168" s="444" t="str">
        <f t="shared" si="12"/>
        <v/>
      </c>
      <c r="L168" s="420"/>
      <c r="M168" s="419"/>
      <c r="N168" s="420"/>
      <c r="O168" s="419"/>
      <c r="P168" s="421" t="str">
        <f t="shared" si="13"/>
        <v/>
      </c>
      <c r="Q168" s="419"/>
      <c r="R168" s="420"/>
      <c r="S168" s="423"/>
      <c r="T168" s="416" t="str">
        <f t="shared" si="14"/>
        <v/>
      </c>
      <c r="U168" s="626" t="str">
        <f t="shared" si="15"/>
        <v/>
      </c>
      <c r="V168" s="631" t="str">
        <f t="shared" si="16"/>
        <v/>
      </c>
      <c r="W168" s="442" t="str">
        <f t="shared" si="17"/>
        <v/>
      </c>
    </row>
    <row r="169" spans="1:23" x14ac:dyDescent="0.2">
      <c r="A169" s="56"/>
      <c r="B169" s="211" t="s">
        <v>771</v>
      </c>
      <c r="C169" s="212"/>
      <c r="D169" s="209" t="s">
        <v>535</v>
      </c>
      <c r="E169" s="16">
        <v>149</v>
      </c>
      <c r="F169" s="14" t="s">
        <v>298</v>
      </c>
      <c r="G169" s="14" t="s">
        <v>299</v>
      </c>
      <c r="H169" s="418">
        <f>IF('Table 1'!I169="","",'Table 1'!I169)</f>
        <v>4</v>
      </c>
      <c r="I169" s="419"/>
      <c r="J169" s="420"/>
      <c r="K169" s="444">
        <f t="shared" si="12"/>
        <v>4</v>
      </c>
      <c r="L169" s="420"/>
      <c r="M169" s="419"/>
      <c r="N169" s="420">
        <v>4</v>
      </c>
      <c r="O169" s="419"/>
      <c r="P169" s="421" t="str">
        <f t="shared" si="13"/>
        <v/>
      </c>
      <c r="Q169" s="419"/>
      <c r="R169" s="420"/>
      <c r="S169" s="423"/>
      <c r="T169" s="416" t="str">
        <f t="shared" si="14"/>
        <v/>
      </c>
      <c r="U169" s="626" t="str">
        <f t="shared" si="15"/>
        <v/>
      </c>
      <c r="V169" s="631" t="str">
        <f t="shared" si="16"/>
        <v/>
      </c>
      <c r="W169" s="442" t="str">
        <f t="shared" si="17"/>
        <v/>
      </c>
    </row>
    <row r="170" spans="1:23" x14ac:dyDescent="0.2">
      <c r="A170" s="56"/>
      <c r="B170" s="211" t="s">
        <v>772</v>
      </c>
      <c r="C170" s="212"/>
      <c r="D170" s="209" t="s">
        <v>535</v>
      </c>
      <c r="E170" s="13">
        <v>150</v>
      </c>
      <c r="F170" s="14" t="s">
        <v>300</v>
      </c>
      <c r="G170" s="14" t="s">
        <v>301</v>
      </c>
      <c r="H170" s="418" t="str">
        <f>IF('Table 1'!I170="","",'Table 1'!I170)</f>
        <v/>
      </c>
      <c r="I170" s="419"/>
      <c r="J170" s="420"/>
      <c r="K170" s="444" t="str">
        <f t="shared" si="12"/>
        <v/>
      </c>
      <c r="L170" s="420"/>
      <c r="M170" s="419"/>
      <c r="N170" s="420"/>
      <c r="O170" s="419"/>
      <c r="P170" s="421" t="str">
        <f t="shared" si="13"/>
        <v/>
      </c>
      <c r="Q170" s="419"/>
      <c r="R170" s="420"/>
      <c r="S170" s="423"/>
      <c r="T170" s="416" t="str">
        <f t="shared" si="14"/>
        <v/>
      </c>
      <c r="U170" s="626" t="str">
        <f t="shared" si="15"/>
        <v/>
      </c>
      <c r="V170" s="631" t="str">
        <f t="shared" si="16"/>
        <v/>
      </c>
      <c r="W170" s="442" t="str">
        <f t="shared" si="17"/>
        <v/>
      </c>
    </row>
    <row r="171" spans="1:23" x14ac:dyDescent="0.2">
      <c r="A171" s="56"/>
      <c r="B171" s="211" t="s">
        <v>773</v>
      </c>
      <c r="C171" s="212"/>
      <c r="D171" s="209" t="s">
        <v>535</v>
      </c>
      <c r="E171" s="16">
        <v>151</v>
      </c>
      <c r="F171" s="14" t="s">
        <v>302</v>
      </c>
      <c r="G171" s="14" t="s">
        <v>303</v>
      </c>
      <c r="H171" s="418" t="str">
        <f>IF('Table 1'!I171="","",'Table 1'!I171)</f>
        <v/>
      </c>
      <c r="I171" s="419"/>
      <c r="J171" s="420"/>
      <c r="K171" s="444" t="str">
        <f t="shared" si="12"/>
        <v/>
      </c>
      <c r="L171" s="420"/>
      <c r="M171" s="419"/>
      <c r="N171" s="420"/>
      <c r="O171" s="419"/>
      <c r="P171" s="421" t="str">
        <f t="shared" si="13"/>
        <v/>
      </c>
      <c r="Q171" s="419"/>
      <c r="R171" s="420"/>
      <c r="S171" s="423"/>
      <c r="T171" s="416" t="str">
        <f t="shared" si="14"/>
        <v/>
      </c>
      <c r="U171" s="626" t="str">
        <f t="shared" si="15"/>
        <v/>
      </c>
      <c r="V171" s="631" t="str">
        <f t="shared" si="16"/>
        <v/>
      </c>
      <c r="W171" s="442" t="str">
        <f t="shared" si="17"/>
        <v/>
      </c>
    </row>
    <row r="172" spans="1:23" x14ac:dyDescent="0.2">
      <c r="A172" s="56"/>
      <c r="B172" s="211" t="s">
        <v>774</v>
      </c>
      <c r="C172" s="212"/>
      <c r="D172" s="209" t="s">
        <v>535</v>
      </c>
      <c r="E172" s="13">
        <v>152</v>
      </c>
      <c r="F172" s="14" t="s">
        <v>304</v>
      </c>
      <c r="G172" s="14" t="s">
        <v>305</v>
      </c>
      <c r="H172" s="418" t="str">
        <f>IF('Table 1'!I172="","",'Table 1'!I172)</f>
        <v/>
      </c>
      <c r="I172" s="419"/>
      <c r="J172" s="420"/>
      <c r="K172" s="444" t="str">
        <f t="shared" si="12"/>
        <v/>
      </c>
      <c r="L172" s="420"/>
      <c r="M172" s="419"/>
      <c r="N172" s="420"/>
      <c r="O172" s="419"/>
      <c r="P172" s="421" t="str">
        <f t="shared" si="13"/>
        <v/>
      </c>
      <c r="Q172" s="419"/>
      <c r="R172" s="420"/>
      <c r="S172" s="423"/>
      <c r="T172" s="416" t="str">
        <f t="shared" si="14"/>
        <v/>
      </c>
      <c r="U172" s="626" t="str">
        <f t="shared" si="15"/>
        <v/>
      </c>
      <c r="V172" s="631" t="str">
        <f t="shared" si="16"/>
        <v/>
      </c>
      <c r="W172" s="442" t="str">
        <f t="shared" si="17"/>
        <v/>
      </c>
    </row>
    <row r="173" spans="1:23" x14ac:dyDescent="0.2">
      <c r="A173" s="56"/>
      <c r="B173" s="211" t="s">
        <v>775</v>
      </c>
      <c r="C173" s="212"/>
      <c r="D173" s="209" t="s">
        <v>535</v>
      </c>
      <c r="E173" s="16">
        <v>153</v>
      </c>
      <c r="F173" s="14" t="s">
        <v>306</v>
      </c>
      <c r="G173" s="14" t="s">
        <v>307</v>
      </c>
      <c r="H173" s="418">
        <f>IF('Table 1'!I173="","",'Table 1'!I173)</f>
        <v>8154</v>
      </c>
      <c r="I173" s="419"/>
      <c r="J173" s="420">
        <v>1</v>
      </c>
      <c r="K173" s="444">
        <f t="shared" si="12"/>
        <v>8153</v>
      </c>
      <c r="L173" s="420">
        <v>7</v>
      </c>
      <c r="M173" s="419"/>
      <c r="N173" s="420">
        <v>8146</v>
      </c>
      <c r="O173" s="419"/>
      <c r="P173" s="421" t="str">
        <f t="shared" si="13"/>
        <v/>
      </c>
      <c r="Q173" s="419"/>
      <c r="R173" s="420"/>
      <c r="S173" s="423"/>
      <c r="T173" s="416" t="str">
        <f t="shared" si="14"/>
        <v/>
      </c>
      <c r="U173" s="626" t="str">
        <f t="shared" si="15"/>
        <v/>
      </c>
      <c r="V173" s="631" t="str">
        <f t="shared" si="16"/>
        <v/>
      </c>
      <c r="W173" s="442" t="str">
        <f t="shared" si="17"/>
        <v/>
      </c>
    </row>
    <row r="174" spans="1:23" x14ac:dyDescent="0.2">
      <c r="A174" s="56"/>
      <c r="B174" s="211" t="s">
        <v>776</v>
      </c>
      <c r="C174" s="212"/>
      <c r="D174" s="209" t="s">
        <v>535</v>
      </c>
      <c r="E174" s="13">
        <v>154</v>
      </c>
      <c r="F174" s="14" t="s">
        <v>308</v>
      </c>
      <c r="G174" s="14" t="s">
        <v>309</v>
      </c>
      <c r="H174" s="418" t="str">
        <f>IF('Table 1'!I174="","",'Table 1'!I174)</f>
        <v/>
      </c>
      <c r="I174" s="419"/>
      <c r="J174" s="420"/>
      <c r="K174" s="444" t="str">
        <f t="shared" si="12"/>
        <v/>
      </c>
      <c r="L174" s="420"/>
      <c r="M174" s="419"/>
      <c r="N174" s="420"/>
      <c r="O174" s="419"/>
      <c r="P174" s="421" t="str">
        <f t="shared" si="13"/>
        <v/>
      </c>
      <c r="Q174" s="419"/>
      <c r="R174" s="420"/>
      <c r="S174" s="423"/>
      <c r="T174" s="416" t="str">
        <f t="shared" si="14"/>
        <v/>
      </c>
      <c r="U174" s="626" t="str">
        <f t="shared" si="15"/>
        <v/>
      </c>
      <c r="V174" s="631" t="str">
        <f t="shared" si="16"/>
        <v/>
      </c>
      <c r="W174" s="442" t="str">
        <f t="shared" si="17"/>
        <v/>
      </c>
    </row>
    <row r="175" spans="1:23" x14ac:dyDescent="0.2">
      <c r="A175" s="56"/>
      <c r="B175" s="211" t="s">
        <v>777</v>
      </c>
      <c r="C175" s="212"/>
      <c r="D175" s="209" t="s">
        <v>535</v>
      </c>
      <c r="E175" s="16">
        <v>155</v>
      </c>
      <c r="F175" s="14" t="s">
        <v>310</v>
      </c>
      <c r="G175" s="14" t="s">
        <v>311</v>
      </c>
      <c r="H175" s="418">
        <f>IF('Table 1'!I175="","",'Table 1'!I175)</f>
        <v>329</v>
      </c>
      <c r="I175" s="419"/>
      <c r="J175" s="420"/>
      <c r="K175" s="444">
        <f t="shared" si="12"/>
        <v>329</v>
      </c>
      <c r="L175" s="420"/>
      <c r="M175" s="419"/>
      <c r="N175" s="420">
        <v>329</v>
      </c>
      <c r="O175" s="419"/>
      <c r="P175" s="421" t="str">
        <f t="shared" si="13"/>
        <v/>
      </c>
      <c r="Q175" s="419"/>
      <c r="R175" s="420"/>
      <c r="S175" s="423"/>
      <c r="T175" s="416" t="str">
        <f t="shared" si="14"/>
        <v/>
      </c>
      <c r="U175" s="626" t="str">
        <f t="shared" si="15"/>
        <v/>
      </c>
      <c r="V175" s="631" t="str">
        <f t="shared" si="16"/>
        <v/>
      </c>
      <c r="W175" s="442" t="str">
        <f t="shared" si="17"/>
        <v/>
      </c>
    </row>
    <row r="176" spans="1:23" x14ac:dyDescent="0.2">
      <c r="A176" s="56"/>
      <c r="B176" s="211" t="s">
        <v>778</v>
      </c>
      <c r="C176" s="212"/>
      <c r="D176" s="209" t="s">
        <v>535</v>
      </c>
      <c r="E176" s="13">
        <v>156</v>
      </c>
      <c r="F176" s="14" t="s">
        <v>312</v>
      </c>
      <c r="G176" s="14" t="s">
        <v>313</v>
      </c>
      <c r="H176" s="418" t="str">
        <f>IF('Table 1'!I176="","",'Table 1'!I176)</f>
        <v/>
      </c>
      <c r="I176" s="419"/>
      <c r="J176" s="420"/>
      <c r="K176" s="444" t="str">
        <f t="shared" si="12"/>
        <v/>
      </c>
      <c r="L176" s="420"/>
      <c r="M176" s="419"/>
      <c r="N176" s="420"/>
      <c r="O176" s="419"/>
      <c r="P176" s="421" t="str">
        <f t="shared" si="13"/>
        <v/>
      </c>
      <c r="Q176" s="419"/>
      <c r="R176" s="420"/>
      <c r="S176" s="423"/>
      <c r="T176" s="416" t="str">
        <f t="shared" si="14"/>
        <v/>
      </c>
      <c r="U176" s="626" t="str">
        <f t="shared" si="15"/>
        <v/>
      </c>
      <c r="V176" s="631" t="str">
        <f t="shared" si="16"/>
        <v/>
      </c>
      <c r="W176" s="442" t="str">
        <f t="shared" si="17"/>
        <v/>
      </c>
    </row>
    <row r="177" spans="1:23" x14ac:dyDescent="0.2">
      <c r="A177" s="56"/>
      <c r="B177" s="211" t="s">
        <v>779</v>
      </c>
      <c r="C177" s="212"/>
      <c r="D177" s="209" t="s">
        <v>535</v>
      </c>
      <c r="E177" s="16">
        <v>157</v>
      </c>
      <c r="F177" s="14" t="s">
        <v>314</v>
      </c>
      <c r="G177" s="14" t="s">
        <v>315</v>
      </c>
      <c r="H177" s="418" t="str">
        <f>IF('Table 1'!I177="","",'Table 1'!I177)</f>
        <v/>
      </c>
      <c r="I177" s="419"/>
      <c r="J177" s="420"/>
      <c r="K177" s="444" t="str">
        <f t="shared" si="12"/>
        <v/>
      </c>
      <c r="L177" s="420"/>
      <c r="M177" s="419"/>
      <c r="N177" s="420"/>
      <c r="O177" s="419"/>
      <c r="P177" s="421" t="str">
        <f t="shared" si="13"/>
        <v/>
      </c>
      <c r="Q177" s="419"/>
      <c r="R177" s="420"/>
      <c r="S177" s="423"/>
      <c r="T177" s="416" t="str">
        <f t="shared" si="14"/>
        <v/>
      </c>
      <c r="U177" s="626" t="str">
        <f t="shared" si="15"/>
        <v/>
      </c>
      <c r="V177" s="631" t="str">
        <f t="shared" si="16"/>
        <v/>
      </c>
      <c r="W177" s="442" t="str">
        <f t="shared" si="17"/>
        <v/>
      </c>
    </row>
    <row r="178" spans="1:23" x14ac:dyDescent="0.2">
      <c r="A178" s="56"/>
      <c r="B178" s="211" t="s">
        <v>780</v>
      </c>
      <c r="C178" s="212"/>
      <c r="D178" s="209" t="s">
        <v>535</v>
      </c>
      <c r="E178" s="13">
        <v>158</v>
      </c>
      <c r="F178" s="14" t="s">
        <v>316</v>
      </c>
      <c r="G178" s="14" t="s">
        <v>317</v>
      </c>
      <c r="H178" s="418">
        <f>IF('Table 1'!I178="","",'Table 1'!I178)</f>
        <v>337</v>
      </c>
      <c r="I178" s="419"/>
      <c r="J178" s="420"/>
      <c r="K178" s="444">
        <f t="shared" si="12"/>
        <v>337</v>
      </c>
      <c r="L178" s="420"/>
      <c r="M178" s="419"/>
      <c r="N178" s="420">
        <v>337</v>
      </c>
      <c r="O178" s="419"/>
      <c r="P178" s="421" t="str">
        <f t="shared" si="13"/>
        <v/>
      </c>
      <c r="Q178" s="419"/>
      <c r="R178" s="420"/>
      <c r="S178" s="423"/>
      <c r="T178" s="416" t="str">
        <f t="shared" si="14"/>
        <v/>
      </c>
      <c r="U178" s="626" t="str">
        <f t="shared" si="15"/>
        <v/>
      </c>
      <c r="V178" s="631" t="str">
        <f t="shared" si="16"/>
        <v/>
      </c>
      <c r="W178" s="442" t="str">
        <f t="shared" si="17"/>
        <v/>
      </c>
    </row>
    <row r="179" spans="1:23" x14ac:dyDescent="0.2">
      <c r="A179" s="56"/>
      <c r="B179" s="211" t="s">
        <v>781</v>
      </c>
      <c r="C179" s="212"/>
      <c r="D179" s="209" t="s">
        <v>535</v>
      </c>
      <c r="E179" s="16">
        <v>159</v>
      </c>
      <c r="F179" s="14" t="s">
        <v>318</v>
      </c>
      <c r="G179" s="14" t="s">
        <v>319</v>
      </c>
      <c r="H179" s="418" t="str">
        <f>IF('Table 1'!I179="","",'Table 1'!I179)</f>
        <v/>
      </c>
      <c r="I179" s="419"/>
      <c r="J179" s="420"/>
      <c r="K179" s="444" t="str">
        <f t="shared" si="12"/>
        <v/>
      </c>
      <c r="L179" s="420"/>
      <c r="M179" s="419"/>
      <c r="N179" s="420"/>
      <c r="O179" s="419"/>
      <c r="P179" s="421" t="str">
        <f t="shared" si="13"/>
        <v/>
      </c>
      <c r="Q179" s="419"/>
      <c r="R179" s="420"/>
      <c r="S179" s="423"/>
      <c r="T179" s="416" t="str">
        <f t="shared" si="14"/>
        <v/>
      </c>
      <c r="U179" s="626" t="str">
        <f t="shared" si="15"/>
        <v/>
      </c>
      <c r="V179" s="631" t="str">
        <f t="shared" si="16"/>
        <v/>
      </c>
      <c r="W179" s="442" t="str">
        <f t="shared" si="17"/>
        <v/>
      </c>
    </row>
    <row r="180" spans="1:23" x14ac:dyDescent="0.2">
      <c r="A180" s="56"/>
      <c r="B180" s="211" t="s">
        <v>782</v>
      </c>
      <c r="C180" s="212"/>
      <c r="D180" s="209" t="s">
        <v>535</v>
      </c>
      <c r="E180" s="13">
        <v>160</v>
      </c>
      <c r="F180" s="14" t="s">
        <v>320</v>
      </c>
      <c r="G180" s="14" t="s">
        <v>321</v>
      </c>
      <c r="H180" s="418" t="str">
        <f>IF('Table 1'!I180="","",'Table 1'!I180)</f>
        <v/>
      </c>
      <c r="I180" s="419"/>
      <c r="J180" s="420"/>
      <c r="K180" s="444" t="str">
        <f t="shared" si="12"/>
        <v/>
      </c>
      <c r="L180" s="420"/>
      <c r="M180" s="419"/>
      <c r="N180" s="420"/>
      <c r="O180" s="419"/>
      <c r="P180" s="421" t="str">
        <f t="shared" si="13"/>
        <v/>
      </c>
      <c r="Q180" s="419"/>
      <c r="R180" s="420"/>
      <c r="S180" s="423"/>
      <c r="T180" s="416" t="str">
        <f t="shared" si="14"/>
        <v/>
      </c>
      <c r="U180" s="626" t="str">
        <f t="shared" si="15"/>
        <v/>
      </c>
      <c r="V180" s="631" t="str">
        <f t="shared" si="16"/>
        <v/>
      </c>
      <c r="W180" s="442" t="str">
        <f t="shared" si="17"/>
        <v/>
      </c>
    </row>
    <row r="181" spans="1:23" x14ac:dyDescent="0.2">
      <c r="A181" s="56"/>
      <c r="B181" s="211" t="s">
        <v>783</v>
      </c>
      <c r="C181" s="212"/>
      <c r="D181" s="209" t="s">
        <v>535</v>
      </c>
      <c r="E181" s="16">
        <v>161</v>
      </c>
      <c r="F181" s="14" t="s">
        <v>322</v>
      </c>
      <c r="G181" s="14" t="s">
        <v>323</v>
      </c>
      <c r="H181" s="418">
        <f>IF('Table 1'!I181="","",'Table 1'!I181)</f>
        <v>227</v>
      </c>
      <c r="I181" s="419"/>
      <c r="J181" s="420"/>
      <c r="K181" s="444">
        <f t="shared" si="12"/>
        <v>227</v>
      </c>
      <c r="L181" s="420">
        <v>1</v>
      </c>
      <c r="M181" s="419"/>
      <c r="N181" s="420">
        <v>226</v>
      </c>
      <c r="O181" s="419"/>
      <c r="P181" s="421" t="str">
        <f t="shared" si="13"/>
        <v/>
      </c>
      <c r="Q181" s="419"/>
      <c r="R181" s="420"/>
      <c r="S181" s="423"/>
      <c r="T181" s="416" t="str">
        <f t="shared" si="14"/>
        <v/>
      </c>
      <c r="U181" s="626" t="str">
        <f t="shared" si="15"/>
        <v/>
      </c>
      <c r="V181" s="631" t="str">
        <f t="shared" si="16"/>
        <v/>
      </c>
      <c r="W181" s="442" t="str">
        <f t="shared" si="17"/>
        <v/>
      </c>
    </row>
    <row r="182" spans="1:23" x14ac:dyDescent="0.2">
      <c r="A182" s="56"/>
      <c r="B182" s="211" t="s">
        <v>784</v>
      </c>
      <c r="C182" s="212"/>
      <c r="D182" s="209" t="s">
        <v>535</v>
      </c>
      <c r="E182" s="13">
        <v>162</v>
      </c>
      <c r="F182" s="14" t="s">
        <v>324</v>
      </c>
      <c r="G182" s="14" t="s">
        <v>325</v>
      </c>
      <c r="H182" s="418">
        <f>IF('Table 1'!I182="","",'Table 1'!I182)</f>
        <v>15</v>
      </c>
      <c r="I182" s="419"/>
      <c r="J182" s="420"/>
      <c r="K182" s="444">
        <f t="shared" si="12"/>
        <v>15</v>
      </c>
      <c r="L182" s="420"/>
      <c r="M182" s="419"/>
      <c r="N182" s="420">
        <v>15</v>
      </c>
      <c r="O182" s="419"/>
      <c r="P182" s="421" t="str">
        <f t="shared" si="13"/>
        <v/>
      </c>
      <c r="Q182" s="419"/>
      <c r="R182" s="420"/>
      <c r="S182" s="423"/>
      <c r="T182" s="416" t="str">
        <f t="shared" si="14"/>
        <v/>
      </c>
      <c r="U182" s="626" t="str">
        <f t="shared" si="15"/>
        <v/>
      </c>
      <c r="V182" s="631" t="str">
        <f t="shared" si="16"/>
        <v/>
      </c>
      <c r="W182" s="442" t="str">
        <f t="shared" si="17"/>
        <v/>
      </c>
    </row>
    <row r="183" spans="1:23" x14ac:dyDescent="0.2">
      <c r="A183" s="56"/>
      <c r="B183" s="211" t="s">
        <v>785</v>
      </c>
      <c r="C183" s="212"/>
      <c r="D183" s="209" t="s">
        <v>535</v>
      </c>
      <c r="E183" s="16">
        <v>163</v>
      </c>
      <c r="F183" s="14" t="s">
        <v>326</v>
      </c>
      <c r="G183" s="14" t="s">
        <v>327</v>
      </c>
      <c r="H183" s="418">
        <f>IF('Table 1'!I183="","",'Table 1'!I183)</f>
        <v>15</v>
      </c>
      <c r="I183" s="419"/>
      <c r="J183" s="420"/>
      <c r="K183" s="444">
        <f t="shared" si="12"/>
        <v>15</v>
      </c>
      <c r="L183" s="420"/>
      <c r="M183" s="419"/>
      <c r="N183" s="420">
        <v>15</v>
      </c>
      <c r="O183" s="419"/>
      <c r="P183" s="421" t="str">
        <f t="shared" si="13"/>
        <v/>
      </c>
      <c r="Q183" s="419"/>
      <c r="R183" s="420"/>
      <c r="S183" s="423"/>
      <c r="T183" s="416" t="str">
        <f t="shared" si="14"/>
        <v/>
      </c>
      <c r="U183" s="626" t="str">
        <f t="shared" si="15"/>
        <v/>
      </c>
      <c r="V183" s="631" t="str">
        <f t="shared" si="16"/>
        <v/>
      </c>
      <c r="W183" s="442" t="str">
        <f t="shared" si="17"/>
        <v/>
      </c>
    </row>
    <row r="184" spans="1:23" x14ac:dyDescent="0.2">
      <c r="A184" s="56"/>
      <c r="B184" s="211" t="s">
        <v>786</v>
      </c>
      <c r="C184" s="212"/>
      <c r="D184" s="209" t="s">
        <v>535</v>
      </c>
      <c r="E184" s="13">
        <v>164</v>
      </c>
      <c r="F184" s="14" t="s">
        <v>328</v>
      </c>
      <c r="G184" s="14" t="s">
        <v>329</v>
      </c>
      <c r="H184" s="418" t="str">
        <f>IF('Table 1'!I184="","",'Table 1'!I184)</f>
        <v/>
      </c>
      <c r="I184" s="419"/>
      <c r="J184" s="420"/>
      <c r="K184" s="444" t="str">
        <f t="shared" si="12"/>
        <v/>
      </c>
      <c r="L184" s="420"/>
      <c r="M184" s="419"/>
      <c r="N184" s="420"/>
      <c r="O184" s="419"/>
      <c r="P184" s="421" t="str">
        <f t="shared" si="13"/>
        <v/>
      </c>
      <c r="Q184" s="419"/>
      <c r="R184" s="420"/>
      <c r="S184" s="423"/>
      <c r="T184" s="416" t="str">
        <f t="shared" si="14"/>
        <v/>
      </c>
      <c r="U184" s="626" t="str">
        <f t="shared" si="15"/>
        <v/>
      </c>
      <c r="V184" s="631" t="str">
        <f t="shared" si="16"/>
        <v/>
      </c>
      <c r="W184" s="442" t="str">
        <f t="shared" si="17"/>
        <v/>
      </c>
    </row>
    <row r="185" spans="1:23" x14ac:dyDescent="0.2">
      <c r="A185" s="56"/>
      <c r="B185" s="211" t="s">
        <v>787</v>
      </c>
      <c r="C185" s="212"/>
      <c r="D185" s="209" t="s">
        <v>535</v>
      </c>
      <c r="E185" s="16">
        <v>165</v>
      </c>
      <c r="F185" s="14" t="s">
        <v>330</v>
      </c>
      <c r="G185" s="14" t="s">
        <v>331</v>
      </c>
      <c r="H185" s="418">
        <f>IF('Table 1'!I185="","",'Table 1'!I185)</f>
        <v>48</v>
      </c>
      <c r="I185" s="419"/>
      <c r="J185" s="420">
        <v>1</v>
      </c>
      <c r="K185" s="444">
        <f t="shared" si="12"/>
        <v>47</v>
      </c>
      <c r="L185" s="420"/>
      <c r="M185" s="419"/>
      <c r="N185" s="420">
        <v>47</v>
      </c>
      <c r="O185" s="419"/>
      <c r="P185" s="421" t="str">
        <f t="shared" si="13"/>
        <v/>
      </c>
      <c r="Q185" s="419"/>
      <c r="R185" s="420"/>
      <c r="S185" s="423"/>
      <c r="T185" s="416" t="str">
        <f t="shared" si="14"/>
        <v/>
      </c>
      <c r="U185" s="626" t="str">
        <f t="shared" si="15"/>
        <v/>
      </c>
      <c r="V185" s="631" t="str">
        <f t="shared" si="16"/>
        <v/>
      </c>
      <c r="W185" s="442" t="str">
        <f t="shared" si="17"/>
        <v/>
      </c>
    </row>
    <row r="186" spans="1:23" x14ac:dyDescent="0.2">
      <c r="A186" s="56"/>
      <c r="B186" s="211" t="s">
        <v>788</v>
      </c>
      <c r="C186" s="212"/>
      <c r="D186" s="209" t="s">
        <v>535</v>
      </c>
      <c r="E186" s="13">
        <v>166</v>
      </c>
      <c r="F186" s="14" t="s">
        <v>332</v>
      </c>
      <c r="G186" s="14" t="s">
        <v>333</v>
      </c>
      <c r="H186" s="418" t="str">
        <f>IF('Table 1'!I186="","",'Table 1'!I186)</f>
        <v/>
      </c>
      <c r="I186" s="419"/>
      <c r="J186" s="420"/>
      <c r="K186" s="444" t="str">
        <f t="shared" si="12"/>
        <v/>
      </c>
      <c r="L186" s="420"/>
      <c r="M186" s="419"/>
      <c r="N186" s="420"/>
      <c r="O186" s="419"/>
      <c r="P186" s="421" t="str">
        <f t="shared" si="13"/>
        <v/>
      </c>
      <c r="Q186" s="419"/>
      <c r="R186" s="420"/>
      <c r="S186" s="423"/>
      <c r="T186" s="416" t="str">
        <f t="shared" si="14"/>
        <v/>
      </c>
      <c r="U186" s="626" t="str">
        <f t="shared" si="15"/>
        <v/>
      </c>
      <c r="V186" s="631" t="str">
        <f t="shared" si="16"/>
        <v/>
      </c>
      <c r="W186" s="442" t="str">
        <f t="shared" si="17"/>
        <v/>
      </c>
    </row>
    <row r="187" spans="1:23" x14ac:dyDescent="0.2">
      <c r="A187" s="56"/>
      <c r="B187" s="211" t="s">
        <v>789</v>
      </c>
      <c r="C187" s="212"/>
      <c r="D187" s="209" t="s">
        <v>535</v>
      </c>
      <c r="E187" s="16">
        <v>167</v>
      </c>
      <c r="F187" s="14" t="s">
        <v>334</v>
      </c>
      <c r="G187" s="14" t="s">
        <v>335</v>
      </c>
      <c r="H187" s="418">
        <f>IF('Table 1'!I187="","",'Table 1'!I187)</f>
        <v>10</v>
      </c>
      <c r="I187" s="419"/>
      <c r="J187" s="420"/>
      <c r="K187" s="444">
        <f t="shared" si="12"/>
        <v>10</v>
      </c>
      <c r="L187" s="420"/>
      <c r="M187" s="419"/>
      <c r="N187" s="420">
        <v>10</v>
      </c>
      <c r="O187" s="419"/>
      <c r="P187" s="421" t="str">
        <f t="shared" si="13"/>
        <v/>
      </c>
      <c r="Q187" s="419"/>
      <c r="R187" s="420"/>
      <c r="S187" s="423"/>
      <c r="T187" s="416" t="str">
        <f t="shared" si="14"/>
        <v/>
      </c>
      <c r="U187" s="626" t="str">
        <f t="shared" si="15"/>
        <v/>
      </c>
      <c r="V187" s="631" t="str">
        <f t="shared" si="16"/>
        <v/>
      </c>
      <c r="W187" s="442" t="str">
        <f t="shared" si="17"/>
        <v/>
      </c>
    </row>
    <row r="188" spans="1:23" x14ac:dyDescent="0.2">
      <c r="A188" s="56"/>
      <c r="B188" s="211" t="s">
        <v>790</v>
      </c>
      <c r="C188" s="212"/>
      <c r="D188" s="209" t="s">
        <v>535</v>
      </c>
      <c r="E188" s="13">
        <v>168</v>
      </c>
      <c r="F188" s="14" t="s">
        <v>336</v>
      </c>
      <c r="G188" s="14" t="s">
        <v>337</v>
      </c>
      <c r="H188" s="418">
        <f>IF('Table 1'!I188="","",'Table 1'!I188)</f>
        <v>49</v>
      </c>
      <c r="I188" s="419"/>
      <c r="J188" s="420">
        <v>1</v>
      </c>
      <c r="K188" s="444">
        <f t="shared" si="12"/>
        <v>48</v>
      </c>
      <c r="L188" s="420"/>
      <c r="M188" s="419"/>
      <c r="N188" s="420">
        <v>48</v>
      </c>
      <c r="O188" s="419"/>
      <c r="P188" s="421" t="str">
        <f t="shared" si="13"/>
        <v/>
      </c>
      <c r="Q188" s="419"/>
      <c r="R188" s="420"/>
      <c r="S188" s="423"/>
      <c r="T188" s="416" t="str">
        <f t="shared" si="14"/>
        <v/>
      </c>
      <c r="U188" s="626" t="str">
        <f t="shared" si="15"/>
        <v/>
      </c>
      <c r="V188" s="631" t="str">
        <f t="shared" si="16"/>
        <v/>
      </c>
      <c r="W188" s="442" t="str">
        <f t="shared" si="17"/>
        <v/>
      </c>
    </row>
    <row r="189" spans="1:23" x14ac:dyDescent="0.2">
      <c r="A189" s="56"/>
      <c r="B189" s="211" t="s">
        <v>791</v>
      </c>
      <c r="C189" s="212"/>
      <c r="D189" s="209" t="s">
        <v>535</v>
      </c>
      <c r="E189" s="16">
        <v>169</v>
      </c>
      <c r="F189" s="14" t="s">
        <v>338</v>
      </c>
      <c r="G189" s="14" t="s">
        <v>339</v>
      </c>
      <c r="H189" s="418">
        <f>IF('Table 1'!I189="","",'Table 1'!I189)</f>
        <v>347</v>
      </c>
      <c r="I189" s="419"/>
      <c r="J189" s="420"/>
      <c r="K189" s="444">
        <f t="shared" si="12"/>
        <v>347</v>
      </c>
      <c r="L189" s="420"/>
      <c r="M189" s="419"/>
      <c r="N189" s="420">
        <v>347</v>
      </c>
      <c r="O189" s="419"/>
      <c r="P189" s="421" t="str">
        <f t="shared" si="13"/>
        <v/>
      </c>
      <c r="Q189" s="419"/>
      <c r="R189" s="420"/>
      <c r="S189" s="423"/>
      <c r="T189" s="416" t="str">
        <f t="shared" si="14"/>
        <v/>
      </c>
      <c r="U189" s="626" t="str">
        <f t="shared" si="15"/>
        <v/>
      </c>
      <c r="V189" s="631" t="str">
        <f t="shared" si="16"/>
        <v/>
      </c>
      <c r="W189" s="442" t="str">
        <f t="shared" si="17"/>
        <v/>
      </c>
    </row>
    <row r="190" spans="1:23" x14ac:dyDescent="0.2">
      <c r="A190" s="56"/>
      <c r="B190" s="211" t="s">
        <v>792</v>
      </c>
      <c r="C190" s="212"/>
      <c r="D190" s="209" t="s">
        <v>535</v>
      </c>
      <c r="E190" s="13">
        <v>170</v>
      </c>
      <c r="F190" s="14" t="s">
        <v>340</v>
      </c>
      <c r="G190" s="14" t="s">
        <v>341</v>
      </c>
      <c r="H190" s="418" t="str">
        <f>IF('Table 1'!I190="","",'Table 1'!I190)</f>
        <v/>
      </c>
      <c r="I190" s="419"/>
      <c r="J190" s="420"/>
      <c r="K190" s="444" t="str">
        <f t="shared" si="12"/>
        <v/>
      </c>
      <c r="L190" s="420"/>
      <c r="M190" s="419"/>
      <c r="N190" s="420"/>
      <c r="O190" s="419"/>
      <c r="P190" s="421" t="str">
        <f t="shared" si="13"/>
        <v/>
      </c>
      <c r="Q190" s="419"/>
      <c r="R190" s="420"/>
      <c r="S190" s="423"/>
      <c r="T190" s="416" t="str">
        <f t="shared" si="14"/>
        <v/>
      </c>
      <c r="U190" s="626" t="str">
        <f t="shared" si="15"/>
        <v/>
      </c>
      <c r="V190" s="631" t="str">
        <f t="shared" si="16"/>
        <v/>
      </c>
      <c r="W190" s="442" t="str">
        <f t="shared" si="17"/>
        <v/>
      </c>
    </row>
    <row r="191" spans="1:23" x14ac:dyDescent="0.2">
      <c r="A191" s="56"/>
      <c r="B191" s="211" t="s">
        <v>793</v>
      </c>
      <c r="C191" s="212"/>
      <c r="D191" s="209" t="s">
        <v>535</v>
      </c>
      <c r="E191" s="16">
        <v>171</v>
      </c>
      <c r="F191" s="14" t="s">
        <v>342</v>
      </c>
      <c r="G191" s="14" t="s">
        <v>343</v>
      </c>
      <c r="H191" s="418">
        <f>IF('Table 1'!I191="","",'Table 1'!I191)</f>
        <v>23</v>
      </c>
      <c r="I191" s="419"/>
      <c r="J191" s="420"/>
      <c r="K191" s="444">
        <f t="shared" si="12"/>
        <v>23</v>
      </c>
      <c r="L191" s="420"/>
      <c r="M191" s="419"/>
      <c r="N191" s="420">
        <v>23</v>
      </c>
      <c r="O191" s="419"/>
      <c r="P191" s="421" t="str">
        <f t="shared" si="13"/>
        <v/>
      </c>
      <c r="Q191" s="419"/>
      <c r="R191" s="420"/>
      <c r="S191" s="423"/>
      <c r="T191" s="416" t="str">
        <f t="shared" si="14"/>
        <v/>
      </c>
      <c r="U191" s="626" t="str">
        <f t="shared" si="15"/>
        <v/>
      </c>
      <c r="V191" s="631" t="str">
        <f t="shared" si="16"/>
        <v/>
      </c>
      <c r="W191" s="442" t="str">
        <f t="shared" si="17"/>
        <v/>
      </c>
    </row>
    <row r="192" spans="1:23" x14ac:dyDescent="0.2">
      <c r="A192" s="56"/>
      <c r="B192" s="211" t="s">
        <v>794</v>
      </c>
      <c r="C192" s="212"/>
      <c r="D192" s="209" t="s">
        <v>535</v>
      </c>
      <c r="E192" s="13">
        <v>172</v>
      </c>
      <c r="F192" s="14" t="s">
        <v>344</v>
      </c>
      <c r="G192" s="14" t="s">
        <v>345</v>
      </c>
      <c r="H192" s="418">
        <f>IF('Table 1'!I192="","",'Table 1'!I192)</f>
        <v>18</v>
      </c>
      <c r="I192" s="419"/>
      <c r="J192" s="420">
        <v>13</v>
      </c>
      <c r="K192" s="444">
        <f t="shared" si="12"/>
        <v>5</v>
      </c>
      <c r="L192" s="420"/>
      <c r="M192" s="419"/>
      <c r="N192" s="420">
        <v>5</v>
      </c>
      <c r="O192" s="419"/>
      <c r="P192" s="421" t="str">
        <f t="shared" si="13"/>
        <v/>
      </c>
      <c r="Q192" s="419"/>
      <c r="R192" s="420"/>
      <c r="S192" s="423"/>
      <c r="T192" s="416" t="str">
        <f t="shared" si="14"/>
        <v/>
      </c>
      <c r="U192" s="626" t="str">
        <f t="shared" si="15"/>
        <v/>
      </c>
      <c r="V192" s="631" t="str">
        <f t="shared" si="16"/>
        <v/>
      </c>
      <c r="W192" s="442" t="str">
        <f t="shared" si="17"/>
        <v/>
      </c>
    </row>
    <row r="193" spans="1:23" x14ac:dyDescent="0.2">
      <c r="A193" s="56"/>
      <c r="B193" s="211" t="s">
        <v>795</v>
      </c>
      <c r="C193" s="212"/>
      <c r="D193" s="209" t="s">
        <v>535</v>
      </c>
      <c r="E193" s="16">
        <v>173</v>
      </c>
      <c r="F193" s="14" t="s">
        <v>346</v>
      </c>
      <c r="G193" s="14" t="s">
        <v>347</v>
      </c>
      <c r="H193" s="418">
        <f>IF('Table 1'!I193="","",'Table 1'!I193)</f>
        <v>100</v>
      </c>
      <c r="I193" s="419"/>
      <c r="J193" s="420"/>
      <c r="K193" s="444">
        <f t="shared" si="12"/>
        <v>100</v>
      </c>
      <c r="L193" s="420"/>
      <c r="M193" s="419"/>
      <c r="N193" s="420">
        <v>100</v>
      </c>
      <c r="O193" s="419"/>
      <c r="P193" s="421" t="str">
        <f t="shared" si="13"/>
        <v/>
      </c>
      <c r="Q193" s="419"/>
      <c r="R193" s="420"/>
      <c r="S193" s="423"/>
      <c r="T193" s="416" t="str">
        <f t="shared" si="14"/>
        <v/>
      </c>
      <c r="U193" s="626" t="str">
        <f t="shared" si="15"/>
        <v/>
      </c>
      <c r="V193" s="631" t="str">
        <f t="shared" si="16"/>
        <v/>
      </c>
      <c r="W193" s="442" t="str">
        <f t="shared" si="17"/>
        <v/>
      </c>
    </row>
    <row r="194" spans="1:23" x14ac:dyDescent="0.2">
      <c r="A194" s="56"/>
      <c r="B194" s="211" t="s">
        <v>796</v>
      </c>
      <c r="C194" s="212"/>
      <c r="D194" s="209" t="s">
        <v>535</v>
      </c>
      <c r="E194" s="13">
        <v>174</v>
      </c>
      <c r="F194" s="14" t="s">
        <v>348</v>
      </c>
      <c r="G194" s="14" t="s">
        <v>349</v>
      </c>
      <c r="H194" s="418">
        <f>IF('Table 1'!I194="","",'Table 1'!I194)</f>
        <v>1</v>
      </c>
      <c r="I194" s="419"/>
      <c r="J194" s="420"/>
      <c r="K194" s="444">
        <f t="shared" si="12"/>
        <v>1</v>
      </c>
      <c r="L194" s="420"/>
      <c r="M194" s="419"/>
      <c r="N194" s="420">
        <v>1</v>
      </c>
      <c r="O194" s="419"/>
      <c r="P194" s="421" t="str">
        <f t="shared" si="13"/>
        <v/>
      </c>
      <c r="Q194" s="419"/>
      <c r="R194" s="420"/>
      <c r="S194" s="423"/>
      <c r="T194" s="416" t="str">
        <f t="shared" si="14"/>
        <v/>
      </c>
      <c r="U194" s="626" t="str">
        <f t="shared" si="15"/>
        <v/>
      </c>
      <c r="V194" s="631" t="str">
        <f t="shared" si="16"/>
        <v/>
      </c>
      <c r="W194" s="442" t="str">
        <f t="shared" si="17"/>
        <v/>
      </c>
    </row>
    <row r="195" spans="1:23" x14ac:dyDescent="0.2">
      <c r="A195" s="56"/>
      <c r="B195" s="211" t="s">
        <v>797</v>
      </c>
      <c r="C195" s="212"/>
      <c r="D195" s="209" t="s">
        <v>535</v>
      </c>
      <c r="E195" s="16">
        <v>175</v>
      </c>
      <c r="F195" s="14" t="s">
        <v>350</v>
      </c>
      <c r="G195" s="14" t="s">
        <v>351</v>
      </c>
      <c r="H195" s="418" t="str">
        <f>IF('Table 1'!I195="","",'Table 1'!I195)</f>
        <v/>
      </c>
      <c r="I195" s="419"/>
      <c r="J195" s="420"/>
      <c r="K195" s="444" t="str">
        <f t="shared" si="12"/>
        <v/>
      </c>
      <c r="L195" s="420"/>
      <c r="M195" s="419"/>
      <c r="N195" s="420"/>
      <c r="O195" s="419"/>
      <c r="P195" s="421" t="str">
        <f t="shared" si="13"/>
        <v/>
      </c>
      <c r="Q195" s="419"/>
      <c r="R195" s="420"/>
      <c r="S195" s="423"/>
      <c r="T195" s="416" t="str">
        <f t="shared" si="14"/>
        <v/>
      </c>
      <c r="U195" s="626" t="str">
        <f t="shared" si="15"/>
        <v/>
      </c>
      <c r="V195" s="631" t="str">
        <f t="shared" si="16"/>
        <v/>
      </c>
      <c r="W195" s="442" t="str">
        <f t="shared" si="17"/>
        <v/>
      </c>
    </row>
    <row r="196" spans="1:23" x14ac:dyDescent="0.2">
      <c r="A196" s="56"/>
      <c r="B196" s="211" t="s">
        <v>798</v>
      </c>
      <c r="C196" s="212"/>
      <c r="D196" s="209" t="s">
        <v>535</v>
      </c>
      <c r="E196" s="13">
        <v>176</v>
      </c>
      <c r="F196" s="14" t="s">
        <v>352</v>
      </c>
      <c r="G196" s="14" t="s">
        <v>353</v>
      </c>
      <c r="H196" s="418">
        <f>IF('Table 1'!I196="","",'Table 1'!I196)</f>
        <v>736</v>
      </c>
      <c r="I196" s="419"/>
      <c r="J196" s="420"/>
      <c r="K196" s="444">
        <f t="shared" si="12"/>
        <v>736</v>
      </c>
      <c r="L196" s="420"/>
      <c r="M196" s="419"/>
      <c r="N196" s="420">
        <v>736</v>
      </c>
      <c r="O196" s="419"/>
      <c r="P196" s="421" t="str">
        <f t="shared" si="13"/>
        <v/>
      </c>
      <c r="Q196" s="419"/>
      <c r="R196" s="420"/>
      <c r="S196" s="423"/>
      <c r="T196" s="416" t="str">
        <f t="shared" si="14"/>
        <v/>
      </c>
      <c r="U196" s="626" t="str">
        <f t="shared" si="15"/>
        <v/>
      </c>
      <c r="V196" s="631" t="str">
        <f t="shared" si="16"/>
        <v/>
      </c>
      <c r="W196" s="442" t="str">
        <f t="shared" si="17"/>
        <v/>
      </c>
    </row>
    <row r="197" spans="1:23" x14ac:dyDescent="0.2">
      <c r="A197" s="56"/>
      <c r="B197" s="211" t="s">
        <v>799</v>
      </c>
      <c r="C197" s="212"/>
      <c r="D197" s="209" t="s">
        <v>535</v>
      </c>
      <c r="E197" s="16">
        <v>177</v>
      </c>
      <c r="F197" s="14" t="s">
        <v>354</v>
      </c>
      <c r="G197" s="14" t="s">
        <v>355</v>
      </c>
      <c r="H197" s="418">
        <f>IF('Table 1'!I197="","",'Table 1'!I197)</f>
        <v>2602</v>
      </c>
      <c r="I197" s="419"/>
      <c r="J197" s="420"/>
      <c r="K197" s="444">
        <f t="shared" si="12"/>
        <v>2602</v>
      </c>
      <c r="L197" s="420"/>
      <c r="M197" s="419"/>
      <c r="N197" s="420">
        <v>2602</v>
      </c>
      <c r="O197" s="419"/>
      <c r="P197" s="421" t="str">
        <f t="shared" si="13"/>
        <v/>
      </c>
      <c r="Q197" s="419"/>
      <c r="R197" s="420"/>
      <c r="S197" s="423"/>
      <c r="T197" s="416" t="str">
        <f t="shared" si="14"/>
        <v/>
      </c>
      <c r="U197" s="626" t="str">
        <f t="shared" si="15"/>
        <v/>
      </c>
      <c r="V197" s="631" t="str">
        <f t="shared" si="16"/>
        <v/>
      </c>
      <c r="W197" s="442" t="str">
        <f t="shared" si="17"/>
        <v/>
      </c>
    </row>
    <row r="198" spans="1:23" x14ac:dyDescent="0.2">
      <c r="A198" s="56"/>
      <c r="B198" s="211" t="s">
        <v>800</v>
      </c>
      <c r="C198" s="212"/>
      <c r="D198" s="209" t="s">
        <v>535</v>
      </c>
      <c r="E198" s="13">
        <v>178</v>
      </c>
      <c r="F198" s="14" t="s">
        <v>356</v>
      </c>
      <c r="G198" s="14" t="s">
        <v>357</v>
      </c>
      <c r="H198" s="418" t="str">
        <f>IF('Table 1'!I198="","",'Table 1'!I198)</f>
        <v/>
      </c>
      <c r="I198" s="419"/>
      <c r="J198" s="420"/>
      <c r="K198" s="444" t="str">
        <f t="shared" si="12"/>
        <v/>
      </c>
      <c r="L198" s="420"/>
      <c r="M198" s="419"/>
      <c r="N198" s="420"/>
      <c r="O198" s="419"/>
      <c r="P198" s="421" t="str">
        <f t="shared" si="13"/>
        <v/>
      </c>
      <c r="Q198" s="419"/>
      <c r="R198" s="420"/>
      <c r="S198" s="423"/>
      <c r="T198" s="416" t="str">
        <f t="shared" si="14"/>
        <v/>
      </c>
      <c r="U198" s="626" t="str">
        <f t="shared" si="15"/>
        <v/>
      </c>
      <c r="V198" s="631" t="str">
        <f t="shared" si="16"/>
        <v/>
      </c>
      <c r="W198" s="442" t="str">
        <f t="shared" si="17"/>
        <v/>
      </c>
    </row>
    <row r="199" spans="1:23" x14ac:dyDescent="0.2">
      <c r="A199" s="56"/>
      <c r="B199" s="211" t="s">
        <v>806</v>
      </c>
      <c r="C199" s="212"/>
      <c r="D199" s="209" t="s">
        <v>535</v>
      </c>
      <c r="E199" s="16">
        <v>179</v>
      </c>
      <c r="F199" s="14" t="s">
        <v>368</v>
      </c>
      <c r="G199" s="14" t="s">
        <v>369</v>
      </c>
      <c r="H199" s="418">
        <f>IF('Table 1'!I199="","",'Table 1'!I199)</f>
        <v>76</v>
      </c>
      <c r="I199" s="419"/>
      <c r="J199" s="420"/>
      <c r="K199" s="444">
        <f t="shared" si="12"/>
        <v>76</v>
      </c>
      <c r="L199" s="420"/>
      <c r="M199" s="419"/>
      <c r="N199" s="420">
        <v>76</v>
      </c>
      <c r="O199" s="419"/>
      <c r="P199" s="421" t="str">
        <f t="shared" si="13"/>
        <v/>
      </c>
      <c r="Q199" s="419"/>
      <c r="R199" s="420"/>
      <c r="S199" s="423"/>
      <c r="T199" s="416" t="str">
        <f t="shared" si="14"/>
        <v/>
      </c>
      <c r="U199" s="626" t="str">
        <f t="shared" si="15"/>
        <v/>
      </c>
      <c r="V199" s="631" t="str">
        <f t="shared" si="16"/>
        <v/>
      </c>
      <c r="W199" s="442" t="str">
        <f t="shared" si="17"/>
        <v/>
      </c>
    </row>
    <row r="200" spans="1:23" x14ac:dyDescent="0.2">
      <c r="A200" s="56"/>
      <c r="B200" s="211" t="s">
        <v>807</v>
      </c>
      <c r="C200" s="212"/>
      <c r="D200" s="209" t="s">
        <v>535</v>
      </c>
      <c r="E200" s="13">
        <v>180</v>
      </c>
      <c r="F200" s="14" t="s">
        <v>370</v>
      </c>
      <c r="G200" s="14" t="s">
        <v>371</v>
      </c>
      <c r="H200" s="418" t="str">
        <f>IF('Table 1'!I200="","",'Table 1'!I200)</f>
        <v/>
      </c>
      <c r="I200" s="419"/>
      <c r="J200" s="420"/>
      <c r="K200" s="444" t="str">
        <f t="shared" si="12"/>
        <v/>
      </c>
      <c r="L200" s="420"/>
      <c r="M200" s="419"/>
      <c r="N200" s="420"/>
      <c r="O200" s="419"/>
      <c r="P200" s="421" t="str">
        <f t="shared" si="13"/>
        <v/>
      </c>
      <c r="Q200" s="419"/>
      <c r="R200" s="420"/>
      <c r="S200" s="423"/>
      <c r="T200" s="416" t="str">
        <f t="shared" si="14"/>
        <v/>
      </c>
      <c r="U200" s="626" t="str">
        <f t="shared" si="15"/>
        <v/>
      </c>
      <c r="V200" s="631" t="str">
        <f t="shared" si="16"/>
        <v/>
      </c>
      <c r="W200" s="442" t="str">
        <f t="shared" si="17"/>
        <v/>
      </c>
    </row>
    <row r="201" spans="1:23" x14ac:dyDescent="0.2">
      <c r="A201" s="56"/>
      <c r="B201" s="211" t="s">
        <v>808</v>
      </c>
      <c r="C201" s="212"/>
      <c r="D201" s="209" t="s">
        <v>535</v>
      </c>
      <c r="E201" s="16">
        <v>181</v>
      </c>
      <c r="F201" s="14" t="s">
        <v>372</v>
      </c>
      <c r="G201" s="14" t="s">
        <v>373</v>
      </c>
      <c r="H201" s="418" t="str">
        <f>IF('Table 1'!I201="","",'Table 1'!I201)</f>
        <v/>
      </c>
      <c r="I201" s="419"/>
      <c r="J201" s="420"/>
      <c r="K201" s="444" t="str">
        <f t="shared" si="12"/>
        <v/>
      </c>
      <c r="L201" s="420"/>
      <c r="M201" s="419"/>
      <c r="N201" s="420"/>
      <c r="O201" s="419"/>
      <c r="P201" s="421" t="str">
        <f t="shared" si="13"/>
        <v/>
      </c>
      <c r="Q201" s="419"/>
      <c r="R201" s="420"/>
      <c r="S201" s="423"/>
      <c r="T201" s="416" t="str">
        <f t="shared" si="14"/>
        <v/>
      </c>
      <c r="U201" s="626" t="str">
        <f t="shared" si="15"/>
        <v/>
      </c>
      <c r="V201" s="631" t="str">
        <f t="shared" si="16"/>
        <v/>
      </c>
      <c r="W201" s="442" t="str">
        <f t="shared" si="17"/>
        <v/>
      </c>
    </row>
    <row r="202" spans="1:23" x14ac:dyDescent="0.2">
      <c r="A202" s="56"/>
      <c r="B202" s="211" t="s">
        <v>809</v>
      </c>
      <c r="C202" s="212"/>
      <c r="D202" s="209" t="s">
        <v>535</v>
      </c>
      <c r="E202" s="13">
        <v>182</v>
      </c>
      <c r="F202" s="14" t="s">
        <v>374</v>
      </c>
      <c r="G202" s="14" t="s">
        <v>375</v>
      </c>
      <c r="H202" s="418">
        <f>IF('Table 1'!I202="","",'Table 1'!I202)</f>
        <v>458</v>
      </c>
      <c r="I202" s="419"/>
      <c r="J202" s="420"/>
      <c r="K202" s="444">
        <f t="shared" si="12"/>
        <v>458</v>
      </c>
      <c r="L202" s="420"/>
      <c r="M202" s="419"/>
      <c r="N202" s="420">
        <v>458</v>
      </c>
      <c r="O202" s="419"/>
      <c r="P202" s="421" t="str">
        <f t="shared" si="13"/>
        <v/>
      </c>
      <c r="Q202" s="419"/>
      <c r="R202" s="420"/>
      <c r="S202" s="423"/>
      <c r="T202" s="416" t="str">
        <f t="shared" si="14"/>
        <v/>
      </c>
      <c r="U202" s="626" t="str">
        <f t="shared" si="15"/>
        <v/>
      </c>
      <c r="V202" s="631" t="str">
        <f t="shared" si="16"/>
        <v/>
      </c>
      <c r="W202" s="442" t="str">
        <f t="shared" si="17"/>
        <v/>
      </c>
    </row>
    <row r="203" spans="1:23" x14ac:dyDescent="0.2">
      <c r="A203" s="56"/>
      <c r="B203" s="211" t="s">
        <v>810</v>
      </c>
      <c r="C203" s="212"/>
      <c r="D203" s="209" t="s">
        <v>535</v>
      </c>
      <c r="E203" s="16">
        <v>183</v>
      </c>
      <c r="F203" s="14" t="s">
        <v>376</v>
      </c>
      <c r="G203" s="14" t="s">
        <v>377</v>
      </c>
      <c r="H203" s="418">
        <f>IF('Table 1'!I203="","",'Table 1'!I203)</f>
        <v>14</v>
      </c>
      <c r="I203" s="419"/>
      <c r="J203" s="420"/>
      <c r="K203" s="444">
        <f t="shared" si="12"/>
        <v>14</v>
      </c>
      <c r="L203" s="420"/>
      <c r="M203" s="419"/>
      <c r="N203" s="420">
        <v>14</v>
      </c>
      <c r="O203" s="419"/>
      <c r="P203" s="421" t="str">
        <f t="shared" si="13"/>
        <v/>
      </c>
      <c r="Q203" s="419"/>
      <c r="R203" s="420"/>
      <c r="S203" s="423"/>
      <c r="T203" s="416" t="str">
        <f t="shared" si="14"/>
        <v/>
      </c>
      <c r="U203" s="626" t="str">
        <f t="shared" si="15"/>
        <v/>
      </c>
      <c r="V203" s="631" t="str">
        <f t="shared" si="16"/>
        <v/>
      </c>
      <c r="W203" s="442" t="str">
        <f t="shared" si="17"/>
        <v/>
      </c>
    </row>
    <row r="204" spans="1:23" x14ac:dyDescent="0.2">
      <c r="A204" s="56"/>
      <c r="B204" s="211" t="s">
        <v>811</v>
      </c>
      <c r="C204" s="212"/>
      <c r="D204" s="209" t="s">
        <v>535</v>
      </c>
      <c r="E204" s="13">
        <v>184</v>
      </c>
      <c r="F204" s="14" t="s">
        <v>378</v>
      </c>
      <c r="G204" s="15" t="s">
        <v>379</v>
      </c>
      <c r="H204" s="418">
        <f>IF('Table 1'!I204="","",'Table 1'!I204)</f>
        <v>1</v>
      </c>
      <c r="I204" s="419"/>
      <c r="J204" s="420"/>
      <c r="K204" s="444">
        <f t="shared" si="12"/>
        <v>1</v>
      </c>
      <c r="L204" s="420"/>
      <c r="M204" s="419"/>
      <c r="N204" s="420">
        <v>1</v>
      </c>
      <c r="O204" s="419"/>
      <c r="P204" s="421" t="str">
        <f t="shared" si="13"/>
        <v/>
      </c>
      <c r="Q204" s="419"/>
      <c r="R204" s="420"/>
      <c r="S204" s="423"/>
      <c r="T204" s="416" t="str">
        <f t="shared" si="14"/>
        <v/>
      </c>
      <c r="U204" s="626" t="str">
        <f t="shared" si="15"/>
        <v/>
      </c>
      <c r="V204" s="631" t="str">
        <f t="shared" si="16"/>
        <v/>
      </c>
      <c r="W204" s="442" t="str">
        <f t="shared" si="17"/>
        <v/>
      </c>
    </row>
    <row r="205" spans="1:23" x14ac:dyDescent="0.2">
      <c r="A205" s="56"/>
      <c r="B205" s="211" t="s">
        <v>812</v>
      </c>
      <c r="C205" s="212"/>
      <c r="D205" s="209" t="s">
        <v>535</v>
      </c>
      <c r="E205" s="16">
        <v>185</v>
      </c>
      <c r="F205" s="14" t="s">
        <v>380</v>
      </c>
      <c r="G205" s="14" t="s">
        <v>381</v>
      </c>
      <c r="H205" s="418" t="str">
        <f>IF('Table 1'!I205="","",'Table 1'!I205)</f>
        <v/>
      </c>
      <c r="I205" s="419"/>
      <c r="J205" s="420"/>
      <c r="K205" s="444" t="str">
        <f t="shared" si="12"/>
        <v/>
      </c>
      <c r="L205" s="420"/>
      <c r="M205" s="419"/>
      <c r="N205" s="420"/>
      <c r="O205" s="419"/>
      <c r="P205" s="421" t="str">
        <f t="shared" si="13"/>
        <v/>
      </c>
      <c r="Q205" s="419"/>
      <c r="R205" s="420"/>
      <c r="S205" s="423"/>
      <c r="T205" s="416" t="str">
        <f t="shared" si="14"/>
        <v/>
      </c>
      <c r="U205" s="626" t="str">
        <f t="shared" si="15"/>
        <v/>
      </c>
      <c r="V205" s="631" t="str">
        <f t="shared" si="16"/>
        <v/>
      </c>
      <c r="W205" s="442" t="str">
        <f t="shared" si="17"/>
        <v/>
      </c>
    </row>
    <row r="206" spans="1:23" x14ac:dyDescent="0.2">
      <c r="A206" s="56"/>
      <c r="B206" s="211" t="s">
        <v>813</v>
      </c>
      <c r="C206" s="212"/>
      <c r="D206" s="209" t="s">
        <v>535</v>
      </c>
      <c r="E206" s="13">
        <v>186</v>
      </c>
      <c r="F206" s="14" t="s">
        <v>382</v>
      </c>
      <c r="G206" s="14" t="s">
        <v>383</v>
      </c>
      <c r="H206" s="418" t="str">
        <f>IF('Table 1'!I206="","",'Table 1'!I206)</f>
        <v/>
      </c>
      <c r="I206" s="419"/>
      <c r="J206" s="420"/>
      <c r="K206" s="444" t="str">
        <f t="shared" si="12"/>
        <v/>
      </c>
      <c r="L206" s="420"/>
      <c r="M206" s="419"/>
      <c r="N206" s="420"/>
      <c r="O206" s="419"/>
      <c r="P206" s="421" t="str">
        <f t="shared" si="13"/>
        <v/>
      </c>
      <c r="Q206" s="419"/>
      <c r="R206" s="420"/>
      <c r="S206" s="423"/>
      <c r="T206" s="416" t="str">
        <f t="shared" si="14"/>
        <v/>
      </c>
      <c r="U206" s="626" t="str">
        <f t="shared" si="15"/>
        <v/>
      </c>
      <c r="V206" s="631" t="str">
        <f t="shared" si="16"/>
        <v/>
      </c>
      <c r="W206" s="442" t="str">
        <f t="shared" si="17"/>
        <v/>
      </c>
    </row>
    <row r="207" spans="1:23" x14ac:dyDescent="0.2">
      <c r="A207" s="56"/>
      <c r="B207" s="211" t="s">
        <v>814</v>
      </c>
      <c r="C207" s="212"/>
      <c r="D207" s="209" t="s">
        <v>535</v>
      </c>
      <c r="E207" s="16">
        <v>187</v>
      </c>
      <c r="F207" s="14" t="s">
        <v>384</v>
      </c>
      <c r="G207" s="14" t="s">
        <v>385</v>
      </c>
      <c r="H207" s="418">
        <f>IF('Table 1'!I207="","",'Table 1'!I207)</f>
        <v>5928</v>
      </c>
      <c r="I207" s="419"/>
      <c r="J207" s="420">
        <v>1</v>
      </c>
      <c r="K207" s="444">
        <f t="shared" si="12"/>
        <v>5927</v>
      </c>
      <c r="L207" s="420">
        <v>1</v>
      </c>
      <c r="M207" s="419"/>
      <c r="N207" s="420">
        <v>5926</v>
      </c>
      <c r="O207" s="419"/>
      <c r="P207" s="421" t="str">
        <f t="shared" si="13"/>
        <v/>
      </c>
      <c r="Q207" s="419"/>
      <c r="R207" s="420"/>
      <c r="S207" s="423"/>
      <c r="T207" s="416" t="str">
        <f t="shared" si="14"/>
        <v/>
      </c>
      <c r="U207" s="626" t="str">
        <f t="shared" si="15"/>
        <v/>
      </c>
      <c r="V207" s="631" t="str">
        <f t="shared" si="16"/>
        <v/>
      </c>
      <c r="W207" s="442" t="str">
        <f t="shared" si="17"/>
        <v/>
      </c>
    </row>
    <row r="208" spans="1:23" x14ac:dyDescent="0.2">
      <c r="A208" s="56"/>
      <c r="B208" s="211" t="s">
        <v>815</v>
      </c>
      <c r="C208" s="212"/>
      <c r="D208" s="209" t="s">
        <v>535</v>
      </c>
      <c r="E208" s="13">
        <v>188</v>
      </c>
      <c r="F208" s="33" t="s">
        <v>512</v>
      </c>
      <c r="G208" s="33" t="s">
        <v>513</v>
      </c>
      <c r="H208" s="418" t="str">
        <f>IF('Table 1'!I208="","",'Table 1'!I208)</f>
        <v/>
      </c>
      <c r="I208" s="419"/>
      <c r="J208" s="420"/>
      <c r="K208" s="444" t="str">
        <f t="shared" si="12"/>
        <v/>
      </c>
      <c r="L208" s="420"/>
      <c r="M208" s="419"/>
      <c r="N208" s="420"/>
      <c r="O208" s="419"/>
      <c r="P208" s="421" t="str">
        <f t="shared" si="13"/>
        <v/>
      </c>
      <c r="Q208" s="419"/>
      <c r="R208" s="420"/>
      <c r="S208" s="423"/>
      <c r="T208" s="416" t="str">
        <f t="shared" si="14"/>
        <v/>
      </c>
      <c r="U208" s="626" t="str">
        <f t="shared" si="15"/>
        <v/>
      </c>
      <c r="V208" s="631" t="str">
        <f t="shared" si="16"/>
        <v/>
      </c>
      <c r="W208" s="442" t="str">
        <f t="shared" si="17"/>
        <v/>
      </c>
    </row>
    <row r="209" spans="1:23" x14ac:dyDescent="0.2">
      <c r="A209" s="56"/>
      <c r="B209" s="211" t="s">
        <v>816</v>
      </c>
      <c r="C209" s="212"/>
      <c r="D209" s="209" t="s">
        <v>535</v>
      </c>
      <c r="E209" s="16">
        <v>189</v>
      </c>
      <c r="F209" s="14" t="s">
        <v>386</v>
      </c>
      <c r="G209" s="14" t="s">
        <v>387</v>
      </c>
      <c r="H209" s="418">
        <f>IF('Table 1'!I209="","",'Table 1'!I209)</f>
        <v>2</v>
      </c>
      <c r="I209" s="419"/>
      <c r="J209" s="420"/>
      <c r="K209" s="444">
        <f t="shared" si="12"/>
        <v>2</v>
      </c>
      <c r="L209" s="420"/>
      <c r="M209" s="419"/>
      <c r="N209" s="420">
        <v>2</v>
      </c>
      <c r="O209" s="419"/>
      <c r="P209" s="421" t="str">
        <f t="shared" si="13"/>
        <v/>
      </c>
      <c r="Q209" s="419"/>
      <c r="R209" s="420"/>
      <c r="S209" s="423"/>
      <c r="T209" s="416" t="str">
        <f t="shared" si="14"/>
        <v/>
      </c>
      <c r="U209" s="626" t="str">
        <f t="shared" si="15"/>
        <v/>
      </c>
      <c r="V209" s="631" t="str">
        <f t="shared" si="16"/>
        <v/>
      </c>
      <c r="W209" s="442" t="str">
        <f t="shared" si="17"/>
        <v/>
      </c>
    </row>
    <row r="210" spans="1:23" x14ac:dyDescent="0.2">
      <c r="A210" s="56"/>
      <c r="B210" s="211" t="s">
        <v>817</v>
      </c>
      <c r="C210" s="212"/>
      <c r="D210" s="209" t="s">
        <v>535</v>
      </c>
      <c r="E210" s="13">
        <v>190</v>
      </c>
      <c r="F210" s="14" t="s">
        <v>388</v>
      </c>
      <c r="G210" s="14" t="s">
        <v>389</v>
      </c>
      <c r="H210" s="418" t="str">
        <f>IF('Table 1'!I210="","",'Table 1'!I210)</f>
        <v/>
      </c>
      <c r="I210" s="419"/>
      <c r="J210" s="420"/>
      <c r="K210" s="444" t="str">
        <f t="shared" si="12"/>
        <v/>
      </c>
      <c r="L210" s="420"/>
      <c r="M210" s="419"/>
      <c r="N210" s="420"/>
      <c r="O210" s="419"/>
      <c r="P210" s="421" t="str">
        <f t="shared" si="13"/>
        <v/>
      </c>
      <c r="Q210" s="419"/>
      <c r="R210" s="420"/>
      <c r="S210" s="423"/>
      <c r="T210" s="416" t="str">
        <f t="shared" si="14"/>
        <v/>
      </c>
      <c r="U210" s="626" t="str">
        <f t="shared" si="15"/>
        <v/>
      </c>
      <c r="V210" s="631" t="str">
        <f t="shared" si="16"/>
        <v/>
      </c>
      <c r="W210" s="442" t="str">
        <f t="shared" si="17"/>
        <v/>
      </c>
    </row>
    <row r="211" spans="1:23" x14ac:dyDescent="0.2">
      <c r="A211" s="56"/>
      <c r="B211" s="211" t="s">
        <v>818</v>
      </c>
      <c r="C211" s="212"/>
      <c r="D211" s="209" t="s">
        <v>535</v>
      </c>
      <c r="E211" s="16">
        <v>191</v>
      </c>
      <c r="F211" s="14" t="s">
        <v>390</v>
      </c>
      <c r="G211" s="14" t="s">
        <v>391</v>
      </c>
      <c r="H211" s="418" t="str">
        <f>IF('Table 1'!I211="","",'Table 1'!I211)</f>
        <v/>
      </c>
      <c r="I211" s="419"/>
      <c r="J211" s="420"/>
      <c r="K211" s="444" t="str">
        <f t="shared" si="12"/>
        <v/>
      </c>
      <c r="L211" s="420"/>
      <c r="M211" s="419"/>
      <c r="N211" s="420"/>
      <c r="O211" s="419"/>
      <c r="P211" s="421" t="str">
        <f t="shared" si="13"/>
        <v/>
      </c>
      <c r="Q211" s="419"/>
      <c r="R211" s="420"/>
      <c r="S211" s="423"/>
      <c r="T211" s="416" t="str">
        <f t="shared" si="14"/>
        <v/>
      </c>
      <c r="U211" s="626" t="str">
        <f t="shared" si="15"/>
        <v/>
      </c>
      <c r="V211" s="631" t="str">
        <f t="shared" si="16"/>
        <v/>
      </c>
      <c r="W211" s="442" t="str">
        <f t="shared" si="17"/>
        <v/>
      </c>
    </row>
    <row r="212" spans="1:23" x14ac:dyDescent="0.2">
      <c r="A212" s="56"/>
      <c r="B212" s="211" t="s">
        <v>819</v>
      </c>
      <c r="C212" s="212"/>
      <c r="D212" s="209" t="s">
        <v>535</v>
      </c>
      <c r="E212" s="13">
        <v>192</v>
      </c>
      <c r="F212" s="14" t="s">
        <v>392</v>
      </c>
      <c r="G212" s="14" t="s">
        <v>393</v>
      </c>
      <c r="H212" s="418" t="str">
        <f>IF('Table 1'!I212="","",'Table 1'!I212)</f>
        <v/>
      </c>
      <c r="I212" s="419"/>
      <c r="J212" s="420"/>
      <c r="K212" s="444" t="str">
        <f t="shared" si="12"/>
        <v/>
      </c>
      <c r="L212" s="420"/>
      <c r="M212" s="419"/>
      <c r="N212" s="420"/>
      <c r="O212" s="419"/>
      <c r="P212" s="421" t="str">
        <f t="shared" si="13"/>
        <v/>
      </c>
      <c r="Q212" s="419"/>
      <c r="R212" s="420"/>
      <c r="S212" s="423"/>
      <c r="T212" s="416" t="str">
        <f t="shared" si="14"/>
        <v/>
      </c>
      <c r="U212" s="626" t="str">
        <f t="shared" si="15"/>
        <v/>
      </c>
      <c r="V212" s="631" t="str">
        <f t="shared" si="16"/>
        <v/>
      </c>
      <c r="W212" s="442" t="str">
        <f t="shared" si="17"/>
        <v/>
      </c>
    </row>
    <row r="213" spans="1:23" x14ac:dyDescent="0.2">
      <c r="A213" s="56"/>
      <c r="B213" s="211" t="s">
        <v>820</v>
      </c>
      <c r="C213" s="212"/>
      <c r="D213" s="209" t="s">
        <v>535</v>
      </c>
      <c r="E213" s="16">
        <v>193</v>
      </c>
      <c r="F213" s="14" t="s">
        <v>394</v>
      </c>
      <c r="G213" s="14" t="s">
        <v>395</v>
      </c>
      <c r="H213" s="418">
        <f>IF('Table 1'!I213="","",'Table 1'!I213)</f>
        <v>313</v>
      </c>
      <c r="I213" s="419"/>
      <c r="J213" s="420"/>
      <c r="K213" s="444">
        <f t="shared" si="12"/>
        <v>313</v>
      </c>
      <c r="L213" s="420"/>
      <c r="M213" s="419"/>
      <c r="N213" s="420">
        <v>313</v>
      </c>
      <c r="O213" s="419"/>
      <c r="P213" s="421" t="str">
        <f t="shared" si="13"/>
        <v/>
      </c>
      <c r="Q213" s="419"/>
      <c r="R213" s="420"/>
      <c r="S213" s="423"/>
      <c r="T213" s="416" t="str">
        <f t="shared" si="14"/>
        <v/>
      </c>
      <c r="U213" s="626" t="str">
        <f t="shared" si="15"/>
        <v/>
      </c>
      <c r="V213" s="631" t="str">
        <f t="shared" si="16"/>
        <v/>
      </c>
      <c r="W213" s="442" t="str">
        <f t="shared" si="17"/>
        <v/>
      </c>
    </row>
    <row r="214" spans="1:23" x14ac:dyDescent="0.2">
      <c r="A214" s="56"/>
      <c r="B214" s="211" t="s">
        <v>821</v>
      </c>
      <c r="C214" s="212"/>
      <c r="D214" s="209" t="s">
        <v>535</v>
      </c>
      <c r="E214" s="13">
        <v>194</v>
      </c>
      <c r="F214" s="14" t="s">
        <v>546</v>
      </c>
      <c r="G214" s="160" t="s">
        <v>547</v>
      </c>
      <c r="H214" s="418" t="str">
        <f>IF('Table 1'!I214="","",'Table 1'!I214)</f>
        <v/>
      </c>
      <c r="I214" s="419"/>
      <c r="J214" s="420"/>
      <c r="K214" s="444" t="str">
        <f t="shared" ref="K214:K264" si="18">IF(AND(L214="",M214="",N214=""),"",IF(OR(L214="c",M214="c",N214="c"),"c",SUM(L214:N214)))</f>
        <v/>
      </c>
      <c r="L214" s="420"/>
      <c r="M214" s="419"/>
      <c r="N214" s="420"/>
      <c r="O214" s="419"/>
      <c r="P214" s="421" t="str">
        <f t="shared" ref="P214:P264" si="19">IF(AND(Q214="",R214="",S214=""),"",IF(OR(Q214="c",R214="c",S214="c"),"c",SUM(Q214:S214)))</f>
        <v/>
      </c>
      <c r="Q214" s="419"/>
      <c r="R214" s="420"/>
      <c r="S214" s="423"/>
      <c r="T214" s="416" t="str">
        <f t="shared" ref="T214:T264" si="20">IF(AND(ISNUMBER(H214),SUM(COUNTIF(I214:K214,"c"),COUNTIF(O214:P214,"c"))=1),"Res Disc",IF(AND(H214="c",ISNUMBER(I214),ISNUMBER(J214),ISNUMBER(K214),ISNUMBER(O214),ISNUMBER(P214)),"Res Disc",IF(AND(COUNTIF(Q214:S214,"c")=1,ISNUMBER(P214)),"Res Disc",IF(AND(P214="c",ISNUMBER(Q214),ISNUMBER(R214),ISNUMBER(S214)),"Res Disc",IF(AND(K214="c",ISNUMBER(L214),ISNUMBER(M214),ISNUMBER(N214)),"Res Disc",IF(AND(ISNUMBER(K214),COUNTIF(L214:N214,"c")=1),"Res Disc",""))))))</f>
        <v/>
      </c>
      <c r="U214" s="626" t="str">
        <f t="shared" ref="U214:U264" si="21">IF(T214&lt;&gt;"","",IF(SUM(COUNTIF(I214:K214,"c"),COUNTIF(O214:P214,"c"))&gt;1,"",IF(OR(AND(H214="c",OR(I214="c",J214="c",K214="c",O214="c",P214="c")),AND(H214&lt;&gt;"",I214="c",J214="c",K214="c",O214="c",P214="c"),AND(H214&lt;&gt;"",I214="",J214="",K214="",O214="",P214="")),"",IF(ABS(SUM(I214:K214,O214:P214)-SUM(H214))&gt;0.9,SUM(I214:K214,O214:P214),""))))</f>
        <v/>
      </c>
      <c r="V214" s="631" t="str">
        <f t="shared" ref="V214:V264" si="22">IF(T214&lt;&gt;"","",IF(OR(AND(K214="c",OR(L214="c",N214="c",M214="c")),AND(K214&lt;&gt;"",L214="c",M214="c",N214="c"),AND(K214&lt;&gt;"",L214="",N214="",M214="")),"",IF(COUNTIF(L214:N214,"c")&gt;1,"",IF(ABS(SUM(L214:N214)-SUM(K214))&gt;0.9,SUM(L214:N214),""))))</f>
        <v/>
      </c>
      <c r="W214" s="442" t="str">
        <f t="shared" ref="W214:W264" si="23">IF(T214&lt;&gt;"","",IF(OR(AND(P214="c",OR(Q214="c",S214="c",R214="c")),AND(P214&lt;&gt;"",Q214="c",R214="c",S214="c"),AND(P214&lt;&gt;"",Q214="",S214="",R214="")),"",IF(COUNTIF(Q214:S214,"c")&gt;1,"",IF(ABS(SUM(Q214:S214)-SUM(P214))&gt;0.9,SUM(Q214:S214),""))))</f>
        <v/>
      </c>
    </row>
    <row r="215" spans="1:23" x14ac:dyDescent="0.2">
      <c r="A215" s="56"/>
      <c r="B215" s="211" t="s">
        <v>822</v>
      </c>
      <c r="C215" s="212"/>
      <c r="D215" s="209" t="s">
        <v>535</v>
      </c>
      <c r="E215" s="16">
        <v>195</v>
      </c>
      <c r="F215" s="14" t="s">
        <v>396</v>
      </c>
      <c r="G215" s="14" t="s">
        <v>397</v>
      </c>
      <c r="H215" s="418">
        <f>IF('Table 1'!I215="","",'Table 1'!I215)</f>
        <v>908</v>
      </c>
      <c r="I215" s="419"/>
      <c r="J215" s="420"/>
      <c r="K215" s="444">
        <f t="shared" si="18"/>
        <v>908</v>
      </c>
      <c r="L215" s="420">
        <v>2</v>
      </c>
      <c r="M215" s="419"/>
      <c r="N215" s="420">
        <v>906</v>
      </c>
      <c r="O215" s="419"/>
      <c r="P215" s="421" t="str">
        <f t="shared" si="19"/>
        <v/>
      </c>
      <c r="Q215" s="419"/>
      <c r="R215" s="420"/>
      <c r="S215" s="423"/>
      <c r="T215" s="416" t="str">
        <f t="shared" si="20"/>
        <v/>
      </c>
      <c r="U215" s="626" t="str">
        <f t="shared" si="21"/>
        <v/>
      </c>
      <c r="V215" s="631" t="str">
        <f t="shared" si="22"/>
        <v/>
      </c>
      <c r="W215" s="442" t="str">
        <f t="shared" si="23"/>
        <v/>
      </c>
    </row>
    <row r="216" spans="1:23" x14ac:dyDescent="0.2">
      <c r="A216" s="56"/>
      <c r="B216" s="211" t="s">
        <v>823</v>
      </c>
      <c r="C216" s="212"/>
      <c r="D216" s="209" t="s">
        <v>535</v>
      </c>
      <c r="E216" s="13">
        <v>196</v>
      </c>
      <c r="F216" s="14" t="s">
        <v>398</v>
      </c>
      <c r="G216" s="14" t="s">
        <v>399</v>
      </c>
      <c r="H216" s="418">
        <f>IF('Table 1'!I216="","",'Table 1'!I216)</f>
        <v>21</v>
      </c>
      <c r="I216" s="419"/>
      <c r="J216" s="420"/>
      <c r="K216" s="444">
        <f t="shared" si="18"/>
        <v>21</v>
      </c>
      <c r="L216" s="420"/>
      <c r="M216" s="419"/>
      <c r="N216" s="420">
        <v>21</v>
      </c>
      <c r="O216" s="419"/>
      <c r="P216" s="421" t="str">
        <f t="shared" si="19"/>
        <v/>
      </c>
      <c r="Q216" s="419"/>
      <c r="R216" s="420"/>
      <c r="S216" s="423"/>
      <c r="T216" s="416" t="str">
        <f t="shared" si="20"/>
        <v/>
      </c>
      <c r="U216" s="626" t="str">
        <f t="shared" si="21"/>
        <v/>
      </c>
      <c r="V216" s="631" t="str">
        <f t="shared" si="22"/>
        <v/>
      </c>
      <c r="W216" s="442" t="str">
        <f t="shared" si="23"/>
        <v/>
      </c>
    </row>
    <row r="217" spans="1:23" x14ac:dyDescent="0.2">
      <c r="A217" s="56"/>
      <c r="B217" s="211" t="s">
        <v>801</v>
      </c>
      <c r="C217" s="212"/>
      <c r="D217" s="209" t="s">
        <v>535</v>
      </c>
      <c r="E217" s="16">
        <v>197</v>
      </c>
      <c r="F217" s="14" t="s">
        <v>358</v>
      </c>
      <c r="G217" s="14" t="s">
        <v>359</v>
      </c>
      <c r="H217" s="418" t="str">
        <f>IF('Table 1'!I217="","",'Table 1'!I217)</f>
        <v/>
      </c>
      <c r="I217" s="419"/>
      <c r="J217" s="420"/>
      <c r="K217" s="444" t="str">
        <f t="shared" si="18"/>
        <v/>
      </c>
      <c r="L217" s="420"/>
      <c r="M217" s="419"/>
      <c r="N217" s="420"/>
      <c r="O217" s="419"/>
      <c r="P217" s="421" t="str">
        <f t="shared" si="19"/>
        <v/>
      </c>
      <c r="Q217" s="419"/>
      <c r="R217" s="420"/>
      <c r="S217" s="423"/>
      <c r="T217" s="416" t="str">
        <f t="shared" si="20"/>
        <v/>
      </c>
      <c r="U217" s="626" t="str">
        <f t="shared" si="21"/>
        <v/>
      </c>
      <c r="V217" s="631" t="str">
        <f t="shared" si="22"/>
        <v/>
      </c>
      <c r="W217" s="442" t="str">
        <f t="shared" si="23"/>
        <v/>
      </c>
    </row>
    <row r="218" spans="1:23" x14ac:dyDescent="0.2">
      <c r="A218" s="56"/>
      <c r="B218" s="211" t="s">
        <v>802</v>
      </c>
      <c r="C218" s="212"/>
      <c r="D218" s="209" t="s">
        <v>535</v>
      </c>
      <c r="E218" s="13">
        <v>198</v>
      </c>
      <c r="F218" s="14" t="s">
        <v>360</v>
      </c>
      <c r="G218" s="14" t="s">
        <v>361</v>
      </c>
      <c r="H218" s="418" t="str">
        <f>IF('Table 1'!I218="","",'Table 1'!I218)</f>
        <v/>
      </c>
      <c r="I218" s="423"/>
      <c r="J218" s="420"/>
      <c r="K218" s="444" t="str">
        <f t="shared" si="18"/>
        <v/>
      </c>
      <c r="L218" s="420"/>
      <c r="M218" s="420"/>
      <c r="N218" s="420"/>
      <c r="O218" s="420"/>
      <c r="P218" s="421" t="str">
        <f t="shared" si="19"/>
        <v/>
      </c>
      <c r="Q218" s="420"/>
      <c r="R218" s="420"/>
      <c r="S218" s="420"/>
      <c r="T218" s="416" t="str">
        <f t="shared" si="20"/>
        <v/>
      </c>
      <c r="U218" s="626" t="str">
        <f t="shared" si="21"/>
        <v/>
      </c>
      <c r="V218" s="631" t="str">
        <f t="shared" si="22"/>
        <v/>
      </c>
      <c r="W218" s="442" t="str">
        <f t="shared" si="23"/>
        <v/>
      </c>
    </row>
    <row r="219" spans="1:23" x14ac:dyDescent="0.2">
      <c r="A219" s="56"/>
      <c r="B219" s="211" t="s">
        <v>803</v>
      </c>
      <c r="C219" s="212"/>
      <c r="D219" s="209" t="s">
        <v>535</v>
      </c>
      <c r="E219" s="16">
        <v>199</v>
      </c>
      <c r="F219" s="14" t="s">
        <v>362</v>
      </c>
      <c r="G219" s="14" t="s">
        <v>363</v>
      </c>
      <c r="H219" s="418" t="str">
        <f>IF('Table 1'!I219="","",'Table 1'!I219)</f>
        <v/>
      </c>
      <c r="I219" s="419"/>
      <c r="J219" s="420"/>
      <c r="K219" s="444" t="str">
        <f t="shared" si="18"/>
        <v/>
      </c>
      <c r="L219" s="420"/>
      <c r="M219" s="419"/>
      <c r="N219" s="420"/>
      <c r="O219" s="419"/>
      <c r="P219" s="421" t="str">
        <f t="shared" si="19"/>
        <v/>
      </c>
      <c r="Q219" s="419"/>
      <c r="R219" s="420"/>
      <c r="S219" s="423"/>
      <c r="T219" s="416" t="str">
        <f t="shared" si="20"/>
        <v/>
      </c>
      <c r="U219" s="626" t="str">
        <f t="shared" si="21"/>
        <v/>
      </c>
      <c r="V219" s="631" t="str">
        <f t="shared" si="22"/>
        <v/>
      </c>
      <c r="W219" s="442" t="str">
        <f t="shared" si="23"/>
        <v/>
      </c>
    </row>
    <row r="220" spans="1:23" x14ac:dyDescent="0.2">
      <c r="A220" s="56"/>
      <c r="B220" s="211" t="s">
        <v>804</v>
      </c>
      <c r="C220" s="212"/>
      <c r="D220" s="209" t="s">
        <v>535</v>
      </c>
      <c r="E220" s="13">
        <v>200</v>
      </c>
      <c r="F220" s="14" t="s">
        <v>364</v>
      </c>
      <c r="G220" s="14" t="s">
        <v>365</v>
      </c>
      <c r="H220" s="418" t="str">
        <f>IF('Table 1'!I220="","",'Table 1'!I220)</f>
        <v/>
      </c>
      <c r="I220" s="419"/>
      <c r="J220" s="420"/>
      <c r="K220" s="444" t="str">
        <f t="shared" si="18"/>
        <v/>
      </c>
      <c r="L220" s="420"/>
      <c r="M220" s="419"/>
      <c r="N220" s="420"/>
      <c r="O220" s="419"/>
      <c r="P220" s="421" t="str">
        <f t="shared" si="19"/>
        <v/>
      </c>
      <c r="Q220" s="419"/>
      <c r="R220" s="420"/>
      <c r="S220" s="423"/>
      <c r="T220" s="416" t="str">
        <f t="shared" si="20"/>
        <v/>
      </c>
      <c r="U220" s="626" t="str">
        <f t="shared" si="21"/>
        <v/>
      </c>
      <c r="V220" s="631" t="str">
        <f t="shared" si="22"/>
        <v/>
      </c>
      <c r="W220" s="442" t="str">
        <f t="shared" si="23"/>
        <v/>
      </c>
    </row>
    <row r="221" spans="1:23" x14ac:dyDescent="0.2">
      <c r="A221" s="56"/>
      <c r="B221" s="211" t="s">
        <v>805</v>
      </c>
      <c r="C221" s="212"/>
      <c r="D221" s="209" t="s">
        <v>535</v>
      </c>
      <c r="E221" s="16">
        <v>201</v>
      </c>
      <c r="F221" s="14" t="s">
        <v>366</v>
      </c>
      <c r="G221" s="14" t="s">
        <v>367</v>
      </c>
      <c r="H221" s="418" t="str">
        <f>IF('Table 1'!I221="","",'Table 1'!I221)</f>
        <v/>
      </c>
      <c r="I221" s="419"/>
      <c r="J221" s="420"/>
      <c r="K221" s="444" t="str">
        <f t="shared" si="18"/>
        <v/>
      </c>
      <c r="L221" s="420"/>
      <c r="M221" s="419"/>
      <c r="N221" s="420"/>
      <c r="O221" s="419"/>
      <c r="P221" s="421" t="str">
        <f t="shared" si="19"/>
        <v/>
      </c>
      <c r="Q221" s="419"/>
      <c r="R221" s="420"/>
      <c r="S221" s="423"/>
      <c r="T221" s="416" t="str">
        <f t="shared" si="20"/>
        <v/>
      </c>
      <c r="U221" s="626" t="str">
        <f t="shared" si="21"/>
        <v/>
      </c>
      <c r="V221" s="631" t="str">
        <f t="shared" si="22"/>
        <v/>
      </c>
      <c r="W221" s="442" t="str">
        <f t="shared" si="23"/>
        <v/>
      </c>
    </row>
    <row r="222" spans="1:23" x14ac:dyDescent="0.2">
      <c r="A222" s="56"/>
      <c r="B222" s="211" t="s">
        <v>824</v>
      </c>
      <c r="C222" s="212"/>
      <c r="D222" s="209" t="s">
        <v>535</v>
      </c>
      <c r="E222" s="13">
        <v>202</v>
      </c>
      <c r="F222" s="14" t="s">
        <v>400</v>
      </c>
      <c r="G222" s="14" t="s">
        <v>401</v>
      </c>
      <c r="H222" s="418" t="str">
        <f>IF('Table 1'!I222="","",'Table 1'!I222)</f>
        <v/>
      </c>
      <c r="I222" s="423"/>
      <c r="J222" s="420"/>
      <c r="K222" s="444" t="str">
        <f t="shared" si="18"/>
        <v/>
      </c>
      <c r="L222" s="420"/>
      <c r="M222" s="420"/>
      <c r="N222" s="420"/>
      <c r="O222" s="420"/>
      <c r="P222" s="421" t="str">
        <f t="shared" si="19"/>
        <v/>
      </c>
      <c r="Q222" s="420"/>
      <c r="R222" s="420"/>
      <c r="S222" s="420"/>
      <c r="T222" s="416" t="str">
        <f t="shared" si="20"/>
        <v/>
      </c>
      <c r="U222" s="626" t="str">
        <f t="shared" si="21"/>
        <v/>
      </c>
      <c r="V222" s="631" t="str">
        <f t="shared" si="22"/>
        <v/>
      </c>
      <c r="W222" s="442" t="str">
        <f t="shared" si="23"/>
        <v/>
      </c>
    </row>
    <row r="223" spans="1:23" x14ac:dyDescent="0.2">
      <c r="A223" s="56"/>
      <c r="B223" s="211" t="s">
        <v>825</v>
      </c>
      <c r="C223" s="212"/>
      <c r="D223" s="209" t="s">
        <v>535</v>
      </c>
      <c r="E223" s="16">
        <v>203</v>
      </c>
      <c r="F223" s="14" t="s">
        <v>402</v>
      </c>
      <c r="G223" s="14" t="s">
        <v>403</v>
      </c>
      <c r="H223" s="418" t="str">
        <f>IF('Table 1'!I223="","",'Table 1'!I223)</f>
        <v/>
      </c>
      <c r="I223" s="423"/>
      <c r="J223" s="420"/>
      <c r="K223" s="444" t="str">
        <f t="shared" si="18"/>
        <v/>
      </c>
      <c r="L223" s="420"/>
      <c r="M223" s="420"/>
      <c r="N223" s="420"/>
      <c r="O223" s="420"/>
      <c r="P223" s="421" t="str">
        <f t="shared" si="19"/>
        <v/>
      </c>
      <c r="Q223" s="420"/>
      <c r="R223" s="420"/>
      <c r="S223" s="420"/>
      <c r="T223" s="416" t="str">
        <f t="shared" si="20"/>
        <v/>
      </c>
      <c r="U223" s="626" t="str">
        <f t="shared" si="21"/>
        <v/>
      </c>
      <c r="V223" s="631" t="str">
        <f t="shared" si="22"/>
        <v/>
      </c>
      <c r="W223" s="442" t="str">
        <f t="shared" si="23"/>
        <v/>
      </c>
    </row>
    <row r="224" spans="1:23" x14ac:dyDescent="0.2">
      <c r="A224" s="56"/>
      <c r="B224" s="211" t="s">
        <v>826</v>
      </c>
      <c r="C224" s="212"/>
      <c r="D224" s="209" t="s">
        <v>535</v>
      </c>
      <c r="E224" s="13">
        <v>204</v>
      </c>
      <c r="F224" s="14" t="s">
        <v>404</v>
      </c>
      <c r="G224" s="14" t="s">
        <v>405</v>
      </c>
      <c r="H224" s="418">
        <f>IF('Table 1'!I224="","",'Table 1'!I224)</f>
        <v>82</v>
      </c>
      <c r="I224" s="423"/>
      <c r="J224" s="420"/>
      <c r="K224" s="444">
        <f t="shared" si="18"/>
        <v>82</v>
      </c>
      <c r="L224" s="420"/>
      <c r="M224" s="420"/>
      <c r="N224" s="420">
        <v>82</v>
      </c>
      <c r="O224" s="420"/>
      <c r="P224" s="421" t="str">
        <f t="shared" si="19"/>
        <v/>
      </c>
      <c r="Q224" s="420"/>
      <c r="R224" s="420"/>
      <c r="S224" s="420"/>
      <c r="T224" s="416" t="str">
        <f t="shared" si="20"/>
        <v/>
      </c>
      <c r="U224" s="626" t="str">
        <f t="shared" si="21"/>
        <v/>
      </c>
      <c r="V224" s="631" t="str">
        <f t="shared" si="22"/>
        <v/>
      </c>
      <c r="W224" s="442" t="str">
        <f t="shared" si="23"/>
        <v/>
      </c>
    </row>
    <row r="225" spans="1:23" x14ac:dyDescent="0.2">
      <c r="A225" s="56"/>
      <c r="B225" s="211" t="s">
        <v>827</v>
      </c>
      <c r="C225" s="212"/>
      <c r="D225" s="209" t="s">
        <v>535</v>
      </c>
      <c r="E225" s="16">
        <v>205</v>
      </c>
      <c r="F225" s="14" t="s">
        <v>406</v>
      </c>
      <c r="G225" s="14" t="s">
        <v>407</v>
      </c>
      <c r="H225" s="418">
        <f>IF('Table 1'!I225="","",'Table 1'!I225)</f>
        <v>248</v>
      </c>
      <c r="I225" s="423"/>
      <c r="J225" s="420"/>
      <c r="K225" s="444">
        <f t="shared" si="18"/>
        <v>248</v>
      </c>
      <c r="L225" s="420">
        <v>2</v>
      </c>
      <c r="M225" s="420"/>
      <c r="N225" s="420">
        <v>246</v>
      </c>
      <c r="O225" s="420"/>
      <c r="P225" s="421" t="str">
        <f t="shared" si="19"/>
        <v/>
      </c>
      <c r="Q225" s="420"/>
      <c r="R225" s="420"/>
      <c r="S225" s="420"/>
      <c r="T225" s="416" t="str">
        <f t="shared" si="20"/>
        <v/>
      </c>
      <c r="U225" s="626" t="str">
        <f t="shared" si="21"/>
        <v/>
      </c>
      <c r="V225" s="631" t="str">
        <f t="shared" si="22"/>
        <v/>
      </c>
      <c r="W225" s="442" t="str">
        <f t="shared" si="23"/>
        <v/>
      </c>
    </row>
    <row r="226" spans="1:23" x14ac:dyDescent="0.2">
      <c r="A226" s="56"/>
      <c r="B226" s="211" t="s">
        <v>828</v>
      </c>
      <c r="C226" s="212"/>
      <c r="D226" s="209" t="s">
        <v>535</v>
      </c>
      <c r="E226" s="13">
        <v>206</v>
      </c>
      <c r="F226" s="14" t="s">
        <v>408</v>
      </c>
      <c r="G226" s="14" t="s">
        <v>409</v>
      </c>
      <c r="H226" s="418">
        <f>IF('Table 1'!I226="","",'Table 1'!I226)</f>
        <v>4420</v>
      </c>
      <c r="I226" s="423"/>
      <c r="J226" s="420">
        <v>3</v>
      </c>
      <c r="K226" s="444">
        <f t="shared" si="18"/>
        <v>4417</v>
      </c>
      <c r="L226" s="420">
        <v>21</v>
      </c>
      <c r="M226" s="420"/>
      <c r="N226" s="420">
        <v>4396</v>
      </c>
      <c r="O226" s="420"/>
      <c r="P226" s="421" t="str">
        <f t="shared" si="19"/>
        <v/>
      </c>
      <c r="Q226" s="420"/>
      <c r="R226" s="420"/>
      <c r="S226" s="420"/>
      <c r="T226" s="416" t="str">
        <f t="shared" si="20"/>
        <v/>
      </c>
      <c r="U226" s="626" t="str">
        <f t="shared" si="21"/>
        <v/>
      </c>
      <c r="V226" s="631" t="str">
        <f t="shared" si="22"/>
        <v/>
      </c>
      <c r="W226" s="442" t="str">
        <f t="shared" si="23"/>
        <v/>
      </c>
    </row>
    <row r="227" spans="1:23" x14ac:dyDescent="0.2">
      <c r="A227" s="56"/>
      <c r="B227" s="211" t="s">
        <v>829</v>
      </c>
      <c r="C227" s="212"/>
      <c r="D227" s="209" t="s">
        <v>535</v>
      </c>
      <c r="E227" s="16">
        <v>207</v>
      </c>
      <c r="F227" s="14" t="s">
        <v>410</v>
      </c>
      <c r="G227" s="14" t="s">
        <v>411</v>
      </c>
      <c r="H227" s="418" t="str">
        <f>IF('Table 1'!I227="","",'Table 1'!I227)</f>
        <v/>
      </c>
      <c r="I227" s="423"/>
      <c r="J227" s="420"/>
      <c r="K227" s="444" t="str">
        <f t="shared" si="18"/>
        <v/>
      </c>
      <c r="L227" s="420"/>
      <c r="M227" s="420"/>
      <c r="N227" s="420"/>
      <c r="O227" s="420"/>
      <c r="P227" s="421" t="str">
        <f t="shared" si="19"/>
        <v/>
      </c>
      <c r="Q227" s="420"/>
      <c r="R227" s="420"/>
      <c r="S227" s="420"/>
      <c r="T227" s="416" t="str">
        <f t="shared" si="20"/>
        <v/>
      </c>
      <c r="U227" s="626" t="str">
        <f t="shared" si="21"/>
        <v/>
      </c>
      <c r="V227" s="631" t="str">
        <f t="shared" si="22"/>
        <v/>
      </c>
      <c r="W227" s="442" t="str">
        <f t="shared" si="23"/>
        <v/>
      </c>
    </row>
    <row r="228" spans="1:23" x14ac:dyDescent="0.2">
      <c r="A228" s="56"/>
      <c r="B228" s="211" t="s">
        <v>830</v>
      </c>
      <c r="C228" s="212"/>
      <c r="D228" s="209" t="s">
        <v>535</v>
      </c>
      <c r="E228" s="13">
        <v>208</v>
      </c>
      <c r="F228" s="14" t="s">
        <v>412</v>
      </c>
      <c r="G228" s="14" t="s">
        <v>413</v>
      </c>
      <c r="H228" s="418">
        <f>IF('Table 1'!I228="","",'Table 1'!I228)</f>
        <v>2487</v>
      </c>
      <c r="I228" s="423"/>
      <c r="J228" s="420"/>
      <c r="K228" s="444">
        <f t="shared" si="18"/>
        <v>2487</v>
      </c>
      <c r="L228" s="420"/>
      <c r="M228" s="420"/>
      <c r="N228" s="420">
        <v>2487</v>
      </c>
      <c r="O228" s="420"/>
      <c r="P228" s="421" t="str">
        <f t="shared" si="19"/>
        <v/>
      </c>
      <c r="Q228" s="420"/>
      <c r="R228" s="420"/>
      <c r="S228" s="420"/>
      <c r="T228" s="416" t="str">
        <f t="shared" si="20"/>
        <v/>
      </c>
      <c r="U228" s="626" t="str">
        <f t="shared" si="21"/>
        <v/>
      </c>
      <c r="V228" s="631" t="str">
        <f t="shared" si="22"/>
        <v/>
      </c>
      <c r="W228" s="442" t="str">
        <f t="shared" si="23"/>
        <v/>
      </c>
    </row>
    <row r="229" spans="1:23" x14ac:dyDescent="0.2">
      <c r="A229" s="56"/>
      <c r="B229" s="211" t="s">
        <v>831</v>
      </c>
      <c r="C229" s="212"/>
      <c r="D229" s="209" t="s">
        <v>535</v>
      </c>
      <c r="E229" s="16">
        <v>209</v>
      </c>
      <c r="F229" s="14" t="s">
        <v>414</v>
      </c>
      <c r="G229" s="14" t="s">
        <v>415</v>
      </c>
      <c r="H229" s="418" t="str">
        <f>IF('Table 1'!I229="","",'Table 1'!I229)</f>
        <v/>
      </c>
      <c r="I229" s="423"/>
      <c r="J229" s="420"/>
      <c r="K229" s="444" t="str">
        <f t="shared" si="18"/>
        <v/>
      </c>
      <c r="L229" s="420"/>
      <c r="M229" s="420"/>
      <c r="N229" s="420"/>
      <c r="O229" s="420"/>
      <c r="P229" s="421" t="str">
        <f t="shared" si="19"/>
        <v/>
      </c>
      <c r="Q229" s="420"/>
      <c r="R229" s="420"/>
      <c r="S229" s="420"/>
      <c r="T229" s="416" t="str">
        <f t="shared" si="20"/>
        <v/>
      </c>
      <c r="U229" s="626" t="str">
        <f t="shared" si="21"/>
        <v/>
      </c>
      <c r="V229" s="631" t="str">
        <f t="shared" si="22"/>
        <v/>
      </c>
      <c r="W229" s="442" t="str">
        <f t="shared" si="23"/>
        <v/>
      </c>
    </row>
    <row r="230" spans="1:23" x14ac:dyDescent="0.2">
      <c r="A230" s="56"/>
      <c r="B230" s="211" t="s">
        <v>832</v>
      </c>
      <c r="C230" s="212"/>
      <c r="D230" s="209" t="s">
        <v>535</v>
      </c>
      <c r="E230" s="13">
        <v>210</v>
      </c>
      <c r="F230" s="14" t="s">
        <v>416</v>
      </c>
      <c r="G230" s="14" t="s">
        <v>417</v>
      </c>
      <c r="H230" s="418">
        <f>IF('Table 1'!I230="","",'Table 1'!I230)</f>
        <v>16</v>
      </c>
      <c r="I230" s="423"/>
      <c r="J230" s="420"/>
      <c r="K230" s="444">
        <f t="shared" si="18"/>
        <v>16</v>
      </c>
      <c r="L230" s="420"/>
      <c r="M230" s="420"/>
      <c r="N230" s="420">
        <v>16</v>
      </c>
      <c r="O230" s="420"/>
      <c r="P230" s="421" t="str">
        <f t="shared" si="19"/>
        <v/>
      </c>
      <c r="Q230" s="420"/>
      <c r="R230" s="420"/>
      <c r="S230" s="420"/>
      <c r="T230" s="416" t="str">
        <f t="shared" si="20"/>
        <v/>
      </c>
      <c r="U230" s="626" t="str">
        <f t="shared" si="21"/>
        <v/>
      </c>
      <c r="V230" s="631" t="str">
        <f t="shared" si="22"/>
        <v/>
      </c>
      <c r="W230" s="442" t="str">
        <f t="shared" si="23"/>
        <v/>
      </c>
    </row>
    <row r="231" spans="1:23" x14ac:dyDescent="0.2">
      <c r="A231" s="56"/>
      <c r="B231" s="211" t="s">
        <v>833</v>
      </c>
      <c r="C231" s="212"/>
      <c r="D231" s="209" t="s">
        <v>535</v>
      </c>
      <c r="E231" s="16">
        <v>211</v>
      </c>
      <c r="F231" s="14" t="s">
        <v>418</v>
      </c>
      <c r="G231" s="14" t="s">
        <v>419</v>
      </c>
      <c r="H231" s="418">
        <f>IF('Table 1'!I231="","",'Table 1'!I231)</f>
        <v>934</v>
      </c>
      <c r="I231" s="423"/>
      <c r="J231" s="420"/>
      <c r="K231" s="444">
        <f t="shared" si="18"/>
        <v>934</v>
      </c>
      <c r="L231" s="420"/>
      <c r="M231" s="420"/>
      <c r="N231" s="420">
        <v>934</v>
      </c>
      <c r="O231" s="420"/>
      <c r="P231" s="421" t="str">
        <f t="shared" si="19"/>
        <v/>
      </c>
      <c r="Q231" s="420"/>
      <c r="R231" s="420"/>
      <c r="S231" s="420"/>
      <c r="T231" s="416" t="str">
        <f t="shared" si="20"/>
        <v/>
      </c>
      <c r="U231" s="626" t="str">
        <f t="shared" si="21"/>
        <v/>
      </c>
      <c r="V231" s="631" t="str">
        <f t="shared" si="22"/>
        <v/>
      </c>
      <c r="W231" s="442" t="str">
        <f t="shared" si="23"/>
        <v/>
      </c>
    </row>
    <row r="232" spans="1:23" x14ac:dyDescent="0.2">
      <c r="A232" s="56"/>
      <c r="B232" s="211" t="s">
        <v>840</v>
      </c>
      <c r="C232" s="212"/>
      <c r="D232" s="209" t="s">
        <v>535</v>
      </c>
      <c r="E232" s="13">
        <v>212</v>
      </c>
      <c r="F232" s="14" t="s">
        <v>964</v>
      </c>
      <c r="G232" s="14" t="s">
        <v>420</v>
      </c>
      <c r="H232" s="418" t="str">
        <f>IF('Table 1'!I232="","",'Table 1'!I232)</f>
        <v/>
      </c>
      <c r="I232" s="423"/>
      <c r="J232" s="420"/>
      <c r="K232" s="444" t="str">
        <f t="shared" si="18"/>
        <v/>
      </c>
      <c r="L232" s="420"/>
      <c r="M232" s="420"/>
      <c r="N232" s="420"/>
      <c r="O232" s="420"/>
      <c r="P232" s="421" t="str">
        <f t="shared" si="19"/>
        <v/>
      </c>
      <c r="Q232" s="420"/>
      <c r="R232" s="420"/>
      <c r="S232" s="420"/>
      <c r="T232" s="416" t="str">
        <f t="shared" si="20"/>
        <v/>
      </c>
      <c r="U232" s="626" t="str">
        <f t="shared" si="21"/>
        <v/>
      </c>
      <c r="V232" s="631" t="str">
        <f t="shared" si="22"/>
        <v/>
      </c>
      <c r="W232" s="442" t="str">
        <f t="shared" si="23"/>
        <v/>
      </c>
    </row>
    <row r="233" spans="1:23" x14ac:dyDescent="0.2">
      <c r="A233" s="56"/>
      <c r="B233" s="211" t="s">
        <v>834</v>
      </c>
      <c r="C233" s="212"/>
      <c r="D233" s="209" t="s">
        <v>535</v>
      </c>
      <c r="E233" s="16">
        <v>213</v>
      </c>
      <c r="F233" s="14" t="s">
        <v>421</v>
      </c>
      <c r="G233" s="14" t="s">
        <v>422</v>
      </c>
      <c r="H233" s="418" t="str">
        <f>IF('Table 1'!I233="","",'Table 1'!I233)</f>
        <v/>
      </c>
      <c r="I233" s="423"/>
      <c r="J233" s="420"/>
      <c r="K233" s="444" t="str">
        <f t="shared" si="18"/>
        <v/>
      </c>
      <c r="L233" s="420"/>
      <c r="M233" s="420"/>
      <c r="N233" s="420"/>
      <c r="O233" s="420"/>
      <c r="P233" s="421" t="str">
        <f t="shared" si="19"/>
        <v/>
      </c>
      <c r="Q233" s="420"/>
      <c r="R233" s="420"/>
      <c r="S233" s="420"/>
      <c r="T233" s="416" t="str">
        <f t="shared" si="20"/>
        <v/>
      </c>
      <c r="U233" s="626" t="str">
        <f t="shared" si="21"/>
        <v/>
      </c>
      <c r="V233" s="631" t="str">
        <f t="shared" si="22"/>
        <v/>
      </c>
      <c r="W233" s="442" t="str">
        <f t="shared" si="23"/>
        <v/>
      </c>
    </row>
    <row r="234" spans="1:23" x14ac:dyDescent="0.2">
      <c r="A234" s="56"/>
      <c r="B234" s="211" t="s">
        <v>835</v>
      </c>
      <c r="C234" s="212"/>
      <c r="D234" s="209" t="s">
        <v>535</v>
      </c>
      <c r="E234" s="13">
        <v>214</v>
      </c>
      <c r="F234" s="14" t="s">
        <v>423</v>
      </c>
      <c r="G234" s="14" t="s">
        <v>424</v>
      </c>
      <c r="H234" s="418" t="str">
        <f>IF('Table 1'!I234="","",'Table 1'!I234)</f>
        <v/>
      </c>
      <c r="I234" s="423"/>
      <c r="J234" s="420"/>
      <c r="K234" s="444" t="str">
        <f t="shared" si="18"/>
        <v/>
      </c>
      <c r="L234" s="420"/>
      <c r="M234" s="420"/>
      <c r="N234" s="420"/>
      <c r="O234" s="420"/>
      <c r="P234" s="421" t="str">
        <f t="shared" si="19"/>
        <v/>
      </c>
      <c r="Q234" s="420"/>
      <c r="R234" s="420"/>
      <c r="S234" s="420"/>
      <c r="T234" s="416" t="str">
        <f t="shared" si="20"/>
        <v/>
      </c>
      <c r="U234" s="626" t="str">
        <f t="shared" si="21"/>
        <v/>
      </c>
      <c r="V234" s="631" t="str">
        <f t="shared" si="22"/>
        <v/>
      </c>
      <c r="W234" s="442" t="str">
        <f t="shared" si="23"/>
        <v/>
      </c>
    </row>
    <row r="235" spans="1:23" x14ac:dyDescent="0.2">
      <c r="A235" s="56"/>
      <c r="B235" s="211" t="s">
        <v>836</v>
      </c>
      <c r="C235" s="212"/>
      <c r="D235" s="209" t="s">
        <v>535</v>
      </c>
      <c r="E235" s="16">
        <v>215</v>
      </c>
      <c r="F235" s="14" t="s">
        <v>425</v>
      </c>
      <c r="G235" s="14" t="s">
        <v>426</v>
      </c>
      <c r="H235" s="418" t="str">
        <f>IF('Table 1'!I235="","",'Table 1'!I235)</f>
        <v/>
      </c>
      <c r="I235" s="423"/>
      <c r="J235" s="420"/>
      <c r="K235" s="444" t="str">
        <f t="shared" si="18"/>
        <v/>
      </c>
      <c r="L235" s="420"/>
      <c r="M235" s="420"/>
      <c r="N235" s="420"/>
      <c r="O235" s="420"/>
      <c r="P235" s="421" t="str">
        <f t="shared" si="19"/>
        <v/>
      </c>
      <c r="Q235" s="420"/>
      <c r="R235" s="420"/>
      <c r="S235" s="420"/>
      <c r="T235" s="416" t="str">
        <f t="shared" si="20"/>
        <v/>
      </c>
      <c r="U235" s="626" t="str">
        <f t="shared" si="21"/>
        <v/>
      </c>
      <c r="V235" s="631" t="str">
        <f t="shared" si="22"/>
        <v/>
      </c>
      <c r="W235" s="442" t="str">
        <f t="shared" si="23"/>
        <v/>
      </c>
    </row>
    <row r="236" spans="1:23" x14ac:dyDescent="0.2">
      <c r="A236" s="56"/>
      <c r="B236" s="211" t="s">
        <v>837</v>
      </c>
      <c r="C236" s="212"/>
      <c r="D236" s="209" t="s">
        <v>535</v>
      </c>
      <c r="E236" s="13">
        <v>216</v>
      </c>
      <c r="F236" s="14" t="s">
        <v>427</v>
      </c>
      <c r="G236" s="14" t="s">
        <v>428</v>
      </c>
      <c r="H236" s="418" t="str">
        <f>IF('Table 1'!I236="","",'Table 1'!I236)</f>
        <v/>
      </c>
      <c r="I236" s="423"/>
      <c r="J236" s="420"/>
      <c r="K236" s="444" t="str">
        <f t="shared" si="18"/>
        <v/>
      </c>
      <c r="L236" s="420"/>
      <c r="M236" s="420"/>
      <c r="N236" s="420"/>
      <c r="O236" s="420"/>
      <c r="P236" s="421" t="str">
        <f t="shared" si="19"/>
        <v/>
      </c>
      <c r="Q236" s="420"/>
      <c r="R236" s="420"/>
      <c r="S236" s="420"/>
      <c r="T236" s="416" t="str">
        <f t="shared" si="20"/>
        <v/>
      </c>
      <c r="U236" s="626" t="str">
        <f t="shared" si="21"/>
        <v/>
      </c>
      <c r="V236" s="631" t="str">
        <f t="shared" si="22"/>
        <v/>
      </c>
      <c r="W236" s="442" t="str">
        <f t="shared" si="23"/>
        <v/>
      </c>
    </row>
    <row r="237" spans="1:23" x14ac:dyDescent="0.2">
      <c r="A237" s="56"/>
      <c r="B237" s="211" t="s">
        <v>838</v>
      </c>
      <c r="C237" s="212"/>
      <c r="D237" s="209" t="s">
        <v>535</v>
      </c>
      <c r="E237" s="16">
        <v>217</v>
      </c>
      <c r="F237" s="14" t="s">
        <v>429</v>
      </c>
      <c r="G237" s="14" t="s">
        <v>430</v>
      </c>
      <c r="H237" s="418" t="str">
        <f>IF('Table 1'!I237="","",'Table 1'!I237)</f>
        <v/>
      </c>
      <c r="I237" s="423"/>
      <c r="J237" s="420"/>
      <c r="K237" s="444" t="str">
        <f t="shared" si="18"/>
        <v/>
      </c>
      <c r="L237" s="420"/>
      <c r="M237" s="420"/>
      <c r="N237" s="420"/>
      <c r="O237" s="420"/>
      <c r="P237" s="421" t="str">
        <f t="shared" si="19"/>
        <v/>
      </c>
      <c r="Q237" s="420"/>
      <c r="R237" s="420"/>
      <c r="S237" s="420"/>
      <c r="T237" s="416" t="str">
        <f t="shared" si="20"/>
        <v/>
      </c>
      <c r="U237" s="626" t="str">
        <f t="shared" si="21"/>
        <v/>
      </c>
      <c r="V237" s="631" t="str">
        <f t="shared" si="22"/>
        <v/>
      </c>
      <c r="W237" s="442" t="str">
        <f t="shared" si="23"/>
        <v/>
      </c>
    </row>
    <row r="238" spans="1:23" x14ac:dyDescent="0.2">
      <c r="A238" s="56"/>
      <c r="B238" s="211" t="s">
        <v>839</v>
      </c>
      <c r="C238" s="212"/>
      <c r="D238" s="209" t="s">
        <v>535</v>
      </c>
      <c r="E238" s="13">
        <v>218</v>
      </c>
      <c r="F238" s="14" t="s">
        <v>431</v>
      </c>
      <c r="G238" s="14" t="s">
        <v>432</v>
      </c>
      <c r="H238" s="418">
        <f>IF('Table 1'!I238="","",'Table 1'!I238)</f>
        <v>183</v>
      </c>
      <c r="I238" s="423"/>
      <c r="J238" s="420"/>
      <c r="K238" s="444">
        <f t="shared" si="18"/>
        <v>183</v>
      </c>
      <c r="L238" s="420">
        <v>1</v>
      </c>
      <c r="M238" s="420"/>
      <c r="N238" s="420">
        <v>182</v>
      </c>
      <c r="O238" s="420"/>
      <c r="P238" s="421" t="str">
        <f t="shared" si="19"/>
        <v/>
      </c>
      <c r="Q238" s="420"/>
      <c r="R238" s="420"/>
      <c r="S238" s="420"/>
      <c r="T238" s="416" t="str">
        <f t="shared" si="20"/>
        <v/>
      </c>
      <c r="U238" s="626" t="str">
        <f t="shared" si="21"/>
        <v/>
      </c>
      <c r="V238" s="631" t="str">
        <f t="shared" si="22"/>
        <v/>
      </c>
      <c r="W238" s="442" t="str">
        <f t="shared" si="23"/>
        <v/>
      </c>
    </row>
    <row r="239" spans="1:23" x14ac:dyDescent="0.2">
      <c r="A239" s="56"/>
      <c r="B239" s="211" t="s">
        <v>957</v>
      </c>
      <c r="C239" s="212"/>
      <c r="D239" s="209" t="s">
        <v>535</v>
      </c>
      <c r="E239" s="16">
        <v>219</v>
      </c>
      <c r="F239" s="14" t="s">
        <v>433</v>
      </c>
      <c r="G239" s="14" t="s">
        <v>434</v>
      </c>
      <c r="H239" s="418" t="str">
        <f>IF('Table 1'!I239="","",'Table 1'!I239)</f>
        <v/>
      </c>
      <c r="I239" s="423"/>
      <c r="J239" s="420"/>
      <c r="K239" s="444" t="str">
        <f t="shared" si="18"/>
        <v/>
      </c>
      <c r="L239" s="420"/>
      <c r="M239" s="420"/>
      <c r="N239" s="420"/>
      <c r="O239" s="420"/>
      <c r="P239" s="421" t="str">
        <f t="shared" si="19"/>
        <v/>
      </c>
      <c r="Q239" s="420"/>
      <c r="R239" s="420"/>
      <c r="S239" s="420"/>
      <c r="T239" s="416" t="str">
        <f t="shared" si="20"/>
        <v/>
      </c>
      <c r="U239" s="626" t="str">
        <f t="shared" si="21"/>
        <v/>
      </c>
      <c r="V239" s="631" t="str">
        <f t="shared" si="22"/>
        <v/>
      </c>
      <c r="W239" s="442" t="str">
        <f t="shared" si="23"/>
        <v/>
      </c>
    </row>
    <row r="240" spans="1:23" x14ac:dyDescent="0.2">
      <c r="A240" s="56"/>
      <c r="B240" s="211" t="s">
        <v>841</v>
      </c>
      <c r="C240" s="212"/>
      <c r="D240" s="209" t="s">
        <v>535</v>
      </c>
      <c r="E240" s="13">
        <v>220</v>
      </c>
      <c r="F240" s="14" t="s">
        <v>435</v>
      </c>
      <c r="G240" s="14" t="s">
        <v>436</v>
      </c>
      <c r="H240" s="418" t="str">
        <f>IF('Table 1'!I240="","",'Table 1'!I240)</f>
        <v/>
      </c>
      <c r="I240" s="423"/>
      <c r="J240" s="420"/>
      <c r="K240" s="444" t="str">
        <f t="shared" si="18"/>
        <v/>
      </c>
      <c r="L240" s="420"/>
      <c r="M240" s="420"/>
      <c r="N240" s="420"/>
      <c r="O240" s="420"/>
      <c r="P240" s="421" t="str">
        <f t="shared" si="19"/>
        <v/>
      </c>
      <c r="Q240" s="420"/>
      <c r="R240" s="420"/>
      <c r="S240" s="420"/>
      <c r="T240" s="416" t="str">
        <f t="shared" si="20"/>
        <v/>
      </c>
      <c r="U240" s="626" t="str">
        <f t="shared" si="21"/>
        <v/>
      </c>
      <c r="V240" s="631" t="str">
        <f t="shared" si="22"/>
        <v/>
      </c>
      <c r="W240" s="442" t="str">
        <f t="shared" si="23"/>
        <v/>
      </c>
    </row>
    <row r="241" spans="1:23" x14ac:dyDescent="0.2">
      <c r="A241" s="56"/>
      <c r="B241" s="211" t="s">
        <v>842</v>
      </c>
      <c r="C241" s="212"/>
      <c r="D241" s="209" t="s">
        <v>535</v>
      </c>
      <c r="E241" s="16">
        <v>221</v>
      </c>
      <c r="F241" s="14" t="s">
        <v>437</v>
      </c>
      <c r="G241" s="14" t="s">
        <v>438</v>
      </c>
      <c r="H241" s="418" t="str">
        <f>IF('Table 1'!I241="","",'Table 1'!I241)</f>
        <v/>
      </c>
      <c r="I241" s="423"/>
      <c r="J241" s="420"/>
      <c r="K241" s="444" t="str">
        <f t="shared" si="18"/>
        <v/>
      </c>
      <c r="L241" s="420"/>
      <c r="M241" s="420"/>
      <c r="N241" s="420"/>
      <c r="O241" s="420"/>
      <c r="P241" s="421" t="str">
        <f t="shared" si="19"/>
        <v/>
      </c>
      <c r="Q241" s="420"/>
      <c r="R241" s="420"/>
      <c r="S241" s="420"/>
      <c r="T241" s="416" t="str">
        <f t="shared" si="20"/>
        <v/>
      </c>
      <c r="U241" s="626" t="str">
        <f t="shared" si="21"/>
        <v/>
      </c>
      <c r="V241" s="631" t="str">
        <f t="shared" si="22"/>
        <v/>
      </c>
      <c r="W241" s="442" t="str">
        <f t="shared" si="23"/>
        <v/>
      </c>
    </row>
    <row r="242" spans="1:23" x14ac:dyDescent="0.2">
      <c r="A242" s="56"/>
      <c r="B242" s="211" t="s">
        <v>843</v>
      </c>
      <c r="C242" s="212"/>
      <c r="D242" s="209" t="s">
        <v>535</v>
      </c>
      <c r="E242" s="13">
        <v>222</v>
      </c>
      <c r="F242" s="14" t="s">
        <v>439</v>
      </c>
      <c r="G242" s="14" t="s">
        <v>440</v>
      </c>
      <c r="H242" s="418" t="str">
        <f>IF('Table 1'!I242="","",'Table 1'!I242)</f>
        <v/>
      </c>
      <c r="I242" s="423"/>
      <c r="J242" s="420"/>
      <c r="K242" s="444" t="str">
        <f t="shared" si="18"/>
        <v/>
      </c>
      <c r="L242" s="420"/>
      <c r="M242" s="420"/>
      <c r="N242" s="420"/>
      <c r="O242" s="420"/>
      <c r="P242" s="421" t="str">
        <f t="shared" si="19"/>
        <v/>
      </c>
      <c r="Q242" s="420"/>
      <c r="R242" s="420"/>
      <c r="S242" s="420"/>
      <c r="T242" s="416" t="str">
        <f t="shared" si="20"/>
        <v/>
      </c>
      <c r="U242" s="626" t="str">
        <f t="shared" si="21"/>
        <v/>
      </c>
      <c r="V242" s="631" t="str">
        <f t="shared" si="22"/>
        <v/>
      </c>
      <c r="W242" s="442" t="str">
        <f t="shared" si="23"/>
        <v/>
      </c>
    </row>
    <row r="243" spans="1:23" x14ac:dyDescent="0.2">
      <c r="A243" s="56"/>
      <c r="B243" s="211" t="s">
        <v>844</v>
      </c>
      <c r="C243" s="212"/>
      <c r="D243" s="209" t="s">
        <v>535</v>
      </c>
      <c r="E243" s="16">
        <v>223</v>
      </c>
      <c r="F243" s="14" t="s">
        <v>441</v>
      </c>
      <c r="G243" s="14" t="s">
        <v>442</v>
      </c>
      <c r="H243" s="418">
        <f>IF('Table 1'!I243="","",'Table 1'!I243)</f>
        <v>50</v>
      </c>
      <c r="I243" s="423"/>
      <c r="J243" s="420"/>
      <c r="K243" s="444">
        <f t="shared" si="18"/>
        <v>50</v>
      </c>
      <c r="L243" s="420"/>
      <c r="M243" s="420"/>
      <c r="N243" s="420">
        <v>50</v>
      </c>
      <c r="O243" s="420"/>
      <c r="P243" s="421" t="str">
        <f t="shared" si="19"/>
        <v/>
      </c>
      <c r="Q243" s="420"/>
      <c r="R243" s="420"/>
      <c r="S243" s="420"/>
      <c r="T243" s="416" t="str">
        <f t="shared" si="20"/>
        <v/>
      </c>
      <c r="U243" s="626" t="str">
        <f t="shared" si="21"/>
        <v/>
      </c>
      <c r="V243" s="631" t="str">
        <f t="shared" si="22"/>
        <v/>
      </c>
      <c r="W243" s="442" t="str">
        <f t="shared" si="23"/>
        <v/>
      </c>
    </row>
    <row r="244" spans="1:23" x14ac:dyDescent="0.2">
      <c r="A244" s="56"/>
      <c r="B244" s="211" t="s">
        <v>845</v>
      </c>
      <c r="C244" s="212"/>
      <c r="D244" s="209" t="s">
        <v>535</v>
      </c>
      <c r="E244" s="13">
        <v>224</v>
      </c>
      <c r="F244" s="14" t="s">
        <v>443</v>
      </c>
      <c r="G244" s="14" t="s">
        <v>444</v>
      </c>
      <c r="H244" s="418">
        <f>IF('Table 1'!I244="","",'Table 1'!I244)</f>
        <v>741</v>
      </c>
      <c r="I244" s="423"/>
      <c r="J244" s="420"/>
      <c r="K244" s="444">
        <f t="shared" si="18"/>
        <v>741</v>
      </c>
      <c r="L244" s="420"/>
      <c r="M244" s="420"/>
      <c r="N244" s="420">
        <v>741</v>
      </c>
      <c r="O244" s="420"/>
      <c r="P244" s="421" t="str">
        <f t="shared" si="19"/>
        <v/>
      </c>
      <c r="Q244" s="420"/>
      <c r="R244" s="420"/>
      <c r="S244" s="420"/>
      <c r="T244" s="416" t="str">
        <f t="shared" si="20"/>
        <v/>
      </c>
      <c r="U244" s="626" t="str">
        <f t="shared" si="21"/>
        <v/>
      </c>
      <c r="V244" s="631" t="str">
        <f t="shared" si="22"/>
        <v/>
      </c>
      <c r="W244" s="442" t="str">
        <f t="shared" si="23"/>
        <v/>
      </c>
    </row>
    <row r="245" spans="1:23" x14ac:dyDescent="0.2">
      <c r="A245" s="56"/>
      <c r="B245" s="211" t="s">
        <v>846</v>
      </c>
      <c r="C245" s="212"/>
      <c r="D245" s="209" t="s">
        <v>535</v>
      </c>
      <c r="E245" s="16">
        <v>225</v>
      </c>
      <c r="F245" s="14" t="s">
        <v>445</v>
      </c>
      <c r="G245" s="14" t="s">
        <v>446</v>
      </c>
      <c r="H245" s="418">
        <f>IF('Table 1'!I245="","",'Table 1'!I245)</f>
        <v>18417</v>
      </c>
      <c r="I245" s="423"/>
      <c r="J245" s="420">
        <v>225</v>
      </c>
      <c r="K245" s="444">
        <f t="shared" si="18"/>
        <v>18192</v>
      </c>
      <c r="L245" s="420">
        <v>64</v>
      </c>
      <c r="M245" s="420"/>
      <c r="N245" s="420">
        <f>18121+7</f>
        <v>18128</v>
      </c>
      <c r="O245" s="420"/>
      <c r="P245" s="421" t="str">
        <f t="shared" si="19"/>
        <v/>
      </c>
      <c r="Q245" s="420"/>
      <c r="R245" s="420"/>
      <c r="S245" s="420"/>
      <c r="T245" s="416" t="str">
        <f t="shared" si="20"/>
        <v/>
      </c>
      <c r="U245" s="626" t="str">
        <f t="shared" si="21"/>
        <v/>
      </c>
      <c r="V245" s="631" t="str">
        <f t="shared" si="22"/>
        <v/>
      </c>
      <c r="W245" s="442" t="str">
        <f t="shared" si="23"/>
        <v/>
      </c>
    </row>
    <row r="246" spans="1:23" x14ac:dyDescent="0.2">
      <c r="A246" s="56"/>
      <c r="B246" s="211" t="s">
        <v>847</v>
      </c>
      <c r="C246" s="212"/>
      <c r="D246" s="209" t="s">
        <v>535</v>
      </c>
      <c r="E246" s="13">
        <v>226</v>
      </c>
      <c r="F246" s="14" t="s">
        <v>447</v>
      </c>
      <c r="G246" s="14" t="s">
        <v>448</v>
      </c>
      <c r="H246" s="418">
        <f>IF('Table 1'!I246="","",'Table 1'!I246)</f>
        <v>661426</v>
      </c>
      <c r="I246" s="423"/>
      <c r="J246" s="420">
        <v>1561</v>
      </c>
      <c r="K246" s="444">
        <f t="shared" si="18"/>
        <v>659865</v>
      </c>
      <c r="L246" s="420">
        <v>5342</v>
      </c>
      <c r="M246" s="420">
        <v>4114</v>
      </c>
      <c r="N246" s="420">
        <f>598134-4114+56389</f>
        <v>650409</v>
      </c>
      <c r="O246" s="420"/>
      <c r="P246" s="421" t="str">
        <f t="shared" si="19"/>
        <v/>
      </c>
      <c r="Q246" s="420"/>
      <c r="R246" s="420"/>
      <c r="S246" s="420"/>
      <c r="T246" s="416" t="str">
        <f t="shared" si="20"/>
        <v/>
      </c>
      <c r="U246" s="626" t="str">
        <f t="shared" si="21"/>
        <v/>
      </c>
      <c r="V246" s="631" t="str">
        <f t="shared" si="22"/>
        <v/>
      </c>
      <c r="W246" s="442" t="str">
        <f t="shared" si="23"/>
        <v/>
      </c>
    </row>
    <row r="247" spans="1:23" x14ac:dyDescent="0.2">
      <c r="A247" s="56"/>
      <c r="B247" s="211" t="s">
        <v>958</v>
      </c>
      <c r="C247" s="212"/>
      <c r="D247" s="209" t="s">
        <v>535</v>
      </c>
      <c r="E247" s="16">
        <v>227</v>
      </c>
      <c r="F247" s="14" t="s">
        <v>449</v>
      </c>
      <c r="G247" s="14" t="s">
        <v>450</v>
      </c>
      <c r="H247" s="418" t="str">
        <f>IF('Table 1'!I247="","",'Table 1'!I247)</f>
        <v/>
      </c>
      <c r="I247" s="423"/>
      <c r="J247" s="420"/>
      <c r="K247" s="444" t="str">
        <f t="shared" si="18"/>
        <v/>
      </c>
      <c r="L247" s="420"/>
      <c r="M247" s="420"/>
      <c r="N247" s="420"/>
      <c r="O247" s="420"/>
      <c r="P247" s="421" t="str">
        <f t="shared" si="19"/>
        <v/>
      </c>
      <c r="Q247" s="420"/>
      <c r="R247" s="420"/>
      <c r="S247" s="420"/>
      <c r="T247" s="416" t="str">
        <f t="shared" si="20"/>
        <v/>
      </c>
      <c r="U247" s="626" t="str">
        <f t="shared" si="21"/>
        <v/>
      </c>
      <c r="V247" s="631" t="str">
        <f t="shared" si="22"/>
        <v/>
      </c>
      <c r="W247" s="442" t="str">
        <f t="shared" si="23"/>
        <v/>
      </c>
    </row>
    <row r="248" spans="1:23" x14ac:dyDescent="0.2">
      <c r="A248" s="56"/>
      <c r="B248" s="211" t="s">
        <v>848</v>
      </c>
      <c r="C248" s="212"/>
      <c r="D248" s="209" t="s">
        <v>535</v>
      </c>
      <c r="E248" s="13">
        <v>228</v>
      </c>
      <c r="F248" s="14" t="s">
        <v>451</v>
      </c>
      <c r="G248" s="14" t="s">
        <v>452</v>
      </c>
      <c r="H248" s="418" t="str">
        <f>IF('Table 1'!I248="","",'Table 1'!I248)</f>
        <v/>
      </c>
      <c r="I248" s="423"/>
      <c r="J248" s="420"/>
      <c r="K248" s="444" t="str">
        <f t="shared" si="18"/>
        <v/>
      </c>
      <c r="L248" s="420"/>
      <c r="M248" s="420"/>
      <c r="N248" s="420"/>
      <c r="O248" s="420"/>
      <c r="P248" s="421" t="str">
        <f t="shared" si="19"/>
        <v/>
      </c>
      <c r="Q248" s="420"/>
      <c r="R248" s="420"/>
      <c r="S248" s="420"/>
      <c r="T248" s="416" t="str">
        <f t="shared" si="20"/>
        <v/>
      </c>
      <c r="U248" s="626" t="str">
        <f t="shared" si="21"/>
        <v/>
      </c>
      <c r="V248" s="631" t="str">
        <f t="shared" si="22"/>
        <v/>
      </c>
      <c r="W248" s="442" t="str">
        <f t="shared" si="23"/>
        <v/>
      </c>
    </row>
    <row r="249" spans="1:23" x14ac:dyDescent="0.2">
      <c r="A249" s="56"/>
      <c r="B249" s="211" t="s">
        <v>849</v>
      </c>
      <c r="C249" s="212"/>
      <c r="D249" s="209" t="s">
        <v>535</v>
      </c>
      <c r="E249" s="16">
        <v>229</v>
      </c>
      <c r="F249" s="14" t="s">
        <v>453</v>
      </c>
      <c r="G249" s="14" t="s">
        <v>454</v>
      </c>
      <c r="H249" s="418" t="str">
        <f>IF('Table 1'!I249="","",'Table 1'!I249)</f>
        <v/>
      </c>
      <c r="I249" s="423"/>
      <c r="J249" s="420"/>
      <c r="K249" s="444" t="str">
        <f t="shared" si="18"/>
        <v/>
      </c>
      <c r="L249" s="420"/>
      <c r="M249" s="420"/>
      <c r="N249" s="420"/>
      <c r="O249" s="420"/>
      <c r="P249" s="421" t="str">
        <f t="shared" si="19"/>
        <v/>
      </c>
      <c r="Q249" s="420"/>
      <c r="R249" s="420"/>
      <c r="S249" s="420"/>
      <c r="T249" s="416" t="str">
        <f t="shared" si="20"/>
        <v/>
      </c>
      <c r="U249" s="626" t="str">
        <f t="shared" si="21"/>
        <v/>
      </c>
      <c r="V249" s="631" t="str">
        <f t="shared" si="22"/>
        <v/>
      </c>
      <c r="W249" s="442" t="str">
        <f t="shared" si="23"/>
        <v/>
      </c>
    </row>
    <row r="250" spans="1:23" x14ac:dyDescent="0.2">
      <c r="A250" s="56"/>
      <c r="B250" s="211" t="s">
        <v>850</v>
      </c>
      <c r="C250" s="212"/>
      <c r="D250" s="209" t="s">
        <v>535</v>
      </c>
      <c r="E250" s="13">
        <v>230</v>
      </c>
      <c r="F250" s="14" t="s">
        <v>455</v>
      </c>
      <c r="G250" s="14" t="s">
        <v>456</v>
      </c>
      <c r="H250" s="418" t="str">
        <f>IF('Table 1'!I250="","",'Table 1'!I250)</f>
        <v/>
      </c>
      <c r="I250" s="423"/>
      <c r="J250" s="420"/>
      <c r="K250" s="444" t="str">
        <f t="shared" si="18"/>
        <v/>
      </c>
      <c r="L250" s="420"/>
      <c r="M250" s="420"/>
      <c r="N250" s="420"/>
      <c r="O250" s="420"/>
      <c r="P250" s="421" t="str">
        <f t="shared" si="19"/>
        <v/>
      </c>
      <c r="Q250" s="420"/>
      <c r="R250" s="420"/>
      <c r="S250" s="420"/>
      <c r="T250" s="416" t="str">
        <f t="shared" si="20"/>
        <v/>
      </c>
      <c r="U250" s="626" t="str">
        <f t="shared" si="21"/>
        <v/>
      </c>
      <c r="V250" s="631" t="str">
        <f t="shared" si="22"/>
        <v/>
      </c>
      <c r="W250" s="442" t="str">
        <f t="shared" si="23"/>
        <v/>
      </c>
    </row>
    <row r="251" spans="1:23" x14ac:dyDescent="0.2">
      <c r="A251" s="56"/>
      <c r="B251" s="211" t="s">
        <v>851</v>
      </c>
      <c r="C251" s="212"/>
      <c r="D251" s="209" t="s">
        <v>535</v>
      </c>
      <c r="E251" s="16">
        <v>231</v>
      </c>
      <c r="F251" s="14" t="s">
        <v>457</v>
      </c>
      <c r="G251" s="14" t="s">
        <v>458</v>
      </c>
      <c r="H251" s="418" t="str">
        <f>IF('Table 1'!I251="","",'Table 1'!I251)</f>
        <v/>
      </c>
      <c r="I251" s="423"/>
      <c r="J251" s="420"/>
      <c r="K251" s="444" t="str">
        <f t="shared" si="18"/>
        <v/>
      </c>
      <c r="L251" s="420"/>
      <c r="M251" s="420"/>
      <c r="N251" s="420"/>
      <c r="O251" s="420"/>
      <c r="P251" s="421" t="str">
        <f t="shared" si="19"/>
        <v/>
      </c>
      <c r="Q251" s="420"/>
      <c r="R251" s="420"/>
      <c r="S251" s="420"/>
      <c r="T251" s="416" t="str">
        <f t="shared" si="20"/>
        <v/>
      </c>
      <c r="U251" s="626" t="str">
        <f t="shared" si="21"/>
        <v/>
      </c>
      <c r="V251" s="631" t="str">
        <f t="shared" si="22"/>
        <v/>
      </c>
      <c r="W251" s="442" t="str">
        <f t="shared" si="23"/>
        <v/>
      </c>
    </row>
    <row r="252" spans="1:23" x14ac:dyDescent="0.2">
      <c r="A252" s="56"/>
      <c r="B252" s="211" t="s">
        <v>852</v>
      </c>
      <c r="C252" s="212"/>
      <c r="D252" s="209" t="s">
        <v>535</v>
      </c>
      <c r="E252" s="13">
        <v>232</v>
      </c>
      <c r="F252" s="14" t="s">
        <v>459</v>
      </c>
      <c r="G252" s="14" t="s">
        <v>460</v>
      </c>
      <c r="H252" s="418">
        <f>IF('Table 1'!I252="","",'Table 1'!I252)</f>
        <v>44</v>
      </c>
      <c r="I252" s="423"/>
      <c r="J252" s="420"/>
      <c r="K252" s="444">
        <f t="shared" si="18"/>
        <v>44</v>
      </c>
      <c r="L252" s="420">
        <v>44</v>
      </c>
      <c r="M252" s="420"/>
      <c r="N252" s="420"/>
      <c r="O252" s="420"/>
      <c r="P252" s="421" t="str">
        <f t="shared" si="19"/>
        <v/>
      </c>
      <c r="Q252" s="420"/>
      <c r="R252" s="420"/>
      <c r="S252" s="420"/>
      <c r="T252" s="416" t="str">
        <f t="shared" si="20"/>
        <v/>
      </c>
      <c r="U252" s="626" t="str">
        <f t="shared" si="21"/>
        <v/>
      </c>
      <c r="V252" s="631" t="str">
        <f t="shared" si="22"/>
        <v/>
      </c>
      <c r="W252" s="442" t="str">
        <f t="shared" si="23"/>
        <v/>
      </c>
    </row>
    <row r="253" spans="1:23" x14ac:dyDescent="0.2">
      <c r="A253" s="56"/>
      <c r="B253" s="211" t="s">
        <v>853</v>
      </c>
      <c r="C253" s="212"/>
      <c r="D253" s="209" t="s">
        <v>535</v>
      </c>
      <c r="E253" s="16">
        <v>233</v>
      </c>
      <c r="F253" s="14" t="s">
        <v>461</v>
      </c>
      <c r="G253" s="14" t="s">
        <v>462</v>
      </c>
      <c r="H253" s="418">
        <f>IF('Table 1'!I253="","",'Table 1'!I253)</f>
        <v>1222</v>
      </c>
      <c r="I253" s="423"/>
      <c r="J253" s="420"/>
      <c r="K253" s="444">
        <f t="shared" si="18"/>
        <v>1222</v>
      </c>
      <c r="L253" s="420"/>
      <c r="M253" s="420"/>
      <c r="N253" s="420">
        <v>1222</v>
      </c>
      <c r="O253" s="420"/>
      <c r="P253" s="421" t="str">
        <f t="shared" si="19"/>
        <v/>
      </c>
      <c r="Q253" s="420"/>
      <c r="R253" s="420"/>
      <c r="S253" s="420"/>
      <c r="T253" s="416" t="str">
        <f t="shared" si="20"/>
        <v/>
      </c>
      <c r="U253" s="626" t="str">
        <f t="shared" si="21"/>
        <v/>
      </c>
      <c r="V253" s="631" t="str">
        <f t="shared" si="22"/>
        <v/>
      </c>
      <c r="W253" s="442" t="str">
        <f t="shared" si="23"/>
        <v/>
      </c>
    </row>
    <row r="254" spans="1:23" x14ac:dyDescent="0.2">
      <c r="A254" s="56"/>
      <c r="B254" s="211" t="s">
        <v>854</v>
      </c>
      <c r="C254" s="212"/>
      <c r="D254" s="209" t="s">
        <v>535</v>
      </c>
      <c r="E254" s="13">
        <v>234</v>
      </c>
      <c r="F254" s="14" t="s">
        <v>463</v>
      </c>
      <c r="G254" s="14" t="s">
        <v>464</v>
      </c>
      <c r="H254" s="418">
        <f>IF('Table 1'!I254="","",'Table 1'!I254)</f>
        <v>41258</v>
      </c>
      <c r="I254" s="423"/>
      <c r="J254" s="420"/>
      <c r="K254" s="444">
        <f t="shared" si="18"/>
        <v>41258</v>
      </c>
      <c r="L254" s="420">
        <v>31</v>
      </c>
      <c r="M254" s="420"/>
      <c r="N254" s="420">
        <f>41226+1</f>
        <v>41227</v>
      </c>
      <c r="O254" s="420"/>
      <c r="P254" s="421" t="str">
        <f t="shared" si="19"/>
        <v/>
      </c>
      <c r="Q254" s="420"/>
      <c r="R254" s="420"/>
      <c r="S254" s="420"/>
      <c r="T254" s="416" t="str">
        <f t="shared" si="20"/>
        <v/>
      </c>
      <c r="U254" s="626" t="str">
        <f t="shared" si="21"/>
        <v/>
      </c>
      <c r="V254" s="631" t="str">
        <f t="shared" si="22"/>
        <v/>
      </c>
      <c r="W254" s="442" t="str">
        <f t="shared" si="23"/>
        <v/>
      </c>
    </row>
    <row r="255" spans="1:23" x14ac:dyDescent="0.2">
      <c r="A255" s="56"/>
      <c r="B255" s="211" t="s">
        <v>855</v>
      </c>
      <c r="C255" s="212"/>
      <c r="D255" s="209" t="s">
        <v>535</v>
      </c>
      <c r="E255" s="16">
        <v>235</v>
      </c>
      <c r="F255" s="14" t="s">
        <v>465</v>
      </c>
      <c r="G255" s="14" t="s">
        <v>466</v>
      </c>
      <c r="H255" s="418">
        <f>IF('Table 1'!I255="","",'Table 1'!I255)</f>
        <v>102</v>
      </c>
      <c r="I255" s="423"/>
      <c r="J255" s="420"/>
      <c r="K255" s="444">
        <f t="shared" si="18"/>
        <v>102</v>
      </c>
      <c r="L255" s="420"/>
      <c r="M255" s="420"/>
      <c r="N255" s="420">
        <v>102</v>
      </c>
      <c r="O255" s="420"/>
      <c r="P255" s="421" t="str">
        <f t="shared" si="19"/>
        <v/>
      </c>
      <c r="Q255" s="420"/>
      <c r="R255" s="420"/>
      <c r="S255" s="420"/>
      <c r="T255" s="416" t="str">
        <f t="shared" si="20"/>
        <v/>
      </c>
      <c r="U255" s="626" t="str">
        <f t="shared" si="21"/>
        <v/>
      </c>
      <c r="V255" s="631" t="str">
        <f t="shared" si="22"/>
        <v/>
      </c>
      <c r="W255" s="442" t="str">
        <f t="shared" si="23"/>
        <v/>
      </c>
    </row>
    <row r="256" spans="1:23" x14ac:dyDescent="0.2">
      <c r="A256" s="56"/>
      <c r="B256" s="211" t="s">
        <v>856</v>
      </c>
      <c r="C256" s="212"/>
      <c r="D256" s="209" t="s">
        <v>535</v>
      </c>
      <c r="E256" s="13">
        <v>236</v>
      </c>
      <c r="F256" s="14" t="s">
        <v>467</v>
      </c>
      <c r="G256" s="14" t="s">
        <v>468</v>
      </c>
      <c r="H256" s="418" t="str">
        <f>IF('Table 1'!I256="","",'Table 1'!I256)</f>
        <v/>
      </c>
      <c r="I256" s="423"/>
      <c r="J256" s="420"/>
      <c r="K256" s="444" t="str">
        <f t="shared" si="18"/>
        <v/>
      </c>
      <c r="L256" s="420"/>
      <c r="M256" s="420"/>
      <c r="N256" s="420"/>
      <c r="O256" s="420"/>
      <c r="P256" s="421" t="str">
        <f t="shared" si="19"/>
        <v/>
      </c>
      <c r="Q256" s="420"/>
      <c r="R256" s="420"/>
      <c r="S256" s="420"/>
      <c r="T256" s="416" t="str">
        <f t="shared" si="20"/>
        <v/>
      </c>
      <c r="U256" s="626" t="str">
        <f t="shared" si="21"/>
        <v/>
      </c>
      <c r="V256" s="631" t="str">
        <f t="shared" si="22"/>
        <v/>
      </c>
      <c r="W256" s="442" t="str">
        <f t="shared" si="23"/>
        <v/>
      </c>
    </row>
    <row r="257" spans="1:23" x14ac:dyDescent="0.2">
      <c r="A257" s="56"/>
      <c r="B257" s="211" t="s">
        <v>857</v>
      </c>
      <c r="C257" s="212"/>
      <c r="D257" s="209" t="s">
        <v>535</v>
      </c>
      <c r="E257" s="16">
        <v>237</v>
      </c>
      <c r="F257" s="14" t="s">
        <v>469</v>
      </c>
      <c r="G257" s="14" t="s">
        <v>470</v>
      </c>
      <c r="H257" s="418" t="str">
        <f>IF('Table 1'!I257="","",'Table 1'!I257)</f>
        <v/>
      </c>
      <c r="I257" s="423"/>
      <c r="J257" s="420"/>
      <c r="K257" s="444" t="str">
        <f t="shared" si="18"/>
        <v/>
      </c>
      <c r="L257" s="420"/>
      <c r="M257" s="420"/>
      <c r="N257" s="420"/>
      <c r="O257" s="420"/>
      <c r="P257" s="421" t="str">
        <f t="shared" si="19"/>
        <v/>
      </c>
      <c r="Q257" s="420"/>
      <c r="R257" s="420"/>
      <c r="S257" s="420"/>
      <c r="T257" s="416" t="str">
        <f t="shared" si="20"/>
        <v/>
      </c>
      <c r="U257" s="626" t="str">
        <f t="shared" si="21"/>
        <v/>
      </c>
      <c r="V257" s="631" t="str">
        <f t="shared" si="22"/>
        <v/>
      </c>
      <c r="W257" s="442" t="str">
        <f t="shared" si="23"/>
        <v/>
      </c>
    </row>
    <row r="258" spans="1:23" x14ac:dyDescent="0.2">
      <c r="A258" s="56"/>
      <c r="B258" s="211" t="s">
        <v>858</v>
      </c>
      <c r="C258" s="212"/>
      <c r="D258" s="209" t="s">
        <v>535</v>
      </c>
      <c r="E258" s="13">
        <v>238</v>
      </c>
      <c r="F258" s="14" t="s">
        <v>471</v>
      </c>
      <c r="G258" s="14" t="s">
        <v>472</v>
      </c>
      <c r="H258" s="418" t="str">
        <f>IF('Table 1'!I258="","",'Table 1'!I258)</f>
        <v/>
      </c>
      <c r="I258" s="423"/>
      <c r="J258" s="420"/>
      <c r="K258" s="444" t="str">
        <f t="shared" si="18"/>
        <v/>
      </c>
      <c r="L258" s="420"/>
      <c r="M258" s="420"/>
      <c r="N258" s="420"/>
      <c r="O258" s="420"/>
      <c r="P258" s="421" t="str">
        <f t="shared" si="19"/>
        <v/>
      </c>
      <c r="Q258" s="420"/>
      <c r="R258" s="420"/>
      <c r="S258" s="420"/>
      <c r="T258" s="416" t="str">
        <f t="shared" si="20"/>
        <v/>
      </c>
      <c r="U258" s="626" t="str">
        <f t="shared" si="21"/>
        <v/>
      </c>
      <c r="V258" s="631" t="str">
        <f t="shared" si="22"/>
        <v/>
      </c>
      <c r="W258" s="442" t="str">
        <f t="shared" si="23"/>
        <v/>
      </c>
    </row>
    <row r="259" spans="1:23" x14ac:dyDescent="0.2">
      <c r="A259" s="56"/>
      <c r="B259" s="211" t="s">
        <v>859</v>
      </c>
      <c r="C259" s="212"/>
      <c r="D259" s="209" t="s">
        <v>535</v>
      </c>
      <c r="E259" s="16">
        <v>239</v>
      </c>
      <c r="F259" s="14" t="s">
        <v>473</v>
      </c>
      <c r="G259" s="14" t="s">
        <v>474</v>
      </c>
      <c r="H259" s="418" t="str">
        <f>IF('Table 1'!I259="","",'Table 1'!I259)</f>
        <v/>
      </c>
      <c r="I259" s="423"/>
      <c r="J259" s="420"/>
      <c r="K259" s="444" t="str">
        <f t="shared" si="18"/>
        <v/>
      </c>
      <c r="L259" s="420"/>
      <c r="M259" s="420"/>
      <c r="N259" s="420"/>
      <c r="O259" s="420"/>
      <c r="P259" s="421" t="str">
        <f t="shared" si="19"/>
        <v/>
      </c>
      <c r="Q259" s="420"/>
      <c r="R259" s="420"/>
      <c r="S259" s="420"/>
      <c r="T259" s="416" t="str">
        <f t="shared" si="20"/>
        <v/>
      </c>
      <c r="U259" s="626" t="str">
        <f t="shared" si="21"/>
        <v/>
      </c>
      <c r="V259" s="631" t="str">
        <f t="shared" si="22"/>
        <v/>
      </c>
      <c r="W259" s="442" t="str">
        <f t="shared" si="23"/>
        <v/>
      </c>
    </row>
    <row r="260" spans="1:23" x14ac:dyDescent="0.2">
      <c r="A260" s="56"/>
      <c r="B260" s="211" t="s">
        <v>860</v>
      </c>
      <c r="C260" s="212"/>
      <c r="D260" s="209" t="s">
        <v>535</v>
      </c>
      <c r="E260" s="13">
        <v>240</v>
      </c>
      <c r="F260" s="14" t="s">
        <v>475</v>
      </c>
      <c r="G260" s="14" t="s">
        <v>476</v>
      </c>
      <c r="H260" s="418">
        <f>IF('Table 1'!I260="","",'Table 1'!I260)</f>
        <v>19</v>
      </c>
      <c r="I260" s="423"/>
      <c r="J260" s="420"/>
      <c r="K260" s="444">
        <f t="shared" si="18"/>
        <v>19</v>
      </c>
      <c r="L260" s="420"/>
      <c r="M260" s="420"/>
      <c r="N260" s="420">
        <v>19</v>
      </c>
      <c r="O260" s="420"/>
      <c r="P260" s="421" t="str">
        <f t="shared" si="19"/>
        <v/>
      </c>
      <c r="Q260" s="420"/>
      <c r="R260" s="420"/>
      <c r="S260" s="420"/>
      <c r="T260" s="416" t="str">
        <f t="shared" si="20"/>
        <v/>
      </c>
      <c r="U260" s="626" t="str">
        <f t="shared" si="21"/>
        <v/>
      </c>
      <c r="V260" s="631" t="str">
        <f t="shared" si="22"/>
        <v/>
      </c>
      <c r="W260" s="442" t="str">
        <f t="shared" si="23"/>
        <v/>
      </c>
    </row>
    <row r="261" spans="1:23" x14ac:dyDescent="0.2">
      <c r="A261" s="56"/>
      <c r="B261" s="211" t="s">
        <v>861</v>
      </c>
      <c r="C261" s="212"/>
      <c r="D261" s="209" t="s">
        <v>535</v>
      </c>
      <c r="E261" s="16">
        <v>241</v>
      </c>
      <c r="F261" s="14" t="s">
        <v>477</v>
      </c>
      <c r="G261" s="14" t="s">
        <v>478</v>
      </c>
      <c r="H261" s="418">
        <f>IF('Table 1'!I261="","",'Table 1'!I261)</f>
        <v>4</v>
      </c>
      <c r="I261" s="423"/>
      <c r="J261" s="420"/>
      <c r="K261" s="444">
        <f t="shared" si="18"/>
        <v>4</v>
      </c>
      <c r="L261" s="420"/>
      <c r="M261" s="420"/>
      <c r="N261" s="420">
        <v>4</v>
      </c>
      <c r="O261" s="420"/>
      <c r="P261" s="421" t="str">
        <f t="shared" si="19"/>
        <v/>
      </c>
      <c r="Q261" s="420"/>
      <c r="R261" s="420"/>
      <c r="S261" s="420"/>
      <c r="T261" s="416" t="str">
        <f t="shared" si="20"/>
        <v/>
      </c>
      <c r="U261" s="626" t="str">
        <f t="shared" si="21"/>
        <v/>
      </c>
      <c r="V261" s="631" t="str">
        <f t="shared" si="22"/>
        <v/>
      </c>
      <c r="W261" s="442" t="str">
        <f t="shared" si="23"/>
        <v/>
      </c>
    </row>
    <row r="262" spans="1:23" x14ac:dyDescent="0.2">
      <c r="A262" s="56"/>
      <c r="B262" s="211" t="s">
        <v>862</v>
      </c>
      <c r="C262" s="212"/>
      <c r="D262" s="209" t="s">
        <v>535</v>
      </c>
      <c r="E262" s="13">
        <v>242</v>
      </c>
      <c r="F262" s="14" t="s">
        <v>929</v>
      </c>
      <c r="G262" s="198" t="s">
        <v>887</v>
      </c>
      <c r="H262" s="418" t="str">
        <f>IF('Table 1'!I262="","",'Table 1'!I262)</f>
        <v/>
      </c>
      <c r="I262" s="423"/>
      <c r="J262" s="420"/>
      <c r="K262" s="444" t="str">
        <f t="shared" si="18"/>
        <v/>
      </c>
      <c r="L262" s="420"/>
      <c r="M262" s="420"/>
      <c r="N262" s="420"/>
      <c r="O262" s="420"/>
      <c r="P262" s="421" t="str">
        <f t="shared" si="19"/>
        <v/>
      </c>
      <c r="Q262" s="420"/>
      <c r="R262" s="420"/>
      <c r="S262" s="420"/>
      <c r="T262" s="637"/>
      <c r="U262" s="637"/>
      <c r="V262" s="637"/>
      <c r="W262" s="637"/>
    </row>
    <row r="263" spans="1:23" x14ac:dyDescent="0.2">
      <c r="A263" s="56"/>
      <c r="B263" s="211" t="s">
        <v>863</v>
      </c>
      <c r="C263" s="208"/>
      <c r="D263" s="209" t="s">
        <v>535</v>
      </c>
      <c r="E263" s="16">
        <v>243</v>
      </c>
      <c r="F263" s="123" t="s">
        <v>479</v>
      </c>
      <c r="G263" s="123" t="s">
        <v>938</v>
      </c>
      <c r="H263" s="487" t="str">
        <f>IF('Table 1'!I263="","",'Table 1'!I263)</f>
        <v/>
      </c>
      <c r="I263" s="425"/>
      <c r="J263" s="426"/>
      <c r="K263" s="447" t="str">
        <f t="shared" si="18"/>
        <v/>
      </c>
      <c r="L263" s="426"/>
      <c r="M263" s="426"/>
      <c r="N263" s="426"/>
      <c r="O263" s="426"/>
      <c r="P263" s="448" t="str">
        <f t="shared" si="19"/>
        <v/>
      </c>
      <c r="Q263" s="426"/>
      <c r="R263" s="426"/>
      <c r="S263" s="426"/>
      <c r="T263" s="484" t="str">
        <f t="shared" si="20"/>
        <v/>
      </c>
      <c r="U263" s="627" t="str">
        <f t="shared" si="21"/>
        <v/>
      </c>
      <c r="V263" s="632" t="str">
        <f t="shared" si="22"/>
        <v/>
      </c>
      <c r="W263" s="443" t="str">
        <f t="shared" si="23"/>
        <v/>
      </c>
    </row>
    <row r="264" spans="1:23" ht="18" customHeight="1" x14ac:dyDescent="0.2">
      <c r="A264" s="56"/>
      <c r="B264" s="211" t="s">
        <v>864</v>
      </c>
      <c r="C264" s="138"/>
      <c r="D264" s="209" t="s">
        <v>535</v>
      </c>
      <c r="E264" s="13">
        <v>244</v>
      </c>
      <c r="F264" s="72"/>
      <c r="G264" s="176" t="s">
        <v>480</v>
      </c>
      <c r="H264" s="475">
        <f>IF('Table 1'!I264="","",'Table 1'!I264)</f>
        <v>935780</v>
      </c>
      <c r="I264" s="507"/>
      <c r="J264" s="467">
        <v>2109</v>
      </c>
      <c r="K264" s="476">
        <f t="shared" si="18"/>
        <v>933671</v>
      </c>
      <c r="L264" s="467">
        <v>7258</v>
      </c>
      <c r="M264" s="467">
        <v>4114</v>
      </c>
      <c r="N264" s="467">
        <v>922299</v>
      </c>
      <c r="O264" s="467"/>
      <c r="P264" s="466" t="str">
        <f t="shared" si="19"/>
        <v/>
      </c>
      <c r="Q264" s="467"/>
      <c r="R264" s="467"/>
      <c r="S264" s="467"/>
      <c r="T264" s="488" t="str">
        <f t="shared" si="20"/>
        <v/>
      </c>
      <c r="U264" s="629" t="str">
        <f t="shared" si="21"/>
        <v/>
      </c>
      <c r="V264" s="630" t="str">
        <f t="shared" si="22"/>
        <v/>
      </c>
      <c r="W264" s="490" t="str">
        <f t="shared" si="23"/>
        <v/>
      </c>
    </row>
    <row r="265" spans="1:23" x14ac:dyDescent="0.2">
      <c r="A265" s="56"/>
      <c r="B265" s="211"/>
      <c r="C265" s="138"/>
      <c r="D265" s="209"/>
      <c r="E265" s="298"/>
      <c r="F265" s="297"/>
      <c r="G265" s="474" t="s">
        <v>874</v>
      </c>
      <c r="H265" s="417">
        <f>SUM(H21:H263)</f>
        <v>935780</v>
      </c>
      <c r="I265" s="417">
        <f t="shared" ref="I265:S265" si="24">SUM(I21:I263)</f>
        <v>0</v>
      </c>
      <c r="J265" s="417">
        <f t="shared" si="24"/>
        <v>2109</v>
      </c>
      <c r="K265" s="417">
        <f t="shared" si="24"/>
        <v>933671</v>
      </c>
      <c r="L265" s="417">
        <f t="shared" si="24"/>
        <v>7258</v>
      </c>
      <c r="M265" s="417">
        <f t="shared" si="24"/>
        <v>4114</v>
      </c>
      <c r="N265" s="417">
        <f t="shared" si="24"/>
        <v>922299</v>
      </c>
      <c r="O265" s="417">
        <f t="shared" si="24"/>
        <v>0</v>
      </c>
      <c r="P265" s="417">
        <f t="shared" si="24"/>
        <v>0</v>
      </c>
      <c r="Q265" s="417">
        <f t="shared" si="24"/>
        <v>0</v>
      </c>
      <c r="R265" s="417">
        <f t="shared" si="24"/>
        <v>0</v>
      </c>
      <c r="S265" s="417">
        <f t="shared" si="24"/>
        <v>0</v>
      </c>
      <c r="T265" s="411"/>
      <c r="U265" s="412"/>
      <c r="V265" s="413"/>
      <c r="W265" s="455"/>
    </row>
    <row r="266" spans="1:23" ht="24.95" customHeight="1" x14ac:dyDescent="0.2">
      <c r="A266" s="56"/>
      <c r="B266" s="1"/>
      <c r="C266" s="1"/>
      <c r="D266" s="1"/>
      <c r="E266" s="88"/>
      <c r="F266" s="73"/>
      <c r="G266" s="69" t="s">
        <v>876</v>
      </c>
      <c r="H266" s="417">
        <f t="shared" ref="H266:I266" si="25">IF(COUNTIF(H21:H263,"c")=1,"Res Disc",SUM(H264)-SUM(H265))</f>
        <v>0</v>
      </c>
      <c r="I266" s="417">
        <f t="shared" si="25"/>
        <v>0</v>
      </c>
      <c r="J266" s="417">
        <f>IF(COUNTIF(J21:J263,"c")=1,"Res Disc",SUM(J264)-SUM(J265))</f>
        <v>0</v>
      </c>
      <c r="K266" s="417">
        <f t="shared" ref="K266:S266" si="26">IF(COUNTIF(K21:K263,"c")=1,"Res Disc",SUM(K264)-SUM(K265))</f>
        <v>0</v>
      </c>
      <c r="L266" s="417">
        <f t="shared" si="26"/>
        <v>0</v>
      </c>
      <c r="M266" s="417">
        <f t="shared" si="26"/>
        <v>0</v>
      </c>
      <c r="N266" s="417">
        <f t="shared" si="26"/>
        <v>0</v>
      </c>
      <c r="O266" s="417">
        <f t="shared" si="26"/>
        <v>0</v>
      </c>
      <c r="P266" s="417">
        <f t="shared" si="26"/>
        <v>0</v>
      </c>
      <c r="Q266" s="417">
        <f t="shared" si="26"/>
        <v>0</v>
      </c>
      <c r="R266" s="417">
        <f t="shared" si="26"/>
        <v>0</v>
      </c>
      <c r="S266" s="417">
        <f t="shared" si="26"/>
        <v>0</v>
      </c>
      <c r="T266" s="452"/>
      <c r="U266" s="453"/>
      <c r="V266" s="454"/>
      <c r="W266" s="456"/>
    </row>
    <row r="267" spans="1:23" x14ac:dyDescent="0.2">
      <c r="A267" s="56"/>
      <c r="B267" s="56"/>
      <c r="C267" s="56"/>
      <c r="D267" s="56"/>
      <c r="E267" s="288"/>
      <c r="F267" s="289"/>
      <c r="G267" s="434" t="s">
        <v>551</v>
      </c>
      <c r="H267" s="439"/>
      <c r="I267" s="434"/>
      <c r="J267" s="434"/>
      <c r="K267" s="434"/>
      <c r="L267" s="434"/>
      <c r="M267" s="434"/>
      <c r="N267" s="434"/>
      <c r="O267" s="434"/>
      <c r="P267" s="434"/>
      <c r="Q267" s="434"/>
      <c r="R267" s="434"/>
      <c r="S267" s="434"/>
      <c r="T267" s="434"/>
      <c r="U267" s="289"/>
      <c r="V267" s="289"/>
      <c r="W267" s="289"/>
    </row>
    <row r="268" spans="1:23" x14ac:dyDescent="0.2">
      <c r="A268" s="56"/>
      <c r="B268" s="56"/>
      <c r="C268" s="56"/>
      <c r="D268" s="56"/>
      <c r="E268" s="288"/>
      <c r="F268" s="289"/>
      <c r="G268" s="656" t="s">
        <v>584</v>
      </c>
      <c r="H268" s="686"/>
      <c r="I268" s="686"/>
      <c r="J268" s="686"/>
      <c r="K268" s="686"/>
      <c r="L268" s="686"/>
      <c r="M268" s="686"/>
      <c r="N268" s="686"/>
      <c r="O268" s="686"/>
      <c r="P268" s="686"/>
      <c r="Q268" s="686"/>
      <c r="R268" s="686"/>
      <c r="S268" s="686"/>
      <c r="T268" s="686"/>
      <c r="U268" s="289"/>
      <c r="V268" s="289"/>
      <c r="W268" s="289"/>
    </row>
    <row r="269" spans="1:23" x14ac:dyDescent="0.2">
      <c r="A269" s="56"/>
      <c r="B269" s="56"/>
      <c r="C269" s="56"/>
      <c r="D269" s="56"/>
      <c r="E269" s="288"/>
      <c r="F269" s="289"/>
      <c r="G269" s="675" t="s">
        <v>554</v>
      </c>
      <c r="H269" s="676"/>
      <c r="I269" s="676"/>
      <c r="J269" s="676"/>
      <c r="K269" s="676"/>
      <c r="L269" s="676"/>
      <c r="M269" s="676"/>
      <c r="N269" s="676"/>
      <c r="O269" s="676"/>
      <c r="P269" s="676"/>
      <c r="Q269" s="676"/>
      <c r="R269" s="676"/>
      <c r="S269" s="676"/>
      <c r="T269" s="676"/>
      <c r="U269" s="289"/>
      <c r="V269" s="289"/>
      <c r="W269" s="289"/>
    </row>
    <row r="270" spans="1:23" x14ac:dyDescent="0.2">
      <c r="E270" s="291"/>
      <c r="F270" s="291"/>
      <c r="G270" s="675" t="s">
        <v>585</v>
      </c>
      <c r="H270" s="676"/>
      <c r="I270" s="676"/>
      <c r="J270" s="676"/>
      <c r="K270" s="676"/>
      <c r="L270" s="676"/>
      <c r="M270" s="676"/>
      <c r="N270" s="676"/>
      <c r="O270" s="676"/>
      <c r="P270" s="676"/>
      <c r="Q270" s="676"/>
      <c r="R270" s="676"/>
      <c r="S270" s="676"/>
      <c r="T270" s="676"/>
      <c r="U270" s="291"/>
      <c r="V270" s="291"/>
      <c r="W270" s="291"/>
    </row>
    <row r="271" spans="1:23" hidden="1" x14ac:dyDescent="0.2"/>
    <row r="272" spans="1:23" hidden="1" x14ac:dyDescent="0.2"/>
  </sheetData>
  <sheetProtection password="8F7D" sheet="1" objects="1" scenarios="1" formatCells="0" formatColumns="0" formatRows="0"/>
  <mergeCells count="14">
    <mergeCell ref="F14:F16"/>
    <mergeCell ref="G14:G16"/>
    <mergeCell ref="E14:E16"/>
    <mergeCell ref="E4:F4"/>
    <mergeCell ref="E7:F7"/>
    <mergeCell ref="W13:W16"/>
    <mergeCell ref="G268:T268"/>
    <mergeCell ref="G269:T269"/>
    <mergeCell ref="G270:T270"/>
    <mergeCell ref="T13:T16"/>
    <mergeCell ref="U13:U16"/>
    <mergeCell ref="V13:V16"/>
    <mergeCell ref="J15:J16"/>
    <mergeCell ref="I15:I16"/>
  </mergeCells>
  <conditionalFormatting sqref="T21:W264">
    <cfRule type="notContainsBlanks" dxfId="103" priority="7">
      <formula>LEN(TRIM(T21))&gt;0</formula>
    </cfRule>
  </conditionalFormatting>
  <conditionalFormatting sqref="H266:S266">
    <cfRule type="cellIs" dxfId="102" priority="6" operator="notBetween">
      <formula>-1</formula>
      <formula>1</formula>
    </cfRule>
  </conditionalFormatting>
  <conditionalFormatting sqref="T21:W264">
    <cfRule type="notContainsBlanks" dxfId="101" priority="3">
      <formula>LEN(TRIM(T21))&gt;0</formula>
    </cfRule>
  </conditionalFormatting>
  <conditionalFormatting sqref="H266:S266">
    <cfRule type="cellIs" dxfId="100" priority="2" operator="notBetween">
      <formula>-1</formula>
      <formula>1</formula>
    </cfRule>
  </conditionalFormatting>
  <conditionalFormatting sqref="T262:W262">
    <cfRule type="notContainsBlanks" dxfId="99" priority="1">
      <formula>LEN(TRIM(T262))&gt;0</formula>
    </cfRule>
  </conditionalFormatting>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A1:X272"/>
  <sheetViews>
    <sheetView topLeftCell="E1" zoomScale="90" zoomScaleNormal="90" workbookViewId="0">
      <pane xSplit="3" ySplit="20" topLeftCell="N239" activePane="bottomRight" state="frozen"/>
      <selection activeCell="G136" sqref="G136"/>
      <selection pane="topRight" activeCell="G136" sqref="G136"/>
      <selection pane="bottomLeft" activeCell="G136" sqref="G136"/>
      <selection pane="bottomRight" activeCell="O46" sqref="O46"/>
    </sheetView>
  </sheetViews>
  <sheetFormatPr defaultColWidth="0" defaultRowHeight="12.75" customHeight="1" zeroHeight="1" x14ac:dyDescent="0.2"/>
  <cols>
    <col min="1" max="1" width="6.6640625" hidden="1" customWidth="1"/>
    <col min="2" max="2" width="11.1640625" hidden="1" customWidth="1"/>
    <col min="3" max="3" width="8.83203125" hidden="1" customWidth="1"/>
    <col min="4" max="4" width="8.33203125" hidden="1" customWidth="1"/>
    <col min="5" max="5" width="4.83203125" customWidth="1"/>
    <col min="6" max="6" width="6.83203125" customWidth="1"/>
    <col min="7" max="7" width="47.5" customWidth="1"/>
    <col min="8" max="19" width="17.33203125" customWidth="1"/>
    <col min="20" max="20" width="18.5" customWidth="1"/>
    <col min="21" max="23" width="15.6640625" customWidth="1"/>
    <col min="24" max="16384" width="9.33203125" hidden="1"/>
  </cols>
  <sheetData>
    <row r="1" spans="1:24" s="366" customFormat="1" ht="24.95" customHeight="1" x14ac:dyDescent="0.2">
      <c r="A1" s="372"/>
      <c r="B1" s="365"/>
      <c r="C1" s="365"/>
      <c r="D1" s="365"/>
      <c r="E1" s="378"/>
      <c r="F1" s="378"/>
      <c r="G1" s="515"/>
      <c r="H1" s="518" t="s">
        <v>880</v>
      </c>
      <c r="I1" s="527"/>
      <c r="J1" s="527"/>
      <c r="K1" s="527"/>
      <c r="L1" s="527"/>
      <c r="M1" s="527"/>
      <c r="N1" s="527"/>
      <c r="O1" s="524"/>
      <c r="P1" s="524"/>
      <c r="Q1" s="524"/>
      <c r="R1" s="524"/>
      <c r="S1" s="524"/>
      <c r="T1" s="516"/>
      <c r="U1" s="528"/>
      <c r="V1" s="528"/>
      <c r="W1" s="529"/>
      <c r="X1" s="369"/>
    </row>
    <row r="2" spans="1:24" hidden="1" x14ac:dyDescent="0.2">
      <c r="A2" s="56"/>
      <c r="B2" s="56"/>
      <c r="C2" s="56"/>
      <c r="D2" s="56"/>
      <c r="E2" s="336"/>
      <c r="F2" s="222"/>
      <c r="G2" s="124"/>
      <c r="H2" s="124"/>
      <c r="I2" s="124"/>
      <c r="J2" s="124"/>
      <c r="K2" s="124"/>
      <c r="L2" s="124"/>
      <c r="M2" s="124"/>
      <c r="N2" s="124"/>
      <c r="O2" s="23"/>
      <c r="P2" s="23"/>
      <c r="Q2" s="23"/>
      <c r="R2" s="23"/>
      <c r="S2" s="23"/>
      <c r="T2" s="85"/>
      <c r="U2" s="85"/>
      <c r="V2" s="85"/>
      <c r="W2" s="85"/>
    </row>
    <row r="3" spans="1:24" hidden="1" x14ac:dyDescent="0.2">
      <c r="A3" s="56"/>
      <c r="B3" s="56"/>
      <c r="C3" s="56"/>
      <c r="D3" s="56"/>
      <c r="E3" s="336"/>
      <c r="F3" s="222"/>
      <c r="G3" s="25"/>
      <c r="H3" s="25"/>
      <c r="I3" s="25"/>
      <c r="J3" s="25"/>
      <c r="K3" s="25"/>
      <c r="L3" s="25"/>
      <c r="M3" s="25"/>
      <c r="N3" s="24"/>
      <c r="O3" s="24"/>
      <c r="P3" s="24"/>
      <c r="Q3" s="24"/>
      <c r="R3" s="24"/>
      <c r="S3" s="26"/>
      <c r="T3" s="3"/>
      <c r="U3" s="3"/>
      <c r="V3" s="3"/>
      <c r="W3" s="3"/>
    </row>
    <row r="4" spans="1:24" ht="12" customHeight="1" x14ac:dyDescent="0.2">
      <c r="A4" s="56"/>
      <c r="B4" s="3"/>
      <c r="C4" s="3"/>
      <c r="D4" s="3"/>
      <c r="E4" s="658"/>
      <c r="F4" s="659"/>
      <c r="G4" s="78" t="s">
        <v>526</v>
      </c>
      <c r="H4" s="65" t="str">
        <f>Reporting_Country_Name</f>
        <v>Cayman Islands</v>
      </c>
      <c r="I4" s="79"/>
      <c r="J4" s="80" t="s">
        <v>530</v>
      </c>
      <c r="K4" s="141" t="str">
        <f>Reporting_Country_Code</f>
        <v>377</v>
      </c>
      <c r="L4" s="44" t="s">
        <v>622</v>
      </c>
      <c r="M4" s="170" t="str">
        <f>Reporting_Period_Code</f>
        <v>2018S1</v>
      </c>
      <c r="N4" s="48"/>
      <c r="O4" s="46"/>
      <c r="P4" s="52"/>
      <c r="Q4" s="52"/>
      <c r="R4" s="52"/>
      <c r="S4" s="52"/>
      <c r="T4" s="52"/>
      <c r="U4" s="52"/>
      <c r="V4" s="52"/>
      <c r="W4" s="52"/>
    </row>
    <row r="5" spans="1:24" ht="12" hidden="1" customHeight="1" x14ac:dyDescent="0.2">
      <c r="A5" s="56"/>
      <c r="B5" s="3"/>
      <c r="C5" s="3"/>
      <c r="D5" s="3"/>
      <c r="E5" s="338"/>
      <c r="F5" s="163"/>
      <c r="G5" s="81"/>
      <c r="H5" s="68"/>
      <c r="I5" s="82"/>
      <c r="J5" s="80"/>
      <c r="K5" s="82"/>
      <c r="L5" s="77"/>
      <c r="M5" s="68"/>
      <c r="N5" s="42"/>
      <c r="O5" s="42"/>
      <c r="P5" s="42"/>
      <c r="Q5" s="42"/>
      <c r="R5" s="42"/>
      <c r="S5" s="53"/>
      <c r="T5" s="3"/>
      <c r="U5" s="3"/>
      <c r="V5" s="3"/>
      <c r="W5" s="3"/>
    </row>
    <row r="6" spans="1:24" ht="12" hidden="1" customHeight="1" x14ac:dyDescent="0.2">
      <c r="A6" s="56"/>
      <c r="B6" s="3"/>
      <c r="C6" s="3"/>
      <c r="D6" s="3"/>
      <c r="E6" s="339"/>
      <c r="F6" s="164"/>
      <c r="G6" s="83"/>
      <c r="H6" s="68"/>
      <c r="I6" s="80"/>
      <c r="J6" s="80"/>
      <c r="K6" s="80"/>
      <c r="L6" s="45"/>
      <c r="M6" s="68"/>
      <c r="N6" s="42"/>
      <c r="O6" s="42"/>
      <c r="P6" s="43"/>
      <c r="Q6" s="42"/>
      <c r="R6" s="42"/>
      <c r="S6" s="53"/>
      <c r="T6" s="3"/>
      <c r="U6" s="3"/>
      <c r="V6" s="3"/>
      <c r="W6" s="3"/>
    </row>
    <row r="7" spans="1:24" ht="12" customHeight="1" x14ac:dyDescent="0.2">
      <c r="A7" s="56"/>
      <c r="B7" s="3"/>
      <c r="C7" s="3"/>
      <c r="D7" s="3"/>
      <c r="E7" s="685"/>
      <c r="F7" s="685"/>
      <c r="G7" s="84" t="s">
        <v>527</v>
      </c>
      <c r="H7" s="128" t="str">
        <f>Reporting_Currency_Name</f>
        <v>US Dollars</v>
      </c>
      <c r="I7" s="79"/>
      <c r="J7" s="80" t="s">
        <v>531</v>
      </c>
      <c r="K7" s="141">
        <f>Reporting_Currency_Code</f>
        <v>1</v>
      </c>
      <c r="L7" s="51" t="s">
        <v>8</v>
      </c>
      <c r="M7" s="66" t="str">
        <f>Reporting_Scale_Name</f>
        <v>Million</v>
      </c>
      <c r="N7" s="42"/>
      <c r="O7" s="42"/>
      <c r="P7" s="43"/>
      <c r="Q7" s="42"/>
      <c r="R7" s="42"/>
      <c r="S7" s="42"/>
      <c r="T7" s="86"/>
      <c r="U7" s="86"/>
      <c r="V7" s="86"/>
      <c r="W7" s="86"/>
    </row>
    <row r="8" spans="1:24" ht="12" hidden="1" customHeight="1" x14ac:dyDescent="0.2">
      <c r="A8" s="56"/>
      <c r="B8" s="3"/>
      <c r="C8" s="3"/>
      <c r="D8" s="3"/>
      <c r="E8" s="27"/>
      <c r="F8" s="10"/>
      <c r="G8" s="10"/>
      <c r="H8" s="10"/>
      <c r="I8" s="11"/>
      <c r="J8" s="11"/>
      <c r="K8" s="10"/>
      <c r="L8" s="11"/>
      <c r="M8" s="11"/>
      <c r="N8" s="10"/>
      <c r="O8" s="10"/>
      <c r="P8" s="11"/>
      <c r="Q8" s="10"/>
      <c r="R8" s="10"/>
      <c r="S8" s="12"/>
      <c r="T8" s="3"/>
      <c r="U8" s="3"/>
      <c r="V8" s="3"/>
      <c r="W8" s="3"/>
    </row>
    <row r="9" spans="1:24" ht="12" hidden="1" customHeight="1" x14ac:dyDescent="0.2">
      <c r="A9" s="56"/>
      <c r="B9" s="3"/>
      <c r="C9" s="3"/>
      <c r="D9" s="3"/>
      <c r="E9" s="28"/>
      <c r="F9" s="8"/>
      <c r="G9" s="9"/>
      <c r="H9" s="9"/>
      <c r="I9" s="9"/>
      <c r="J9" s="9"/>
      <c r="K9" s="9"/>
      <c r="L9" s="9"/>
      <c r="M9" s="9"/>
      <c r="N9" s="8"/>
      <c r="O9" s="8"/>
      <c r="P9" s="9"/>
      <c r="Q9" s="8"/>
      <c r="R9" s="8"/>
      <c r="S9" s="8"/>
      <c r="T9" s="3"/>
      <c r="U9" s="3"/>
      <c r="V9" s="3"/>
      <c r="W9" s="3"/>
    </row>
    <row r="10" spans="1:24" ht="12" hidden="1" customHeight="1" x14ac:dyDescent="0.2">
      <c r="A10" s="56"/>
      <c r="B10" s="3"/>
      <c r="C10" s="3"/>
      <c r="D10" s="3"/>
      <c r="E10" s="28"/>
      <c r="F10" s="8"/>
      <c r="G10" s="9"/>
      <c r="H10" s="9"/>
      <c r="I10" s="9"/>
      <c r="J10" s="9"/>
      <c r="K10" s="9"/>
      <c r="L10" s="9"/>
      <c r="M10" s="9"/>
      <c r="N10" s="8"/>
      <c r="O10" s="8"/>
      <c r="P10" s="9"/>
      <c r="Q10" s="8"/>
      <c r="R10" s="8"/>
      <c r="S10" s="8"/>
      <c r="T10" s="3"/>
      <c r="U10" s="3"/>
      <c r="V10" s="3"/>
      <c r="W10" s="3"/>
    </row>
    <row r="11" spans="1:24" ht="12" hidden="1" customHeight="1" x14ac:dyDescent="0.2">
      <c r="A11" s="56"/>
      <c r="B11" s="3"/>
      <c r="C11" s="3"/>
      <c r="D11" s="3"/>
      <c r="E11" s="29"/>
      <c r="F11" s="8"/>
      <c r="G11" s="9"/>
      <c r="H11" s="9"/>
      <c r="I11" s="9"/>
      <c r="J11" s="9"/>
      <c r="K11" s="9"/>
      <c r="L11" s="9"/>
      <c r="M11" s="9"/>
      <c r="N11" s="8"/>
      <c r="O11" s="8"/>
      <c r="P11" s="9"/>
      <c r="Q11" s="8"/>
      <c r="R11" s="8"/>
      <c r="S11" s="30"/>
      <c r="T11" s="3"/>
      <c r="U11" s="3"/>
      <c r="V11" s="3"/>
      <c r="W11" s="3"/>
    </row>
    <row r="12" spans="1:24" ht="12" customHeight="1" x14ac:dyDescent="0.2">
      <c r="A12" s="56"/>
      <c r="B12" s="3"/>
      <c r="C12" s="3"/>
      <c r="D12" s="3"/>
      <c r="F12" s="125"/>
      <c r="G12" s="125"/>
      <c r="H12" s="607" t="s">
        <v>487</v>
      </c>
      <c r="I12" s="125"/>
      <c r="J12" s="125"/>
      <c r="K12" s="125"/>
      <c r="L12" s="125"/>
      <c r="M12" s="31"/>
      <c r="N12" s="32"/>
      <c r="O12" s="32"/>
      <c r="P12" s="31"/>
      <c r="Q12" s="32"/>
      <c r="R12" s="32"/>
      <c r="S12" s="32"/>
      <c r="T12" s="74"/>
      <c r="U12" s="74"/>
      <c r="V12" s="74"/>
      <c r="W12" s="74"/>
    </row>
    <row r="13" spans="1:24" ht="13.5" thickBot="1" x14ac:dyDescent="0.25">
      <c r="A13" s="56"/>
      <c r="B13" s="3"/>
      <c r="C13" s="3"/>
      <c r="D13" s="3"/>
      <c r="E13" s="579"/>
      <c r="F13" s="580"/>
      <c r="G13" s="580"/>
      <c r="H13" s="606" t="s">
        <v>932</v>
      </c>
      <c r="I13" s="581"/>
      <c r="J13" s="581"/>
      <c r="K13" s="581"/>
      <c r="L13" s="581"/>
      <c r="M13" s="581"/>
      <c r="N13" s="581"/>
      <c r="O13" s="581"/>
      <c r="P13" s="581"/>
      <c r="Q13" s="581"/>
      <c r="R13" s="581"/>
      <c r="S13" s="581"/>
      <c r="T13" s="672" t="s">
        <v>895</v>
      </c>
      <c r="U13" s="677" t="s">
        <v>903</v>
      </c>
      <c r="V13" s="677" t="s">
        <v>899</v>
      </c>
      <c r="W13" s="672" t="s">
        <v>900</v>
      </c>
    </row>
    <row r="14" spans="1:24" ht="12" customHeight="1" thickTop="1" thickBot="1" x14ac:dyDescent="0.25">
      <c r="A14" s="56"/>
      <c r="B14" s="74"/>
      <c r="C14" s="74"/>
      <c r="D14" s="74"/>
      <c r="E14" s="670" t="s">
        <v>10</v>
      </c>
      <c r="F14" s="662" t="s">
        <v>9</v>
      </c>
      <c r="G14" s="670" t="s">
        <v>928</v>
      </c>
      <c r="H14" s="149"/>
      <c r="I14" s="60"/>
      <c r="J14" s="61"/>
      <c r="K14" s="61"/>
      <c r="L14" s="61"/>
      <c r="M14" s="61"/>
      <c r="N14" s="60"/>
      <c r="O14" s="61"/>
      <c r="P14" s="61"/>
      <c r="Q14" s="61"/>
      <c r="R14" s="61"/>
      <c r="S14" s="61"/>
      <c r="T14" s="673"/>
      <c r="U14" s="678"/>
      <c r="V14" s="678"/>
      <c r="W14" s="673"/>
    </row>
    <row r="15" spans="1:24" ht="12" customHeight="1" thickTop="1" thickBot="1" x14ac:dyDescent="0.25">
      <c r="A15" s="56"/>
      <c r="B15" s="74"/>
      <c r="C15" s="74"/>
      <c r="D15" s="74"/>
      <c r="E15" s="667"/>
      <c r="F15" s="663"/>
      <c r="G15" s="667"/>
      <c r="H15" s="130"/>
      <c r="I15" s="682" t="s">
        <v>587</v>
      </c>
      <c r="J15" s="680" t="s">
        <v>525</v>
      </c>
      <c r="K15" s="59"/>
      <c r="L15" s="60"/>
      <c r="M15" s="61"/>
      <c r="N15" s="62"/>
      <c r="O15" s="58"/>
      <c r="P15" s="63"/>
      <c r="Q15" s="60"/>
      <c r="R15" s="61"/>
      <c r="S15" s="61"/>
      <c r="T15" s="673"/>
      <c r="U15" s="678"/>
      <c r="V15" s="678"/>
      <c r="W15" s="673"/>
    </row>
    <row r="16" spans="1:24" ht="45.75" customHeight="1" thickTop="1" x14ac:dyDescent="0.2">
      <c r="A16" s="70"/>
      <c r="B16" s="144"/>
      <c r="C16" s="144"/>
      <c r="D16" s="144"/>
      <c r="E16" s="668"/>
      <c r="F16" s="664"/>
      <c r="G16" s="668"/>
      <c r="H16" s="510" t="s">
        <v>902</v>
      </c>
      <c r="I16" s="683"/>
      <c r="J16" s="681"/>
      <c r="K16" s="354" t="s">
        <v>517</v>
      </c>
      <c r="L16" s="355" t="s">
        <v>518</v>
      </c>
      <c r="M16" s="480" t="s">
        <v>519</v>
      </c>
      <c r="N16" s="480" t="s">
        <v>486</v>
      </c>
      <c r="O16" s="353" t="s">
        <v>488</v>
      </c>
      <c r="P16" s="354" t="s">
        <v>937</v>
      </c>
      <c r="Q16" s="355" t="s">
        <v>520</v>
      </c>
      <c r="R16" s="480" t="s">
        <v>521</v>
      </c>
      <c r="S16" s="353" t="s">
        <v>588</v>
      </c>
      <c r="T16" s="674"/>
      <c r="U16" s="679"/>
      <c r="V16" s="679"/>
      <c r="W16" s="674"/>
    </row>
    <row r="17" spans="1:23" ht="14.25" hidden="1" customHeight="1" x14ac:dyDescent="0.2">
      <c r="A17" s="70"/>
      <c r="B17" s="4" t="s">
        <v>533</v>
      </c>
      <c r="C17" s="4"/>
      <c r="D17" s="139" t="s">
        <v>534</v>
      </c>
      <c r="E17" s="153"/>
      <c r="F17" s="137"/>
      <c r="G17" s="145" t="s">
        <v>594</v>
      </c>
      <c r="H17" s="175" t="s">
        <v>602</v>
      </c>
      <c r="I17" s="175" t="s">
        <v>602</v>
      </c>
      <c r="J17" s="175" t="s">
        <v>602</v>
      </c>
      <c r="K17" s="175" t="s">
        <v>602</v>
      </c>
      <c r="L17" s="175" t="s">
        <v>602</v>
      </c>
      <c r="M17" s="175" t="s">
        <v>602</v>
      </c>
      <c r="N17" s="175" t="s">
        <v>602</v>
      </c>
      <c r="O17" s="175" t="s">
        <v>602</v>
      </c>
      <c r="P17" s="175" t="s">
        <v>602</v>
      </c>
      <c r="Q17" s="175" t="s">
        <v>602</v>
      </c>
      <c r="R17" s="175" t="s">
        <v>602</v>
      </c>
      <c r="S17" s="175" t="s">
        <v>602</v>
      </c>
      <c r="T17" s="217"/>
      <c r="U17" s="217"/>
      <c r="V17" s="217"/>
      <c r="W17" s="217"/>
    </row>
    <row r="18" spans="1:23" ht="14.25" hidden="1" customHeight="1" x14ac:dyDescent="0.2">
      <c r="A18" s="70"/>
      <c r="B18" s="4"/>
      <c r="C18" s="4"/>
      <c r="D18" s="139"/>
      <c r="E18" s="153"/>
      <c r="F18" s="137"/>
      <c r="G18" s="145" t="s">
        <v>595</v>
      </c>
      <c r="H18" s="178" t="s">
        <v>535</v>
      </c>
      <c r="I18" s="178" t="s">
        <v>536</v>
      </c>
      <c r="J18" s="178" t="s">
        <v>537</v>
      </c>
      <c r="K18" s="178" t="s">
        <v>538</v>
      </c>
      <c r="L18" s="178" t="s">
        <v>542</v>
      </c>
      <c r="M18" s="178" t="s">
        <v>599</v>
      </c>
      <c r="N18" s="178" t="s">
        <v>539</v>
      </c>
      <c r="O18" s="178" t="s">
        <v>540</v>
      </c>
      <c r="P18" s="178" t="s">
        <v>541</v>
      </c>
      <c r="Q18" s="178" t="s">
        <v>613</v>
      </c>
      <c r="R18" s="178" t="s">
        <v>614</v>
      </c>
      <c r="S18" s="179" t="s">
        <v>615</v>
      </c>
      <c r="T18" s="217"/>
      <c r="U18" s="217"/>
      <c r="V18" s="217"/>
      <c r="W18" s="217"/>
    </row>
    <row r="19" spans="1:23" ht="14.25" hidden="1" customHeight="1" x14ac:dyDescent="0.2">
      <c r="A19" s="70"/>
      <c r="B19" s="4"/>
      <c r="C19" s="4"/>
      <c r="D19" s="139"/>
      <c r="E19" s="153"/>
      <c r="F19" s="137"/>
      <c r="G19" s="172" t="s">
        <v>600</v>
      </c>
      <c r="H19" s="146" t="s">
        <v>604</v>
      </c>
      <c r="I19" s="146" t="s">
        <v>604</v>
      </c>
      <c r="J19" s="146" t="s">
        <v>604</v>
      </c>
      <c r="K19" s="146" t="s">
        <v>604</v>
      </c>
      <c r="L19" s="146" t="s">
        <v>604</v>
      </c>
      <c r="M19" s="146" t="s">
        <v>604</v>
      </c>
      <c r="N19" s="146" t="s">
        <v>604</v>
      </c>
      <c r="O19" s="146" t="s">
        <v>604</v>
      </c>
      <c r="P19" s="146" t="s">
        <v>604</v>
      </c>
      <c r="Q19" s="146" t="s">
        <v>604</v>
      </c>
      <c r="R19" s="146" t="s">
        <v>604</v>
      </c>
      <c r="S19" s="146" t="s">
        <v>604</v>
      </c>
      <c r="T19" s="217"/>
      <c r="U19" s="217"/>
      <c r="V19" s="217"/>
      <c r="W19" s="217"/>
    </row>
    <row r="20" spans="1:23" ht="14.25" hidden="1" customHeight="1" x14ac:dyDescent="0.2">
      <c r="A20" s="70"/>
      <c r="B20" s="140" t="s">
        <v>533</v>
      </c>
      <c r="C20" s="140" t="s">
        <v>597</v>
      </c>
      <c r="D20" s="140" t="s">
        <v>596</v>
      </c>
      <c r="E20" s="148"/>
      <c r="F20" s="148"/>
      <c r="G20" s="172" t="s">
        <v>596</v>
      </c>
      <c r="H20" s="174"/>
      <c r="I20" s="174"/>
      <c r="J20" s="174"/>
      <c r="K20" s="174"/>
      <c r="L20" s="174"/>
      <c r="M20" s="174"/>
      <c r="N20" s="174"/>
      <c r="O20" s="174"/>
      <c r="P20" s="174"/>
      <c r="Q20" s="174"/>
      <c r="R20" s="174"/>
      <c r="S20" s="174"/>
      <c r="T20" s="477"/>
      <c r="U20" s="477"/>
      <c r="V20" s="477"/>
      <c r="W20" s="477"/>
    </row>
    <row r="21" spans="1:23" x14ac:dyDescent="0.2">
      <c r="A21" s="56"/>
      <c r="B21" s="208" t="s">
        <v>623</v>
      </c>
      <c r="C21" s="208"/>
      <c r="D21" s="209" t="s">
        <v>535</v>
      </c>
      <c r="E21" s="16">
        <v>1</v>
      </c>
      <c r="F21" s="17" t="s">
        <v>14</v>
      </c>
      <c r="G21" s="17" t="s">
        <v>15</v>
      </c>
      <c r="H21" s="508" t="str">
        <f>'Table 1'!J21</f>
        <v/>
      </c>
      <c r="I21" s="501"/>
      <c r="J21" s="422"/>
      <c r="K21" s="502" t="str">
        <f>IF(AND(L21="",M21="",N21=""),"",IF(OR(L21="c",M21="c",N21="c"),"c",SUM(L21:N21)))</f>
        <v/>
      </c>
      <c r="L21" s="422"/>
      <c r="M21" s="501"/>
      <c r="N21" s="422"/>
      <c r="O21" s="501"/>
      <c r="P21" s="503" t="str">
        <f>IF(AND(Q21="",R21="",S21=""),"",IF(OR(Q21="c",R21="c",S21="c"),"c",SUM(Q21:S21)))</f>
        <v/>
      </c>
      <c r="Q21" s="504"/>
      <c r="R21" s="504"/>
      <c r="S21" s="422"/>
      <c r="T21" s="488" t="str">
        <f>IF(AND(ISNUMBER(H21),SUM(COUNTIF(I21:K21,"c"),COUNTIF(O21:P21,"c"))=1),"Res Disc",IF(AND(H21="c",ISNUMBER(I21),ISNUMBER(J21),ISNUMBER(K21),ISNUMBER(O21),ISNUMBER(P21)),"Res Disc",IF(AND(COUNTIF(Q21:S21,"c")=1,ISNUMBER(P21)),"Res Disc",IF(AND(P21="c",ISNUMBER(Q21),ISNUMBER(R21),ISNUMBER(S21)),"Res Disc",IF(AND(K21="c",ISNUMBER(L21),ISNUMBER(M21),ISNUMBER(N21)),"Res Disc",IF(AND(ISNUMBER(K21),COUNTIF(L21:N21,"c")=1),"Res Disc",""))))))</f>
        <v/>
      </c>
      <c r="U21" s="629" t="str">
        <f>IF(T21&lt;&gt;"","",IF(SUM(COUNTIF(I21:K21,"c"),COUNTIF(O21:P21,"c"))&gt;1,"",IF(OR(AND(H21="c",OR(I21="c",J21="c",K21="c",O21="c",P21="c")),AND(H21&lt;&gt;"",I21="c",J21="c",K21="c",O21="c",P21="c"),AND(H21&lt;&gt;"",I21="",J21="",K21="",O21="",P21="")),"",IF(ABS(SUM(I21:K21,O21:P21)-SUM(H21))&gt;0.9,SUM(I21:K21,O21:P21),""))))</f>
        <v/>
      </c>
      <c r="V21" s="630" t="str">
        <f>IF(T21&lt;&gt;"","",IF(OR(AND(K21="c",OR(L21="c",N21="c",M21="c")),AND(K21&lt;&gt;"",L21="c",M21="c",N21="c"),AND(K21&lt;&gt;"",L21="",N21="",M21="")),"",IF(COUNTIF(L21:N21,"c")&gt;1,"",IF(ABS(SUM(L21:N21)-SUM(K21))&gt;0.9,SUM(L21:N21),""))))</f>
        <v/>
      </c>
      <c r="W21" s="490" t="str">
        <f>IF(T21&lt;&gt;"","",IF(OR(AND(P21="c",OR(Q21="c",S21="c",R21="c")),AND(P21&lt;&gt;"",Q21="c",R21="c",S21="c"),AND(P21&lt;&gt;"",Q21="",S21="",R21="")),"",IF(COUNTIF(Q21:S21,"c")&gt;1,"",IF(ABS(SUM(Q21:S21)-SUM(P21))&gt;0.9,SUM(Q21:S21),""))))</f>
        <v/>
      </c>
    </row>
    <row r="22" spans="1:23" x14ac:dyDescent="0.2">
      <c r="A22" s="56"/>
      <c r="B22" s="208" t="s">
        <v>624</v>
      </c>
      <c r="C22" s="208"/>
      <c r="D22" s="209" t="s">
        <v>535</v>
      </c>
      <c r="E22" s="13">
        <v>2</v>
      </c>
      <c r="F22" s="14" t="s">
        <v>16</v>
      </c>
      <c r="G22" s="14" t="s">
        <v>17</v>
      </c>
      <c r="H22" s="418">
        <f>'Table 1'!J22</f>
        <v>1</v>
      </c>
      <c r="I22" s="419"/>
      <c r="J22" s="420"/>
      <c r="K22" s="444">
        <f t="shared" ref="K22:K85" si="0">IF(AND(L22="",M22="",N22=""),"",IF(OR(L22="c",M22="c",N22="c"),"c",SUM(L22:N22)))</f>
        <v>1</v>
      </c>
      <c r="L22" s="420"/>
      <c r="M22" s="419"/>
      <c r="N22" s="420">
        <v>1</v>
      </c>
      <c r="O22" s="419"/>
      <c r="P22" s="421" t="str">
        <f t="shared" ref="P22:P85" si="1">IF(AND(Q22="",R22="",S22=""),"",IF(OR(Q22="c",R22="c",S22="c"),"c",SUM(Q22:S22)))</f>
        <v/>
      </c>
      <c r="Q22" s="445"/>
      <c r="R22" s="445"/>
      <c r="S22" s="446"/>
      <c r="T22" s="416" t="str">
        <f t="shared" ref="T22:T85" si="2">IF(AND(ISNUMBER(H22),SUM(COUNTIF(I22:K22,"c"),COUNTIF(O22:P22,"c"))=1),"Res Disc",IF(AND(H22="c",ISNUMBER(I22),ISNUMBER(J22),ISNUMBER(K22),ISNUMBER(O22),ISNUMBER(P22)),"Res Disc",IF(AND(COUNTIF(Q22:S22,"c")=1,ISNUMBER(P22)),"Res Disc",IF(AND(P22="c",ISNUMBER(Q22),ISNUMBER(R22),ISNUMBER(S22)),"Res Disc",IF(AND(K22="c",ISNUMBER(L22),ISNUMBER(M22),ISNUMBER(N22)),"Res Disc",IF(AND(ISNUMBER(K22),COUNTIF(L22:N22,"c")=1),"Res Disc",""))))))</f>
        <v/>
      </c>
      <c r="U22" s="626" t="str">
        <f t="shared" ref="U22:U85" si="3">IF(T22&lt;&gt;"","",IF(SUM(COUNTIF(I22:K22,"c"),COUNTIF(O22:P22,"c"))&gt;1,"",IF(OR(AND(H22="c",OR(I22="c",J22="c",K22="c",O22="c",P22="c")),AND(H22&lt;&gt;"",I22="c",J22="c",K22="c",O22="c",P22="c"),AND(H22&lt;&gt;"",I22="",J22="",K22="",O22="",P22="")),"",IF(ABS(SUM(I22:K22,O22:P22)-SUM(H22))&gt;0.9,SUM(I22:K22,O22:P22),""))))</f>
        <v/>
      </c>
      <c r="V22" s="631" t="str">
        <f t="shared" ref="V22:V85" si="4">IF(T22&lt;&gt;"","",IF(OR(AND(K22="c",OR(L22="c",N22="c",M22="c")),AND(K22&lt;&gt;"",L22="c",M22="c",N22="c"),AND(K22&lt;&gt;"",L22="",N22="",M22="")),"",IF(COUNTIF(L22:N22,"c")&gt;1,"",IF(ABS(SUM(L22:N22)-SUM(K22))&gt;0.9,SUM(L22:N22),""))))</f>
        <v/>
      </c>
      <c r="W22" s="442" t="str">
        <f t="shared" ref="W22:W85" si="5">IF(T22&lt;&gt;"","",IF(OR(AND(P22="c",OR(Q22="c",S22="c",R22="c")),AND(P22&lt;&gt;"",Q22="c",R22="c",S22="c"),AND(P22&lt;&gt;"",Q22="",S22="",R22="")),"",IF(COUNTIF(Q22:S22,"c")&gt;1,"",IF(ABS(SUM(Q22:S22)-SUM(P22))&gt;0.9,SUM(Q22:S22),""))))</f>
        <v/>
      </c>
    </row>
    <row r="23" spans="1:23" x14ac:dyDescent="0.2">
      <c r="A23" s="56"/>
      <c r="B23" s="208" t="s">
        <v>625</v>
      </c>
      <c r="C23" s="208"/>
      <c r="D23" s="209" t="s">
        <v>535</v>
      </c>
      <c r="E23" s="16">
        <v>3</v>
      </c>
      <c r="F23" s="14" t="s">
        <v>18</v>
      </c>
      <c r="G23" s="14" t="s">
        <v>19</v>
      </c>
      <c r="H23" s="418" t="str">
        <f>'Table 1'!J23</f>
        <v/>
      </c>
      <c r="I23" s="419"/>
      <c r="J23" s="420"/>
      <c r="K23" s="444" t="str">
        <f t="shared" si="0"/>
        <v/>
      </c>
      <c r="L23" s="420"/>
      <c r="M23" s="419"/>
      <c r="N23" s="420"/>
      <c r="O23" s="419"/>
      <c r="P23" s="421" t="str">
        <f t="shared" si="1"/>
        <v/>
      </c>
      <c r="Q23" s="445"/>
      <c r="R23" s="445"/>
      <c r="S23" s="446"/>
      <c r="T23" s="416" t="str">
        <f t="shared" si="2"/>
        <v/>
      </c>
      <c r="U23" s="626" t="str">
        <f t="shared" si="3"/>
        <v/>
      </c>
      <c r="V23" s="631" t="str">
        <f t="shared" si="4"/>
        <v/>
      </c>
      <c r="W23" s="442" t="str">
        <f t="shared" si="5"/>
        <v/>
      </c>
    </row>
    <row r="24" spans="1:23" x14ac:dyDescent="0.2">
      <c r="A24" s="56"/>
      <c r="B24" s="208" t="s">
        <v>626</v>
      </c>
      <c r="C24" s="208"/>
      <c r="D24" s="209" t="s">
        <v>535</v>
      </c>
      <c r="E24" s="13">
        <v>4</v>
      </c>
      <c r="F24" s="14" t="s">
        <v>20</v>
      </c>
      <c r="G24" s="14" t="s">
        <v>21</v>
      </c>
      <c r="H24" s="418" t="str">
        <f>'Table 1'!J24</f>
        <v/>
      </c>
      <c r="I24" s="419"/>
      <c r="J24" s="420"/>
      <c r="K24" s="444" t="str">
        <f t="shared" si="0"/>
        <v/>
      </c>
      <c r="L24" s="420"/>
      <c r="M24" s="419"/>
      <c r="N24" s="420"/>
      <c r="O24" s="419"/>
      <c r="P24" s="421" t="str">
        <f t="shared" si="1"/>
        <v/>
      </c>
      <c r="Q24" s="445"/>
      <c r="R24" s="445"/>
      <c r="S24" s="446"/>
      <c r="T24" s="416" t="str">
        <f t="shared" si="2"/>
        <v/>
      </c>
      <c r="U24" s="626" t="str">
        <f t="shared" si="3"/>
        <v/>
      </c>
      <c r="V24" s="631" t="str">
        <f t="shared" si="4"/>
        <v/>
      </c>
      <c r="W24" s="442" t="str">
        <f t="shared" si="5"/>
        <v/>
      </c>
    </row>
    <row r="25" spans="1:23" x14ac:dyDescent="0.2">
      <c r="A25" s="56"/>
      <c r="B25" s="208" t="s">
        <v>627</v>
      </c>
      <c r="C25" s="208"/>
      <c r="D25" s="209" t="s">
        <v>535</v>
      </c>
      <c r="E25" s="16">
        <v>5</v>
      </c>
      <c r="F25" s="14" t="s">
        <v>22</v>
      </c>
      <c r="G25" s="14" t="s">
        <v>23</v>
      </c>
      <c r="H25" s="418">
        <f>'Table 1'!J25</f>
        <v>2</v>
      </c>
      <c r="I25" s="419"/>
      <c r="J25" s="420"/>
      <c r="K25" s="444">
        <f t="shared" si="0"/>
        <v>2</v>
      </c>
      <c r="L25" s="420">
        <v>2</v>
      </c>
      <c r="M25" s="419"/>
      <c r="N25" s="420"/>
      <c r="O25" s="419"/>
      <c r="P25" s="421" t="str">
        <f t="shared" si="1"/>
        <v/>
      </c>
      <c r="Q25" s="445"/>
      <c r="R25" s="445"/>
      <c r="S25" s="446"/>
      <c r="T25" s="416" t="str">
        <f t="shared" si="2"/>
        <v/>
      </c>
      <c r="U25" s="626" t="str">
        <f t="shared" si="3"/>
        <v/>
      </c>
      <c r="V25" s="631" t="str">
        <f t="shared" si="4"/>
        <v/>
      </c>
      <c r="W25" s="442" t="str">
        <f t="shared" si="5"/>
        <v/>
      </c>
    </row>
    <row r="26" spans="1:23" x14ac:dyDescent="0.2">
      <c r="A26" s="56"/>
      <c r="B26" s="208" t="s">
        <v>628</v>
      </c>
      <c r="C26" s="208"/>
      <c r="D26" s="209" t="s">
        <v>535</v>
      </c>
      <c r="E26" s="13">
        <v>6</v>
      </c>
      <c r="F26" s="14" t="s">
        <v>24</v>
      </c>
      <c r="G26" s="14" t="s">
        <v>25</v>
      </c>
      <c r="H26" s="418">
        <f>'Table 1'!J26</f>
        <v>2</v>
      </c>
      <c r="I26" s="419"/>
      <c r="J26" s="420"/>
      <c r="K26" s="444">
        <f t="shared" si="0"/>
        <v>2</v>
      </c>
      <c r="L26" s="420"/>
      <c r="M26" s="419"/>
      <c r="N26" s="420">
        <v>2</v>
      </c>
      <c r="O26" s="419"/>
      <c r="P26" s="421" t="str">
        <f t="shared" si="1"/>
        <v/>
      </c>
      <c r="Q26" s="445"/>
      <c r="R26" s="445"/>
      <c r="S26" s="446"/>
      <c r="T26" s="416" t="str">
        <f t="shared" si="2"/>
        <v/>
      </c>
      <c r="U26" s="626" t="str">
        <f t="shared" si="3"/>
        <v/>
      </c>
      <c r="V26" s="631" t="str">
        <f t="shared" si="4"/>
        <v/>
      </c>
      <c r="W26" s="442" t="str">
        <f t="shared" si="5"/>
        <v/>
      </c>
    </row>
    <row r="27" spans="1:23" x14ac:dyDescent="0.2">
      <c r="A27" s="56"/>
      <c r="B27" s="208" t="s">
        <v>629</v>
      </c>
      <c r="C27" s="208"/>
      <c r="D27" s="209" t="s">
        <v>535</v>
      </c>
      <c r="E27" s="16">
        <v>7</v>
      </c>
      <c r="F27" s="14" t="s">
        <v>26</v>
      </c>
      <c r="G27" s="14" t="s">
        <v>27</v>
      </c>
      <c r="H27" s="418" t="str">
        <f>'Table 1'!J27</f>
        <v/>
      </c>
      <c r="I27" s="419"/>
      <c r="J27" s="420"/>
      <c r="K27" s="444" t="str">
        <f t="shared" si="0"/>
        <v/>
      </c>
      <c r="L27" s="420"/>
      <c r="M27" s="419"/>
      <c r="N27" s="420"/>
      <c r="O27" s="419"/>
      <c r="P27" s="421" t="str">
        <f t="shared" si="1"/>
        <v/>
      </c>
      <c r="Q27" s="445"/>
      <c r="R27" s="445"/>
      <c r="S27" s="446"/>
      <c r="T27" s="416" t="str">
        <f t="shared" si="2"/>
        <v/>
      </c>
      <c r="U27" s="626" t="str">
        <f t="shared" si="3"/>
        <v/>
      </c>
      <c r="V27" s="631" t="str">
        <f t="shared" si="4"/>
        <v/>
      </c>
      <c r="W27" s="442" t="str">
        <f t="shared" si="5"/>
        <v/>
      </c>
    </row>
    <row r="28" spans="1:23" x14ac:dyDescent="0.2">
      <c r="A28" s="56"/>
      <c r="B28" s="208" t="s">
        <v>630</v>
      </c>
      <c r="C28" s="208"/>
      <c r="D28" s="209" t="s">
        <v>535</v>
      </c>
      <c r="E28" s="13">
        <v>8</v>
      </c>
      <c r="F28" s="14" t="s">
        <v>28</v>
      </c>
      <c r="G28" s="14" t="s">
        <v>29</v>
      </c>
      <c r="H28" s="418" t="str">
        <f>'Table 1'!J28</f>
        <v/>
      </c>
      <c r="I28" s="419"/>
      <c r="J28" s="420"/>
      <c r="K28" s="444" t="str">
        <f t="shared" si="0"/>
        <v/>
      </c>
      <c r="L28" s="420"/>
      <c r="M28" s="419"/>
      <c r="N28" s="420"/>
      <c r="O28" s="419"/>
      <c r="P28" s="421" t="str">
        <f t="shared" si="1"/>
        <v/>
      </c>
      <c r="Q28" s="445"/>
      <c r="R28" s="445"/>
      <c r="S28" s="446"/>
      <c r="T28" s="416" t="str">
        <f t="shared" si="2"/>
        <v/>
      </c>
      <c r="U28" s="626" t="str">
        <f t="shared" si="3"/>
        <v/>
      </c>
      <c r="V28" s="631" t="str">
        <f t="shared" si="4"/>
        <v/>
      </c>
      <c r="W28" s="442" t="str">
        <f t="shared" si="5"/>
        <v/>
      </c>
    </row>
    <row r="29" spans="1:23" x14ac:dyDescent="0.2">
      <c r="A29" s="56"/>
      <c r="B29" s="208" t="s">
        <v>631</v>
      </c>
      <c r="C29" s="208"/>
      <c r="D29" s="209" t="s">
        <v>535</v>
      </c>
      <c r="E29" s="16">
        <v>9</v>
      </c>
      <c r="F29" s="14" t="s">
        <v>30</v>
      </c>
      <c r="G29" s="14" t="s">
        <v>31</v>
      </c>
      <c r="H29" s="418">
        <f>'Table 1'!J29</f>
        <v>4766</v>
      </c>
      <c r="I29" s="419"/>
      <c r="J29" s="420">
        <v>96</v>
      </c>
      <c r="K29" s="444">
        <f t="shared" si="0"/>
        <v>4670</v>
      </c>
      <c r="L29" s="420">
        <v>8</v>
      </c>
      <c r="M29" s="419"/>
      <c r="N29" s="420">
        <v>4662</v>
      </c>
      <c r="O29" s="419"/>
      <c r="P29" s="421" t="str">
        <f t="shared" si="1"/>
        <v/>
      </c>
      <c r="Q29" s="445"/>
      <c r="R29" s="445"/>
      <c r="S29" s="446"/>
      <c r="T29" s="416" t="str">
        <f t="shared" si="2"/>
        <v/>
      </c>
      <c r="U29" s="626" t="str">
        <f t="shared" si="3"/>
        <v/>
      </c>
      <c r="V29" s="631" t="str">
        <f t="shared" si="4"/>
        <v/>
      </c>
      <c r="W29" s="442" t="str">
        <f t="shared" si="5"/>
        <v/>
      </c>
    </row>
    <row r="30" spans="1:23" x14ac:dyDescent="0.2">
      <c r="A30" s="56"/>
      <c r="B30" s="208" t="s">
        <v>632</v>
      </c>
      <c r="C30" s="208"/>
      <c r="D30" s="209" t="s">
        <v>535</v>
      </c>
      <c r="E30" s="13">
        <v>10</v>
      </c>
      <c r="F30" s="14" t="s">
        <v>32</v>
      </c>
      <c r="G30" s="14" t="s">
        <v>33</v>
      </c>
      <c r="H30" s="418">
        <f>'Table 1'!J30</f>
        <v>1</v>
      </c>
      <c r="I30" s="419"/>
      <c r="J30" s="420"/>
      <c r="K30" s="444">
        <f t="shared" si="0"/>
        <v>1</v>
      </c>
      <c r="L30" s="420"/>
      <c r="M30" s="419"/>
      <c r="N30" s="420">
        <v>1</v>
      </c>
      <c r="O30" s="419"/>
      <c r="P30" s="421" t="str">
        <f t="shared" si="1"/>
        <v/>
      </c>
      <c r="Q30" s="445"/>
      <c r="R30" s="445"/>
      <c r="S30" s="446"/>
      <c r="T30" s="416" t="str">
        <f t="shared" si="2"/>
        <v/>
      </c>
      <c r="U30" s="626" t="str">
        <f t="shared" si="3"/>
        <v/>
      </c>
      <c r="V30" s="631" t="str">
        <f t="shared" si="4"/>
        <v/>
      </c>
      <c r="W30" s="442" t="str">
        <f t="shared" si="5"/>
        <v/>
      </c>
    </row>
    <row r="31" spans="1:23" x14ac:dyDescent="0.2">
      <c r="A31" s="56"/>
      <c r="B31" s="208" t="s">
        <v>633</v>
      </c>
      <c r="C31" s="208"/>
      <c r="D31" s="209" t="s">
        <v>535</v>
      </c>
      <c r="E31" s="16">
        <v>11</v>
      </c>
      <c r="F31" s="14" t="s">
        <v>34</v>
      </c>
      <c r="G31" s="14" t="s">
        <v>35</v>
      </c>
      <c r="H31" s="418">
        <f>'Table 1'!J31</f>
        <v>29</v>
      </c>
      <c r="I31" s="419"/>
      <c r="J31" s="420">
        <v>22</v>
      </c>
      <c r="K31" s="444">
        <f t="shared" si="0"/>
        <v>7</v>
      </c>
      <c r="L31" s="420">
        <v>7</v>
      </c>
      <c r="M31" s="419"/>
      <c r="N31" s="420"/>
      <c r="O31" s="419"/>
      <c r="P31" s="421" t="str">
        <f t="shared" si="1"/>
        <v/>
      </c>
      <c r="Q31" s="445"/>
      <c r="R31" s="445"/>
      <c r="S31" s="446"/>
      <c r="T31" s="416" t="str">
        <f t="shared" si="2"/>
        <v/>
      </c>
      <c r="U31" s="626" t="str">
        <f t="shared" si="3"/>
        <v/>
      </c>
      <c r="V31" s="631" t="str">
        <f t="shared" si="4"/>
        <v/>
      </c>
      <c r="W31" s="442" t="str">
        <f t="shared" si="5"/>
        <v/>
      </c>
    </row>
    <row r="32" spans="1:23" x14ac:dyDescent="0.2">
      <c r="A32" s="56"/>
      <c r="B32" s="208" t="s">
        <v>634</v>
      </c>
      <c r="C32" s="208"/>
      <c r="D32" s="209" t="s">
        <v>535</v>
      </c>
      <c r="E32" s="13">
        <v>12</v>
      </c>
      <c r="F32" s="14" t="s">
        <v>36</v>
      </c>
      <c r="G32" s="14" t="s">
        <v>37</v>
      </c>
      <c r="H32" s="418">
        <f>'Table 1'!J32</f>
        <v>10322</v>
      </c>
      <c r="I32" s="419"/>
      <c r="J32" s="420">
        <v>1023</v>
      </c>
      <c r="K32" s="444">
        <f t="shared" si="0"/>
        <v>9299</v>
      </c>
      <c r="L32" s="420">
        <v>115</v>
      </c>
      <c r="M32" s="419"/>
      <c r="N32" s="420">
        <v>9184</v>
      </c>
      <c r="O32" s="419"/>
      <c r="P32" s="421" t="str">
        <f t="shared" si="1"/>
        <v/>
      </c>
      <c r="Q32" s="445"/>
      <c r="R32" s="445"/>
      <c r="S32" s="446"/>
      <c r="T32" s="416" t="str">
        <f t="shared" si="2"/>
        <v/>
      </c>
      <c r="U32" s="626" t="str">
        <f t="shared" si="3"/>
        <v/>
      </c>
      <c r="V32" s="631" t="str">
        <f t="shared" si="4"/>
        <v/>
      </c>
      <c r="W32" s="442" t="str">
        <f t="shared" si="5"/>
        <v/>
      </c>
    </row>
    <row r="33" spans="1:23" x14ac:dyDescent="0.2">
      <c r="A33" s="56"/>
      <c r="B33" s="208" t="s">
        <v>635</v>
      </c>
      <c r="C33" s="208"/>
      <c r="D33" s="209" t="s">
        <v>535</v>
      </c>
      <c r="E33" s="16">
        <v>13</v>
      </c>
      <c r="F33" s="14" t="s">
        <v>38</v>
      </c>
      <c r="G33" s="14" t="s">
        <v>39</v>
      </c>
      <c r="H33" s="418">
        <f>'Table 1'!J33</f>
        <v>1027</v>
      </c>
      <c r="I33" s="419"/>
      <c r="J33" s="420">
        <v>324</v>
      </c>
      <c r="K33" s="444">
        <f t="shared" si="0"/>
        <v>703</v>
      </c>
      <c r="L33" s="420">
        <v>1</v>
      </c>
      <c r="M33" s="419"/>
      <c r="N33" s="420">
        <v>702</v>
      </c>
      <c r="O33" s="419"/>
      <c r="P33" s="421" t="str">
        <f t="shared" si="1"/>
        <v/>
      </c>
      <c r="Q33" s="445"/>
      <c r="R33" s="445"/>
      <c r="S33" s="446"/>
      <c r="T33" s="416" t="str">
        <f t="shared" si="2"/>
        <v/>
      </c>
      <c r="U33" s="626" t="str">
        <f t="shared" si="3"/>
        <v/>
      </c>
      <c r="V33" s="631" t="str">
        <f t="shared" si="4"/>
        <v/>
      </c>
      <c r="W33" s="442" t="str">
        <f t="shared" si="5"/>
        <v/>
      </c>
    </row>
    <row r="34" spans="1:23" x14ac:dyDescent="0.2">
      <c r="A34" s="56"/>
      <c r="B34" s="208" t="s">
        <v>636</v>
      </c>
      <c r="C34" s="208"/>
      <c r="D34" s="209" t="s">
        <v>535</v>
      </c>
      <c r="E34" s="13">
        <v>14</v>
      </c>
      <c r="F34" s="14" t="s">
        <v>40</v>
      </c>
      <c r="G34" s="14" t="s">
        <v>41</v>
      </c>
      <c r="H34" s="418">
        <f>'Table 1'!J34</f>
        <v>36</v>
      </c>
      <c r="I34" s="419"/>
      <c r="J34" s="420"/>
      <c r="K34" s="444">
        <f t="shared" si="0"/>
        <v>36</v>
      </c>
      <c r="L34" s="420"/>
      <c r="M34" s="419"/>
      <c r="N34" s="420">
        <v>36</v>
      </c>
      <c r="O34" s="419"/>
      <c r="P34" s="421" t="str">
        <f t="shared" si="1"/>
        <v/>
      </c>
      <c r="Q34" s="424"/>
      <c r="R34" s="424"/>
      <c r="S34" s="420"/>
      <c r="T34" s="416" t="str">
        <f t="shared" si="2"/>
        <v/>
      </c>
      <c r="U34" s="626" t="str">
        <f t="shared" si="3"/>
        <v/>
      </c>
      <c r="V34" s="631" t="str">
        <f t="shared" si="4"/>
        <v/>
      </c>
      <c r="W34" s="442" t="str">
        <f t="shared" si="5"/>
        <v/>
      </c>
    </row>
    <row r="35" spans="1:23" x14ac:dyDescent="0.2">
      <c r="A35" s="56"/>
      <c r="B35" s="208" t="s">
        <v>637</v>
      </c>
      <c r="C35" s="208"/>
      <c r="D35" s="209" t="s">
        <v>535</v>
      </c>
      <c r="E35" s="16">
        <v>15</v>
      </c>
      <c r="F35" s="14" t="s">
        <v>42</v>
      </c>
      <c r="G35" s="14" t="s">
        <v>43</v>
      </c>
      <c r="H35" s="418">
        <f>'Table 1'!J35</f>
        <v>19</v>
      </c>
      <c r="I35" s="419"/>
      <c r="J35" s="420">
        <v>10</v>
      </c>
      <c r="K35" s="444">
        <f t="shared" si="0"/>
        <v>9</v>
      </c>
      <c r="L35" s="420">
        <v>9</v>
      </c>
      <c r="M35" s="419"/>
      <c r="N35" s="420"/>
      <c r="O35" s="419"/>
      <c r="P35" s="421" t="str">
        <f t="shared" si="1"/>
        <v/>
      </c>
      <c r="Q35" s="419"/>
      <c r="R35" s="424"/>
      <c r="S35" s="420"/>
      <c r="T35" s="416" t="str">
        <f t="shared" si="2"/>
        <v/>
      </c>
      <c r="U35" s="626" t="str">
        <f t="shared" si="3"/>
        <v/>
      </c>
      <c r="V35" s="631" t="str">
        <f t="shared" si="4"/>
        <v/>
      </c>
      <c r="W35" s="442" t="str">
        <f t="shared" si="5"/>
        <v/>
      </c>
    </row>
    <row r="36" spans="1:23" x14ac:dyDescent="0.2">
      <c r="A36" s="56"/>
      <c r="B36" s="208" t="s">
        <v>638</v>
      </c>
      <c r="C36" s="208"/>
      <c r="D36" s="209" t="s">
        <v>535</v>
      </c>
      <c r="E36" s="13">
        <v>16</v>
      </c>
      <c r="F36" s="14" t="s">
        <v>44</v>
      </c>
      <c r="G36" s="14" t="s">
        <v>45</v>
      </c>
      <c r="H36" s="418">
        <f>'Table 1'!J36</f>
        <v>62</v>
      </c>
      <c r="I36" s="419"/>
      <c r="J36" s="420"/>
      <c r="K36" s="444">
        <f t="shared" si="0"/>
        <v>62</v>
      </c>
      <c r="L36" s="420"/>
      <c r="M36" s="419"/>
      <c r="N36" s="420">
        <v>62</v>
      </c>
      <c r="O36" s="419"/>
      <c r="P36" s="421" t="str">
        <f t="shared" si="1"/>
        <v/>
      </c>
      <c r="Q36" s="419"/>
      <c r="R36" s="424"/>
      <c r="S36" s="420"/>
      <c r="T36" s="416" t="str">
        <f t="shared" si="2"/>
        <v/>
      </c>
      <c r="U36" s="626" t="str">
        <f t="shared" si="3"/>
        <v/>
      </c>
      <c r="V36" s="631" t="str">
        <f t="shared" si="4"/>
        <v/>
      </c>
      <c r="W36" s="442" t="str">
        <f t="shared" si="5"/>
        <v/>
      </c>
    </row>
    <row r="37" spans="1:23" x14ac:dyDescent="0.2">
      <c r="A37" s="56"/>
      <c r="B37" s="210" t="s">
        <v>639</v>
      </c>
      <c r="C37" s="210"/>
      <c r="D37" s="209" t="s">
        <v>535</v>
      </c>
      <c r="E37" s="16">
        <v>17</v>
      </c>
      <c r="F37" s="14" t="s">
        <v>46</v>
      </c>
      <c r="G37" s="14" t="s">
        <v>47</v>
      </c>
      <c r="H37" s="418" t="str">
        <f>'Table 1'!J37</f>
        <v/>
      </c>
      <c r="I37" s="419"/>
      <c r="J37" s="420"/>
      <c r="K37" s="444" t="str">
        <f t="shared" si="0"/>
        <v/>
      </c>
      <c r="L37" s="420"/>
      <c r="M37" s="419"/>
      <c r="N37" s="420"/>
      <c r="O37" s="419"/>
      <c r="P37" s="421" t="str">
        <f t="shared" si="1"/>
        <v/>
      </c>
      <c r="Q37" s="419"/>
      <c r="R37" s="424"/>
      <c r="S37" s="420"/>
      <c r="T37" s="416" t="str">
        <f t="shared" si="2"/>
        <v/>
      </c>
      <c r="U37" s="626" t="str">
        <f t="shared" si="3"/>
        <v/>
      </c>
      <c r="V37" s="631" t="str">
        <f t="shared" si="4"/>
        <v/>
      </c>
      <c r="W37" s="442" t="str">
        <f t="shared" si="5"/>
        <v/>
      </c>
    </row>
    <row r="38" spans="1:23" x14ac:dyDescent="0.2">
      <c r="A38" s="56"/>
      <c r="B38" s="208" t="s">
        <v>640</v>
      </c>
      <c r="C38" s="208"/>
      <c r="D38" s="209" t="s">
        <v>535</v>
      </c>
      <c r="E38" s="13">
        <v>18</v>
      </c>
      <c r="F38" s="14" t="s">
        <v>48</v>
      </c>
      <c r="G38" s="14" t="s">
        <v>49</v>
      </c>
      <c r="H38" s="418">
        <f>'Table 1'!J38</f>
        <v>30</v>
      </c>
      <c r="I38" s="419"/>
      <c r="J38" s="420">
        <v>9</v>
      </c>
      <c r="K38" s="444">
        <f t="shared" si="0"/>
        <v>21</v>
      </c>
      <c r="L38" s="420">
        <v>20</v>
      </c>
      <c r="M38" s="419"/>
      <c r="N38" s="420">
        <v>1</v>
      </c>
      <c r="O38" s="419"/>
      <c r="P38" s="421" t="str">
        <f t="shared" si="1"/>
        <v/>
      </c>
      <c r="Q38" s="419"/>
      <c r="R38" s="424"/>
      <c r="S38" s="420"/>
      <c r="T38" s="416" t="str">
        <f t="shared" si="2"/>
        <v/>
      </c>
      <c r="U38" s="626" t="str">
        <f t="shared" si="3"/>
        <v/>
      </c>
      <c r="V38" s="631" t="str">
        <f t="shared" si="4"/>
        <v/>
      </c>
      <c r="W38" s="442" t="str">
        <f t="shared" si="5"/>
        <v/>
      </c>
    </row>
    <row r="39" spans="1:23" x14ac:dyDescent="0.2">
      <c r="A39" s="56"/>
      <c r="B39" s="211" t="s">
        <v>641</v>
      </c>
      <c r="C39" s="212"/>
      <c r="D39" s="209" t="s">
        <v>535</v>
      </c>
      <c r="E39" s="16">
        <v>19</v>
      </c>
      <c r="F39" s="14" t="s">
        <v>50</v>
      </c>
      <c r="G39" s="14" t="s">
        <v>51</v>
      </c>
      <c r="H39" s="418">
        <f>'Table 1'!J39</f>
        <v>33</v>
      </c>
      <c r="I39" s="419"/>
      <c r="J39" s="420"/>
      <c r="K39" s="444">
        <f t="shared" si="0"/>
        <v>33</v>
      </c>
      <c r="L39" s="420"/>
      <c r="M39" s="419"/>
      <c r="N39" s="420">
        <v>33</v>
      </c>
      <c r="O39" s="419"/>
      <c r="P39" s="421" t="str">
        <f t="shared" si="1"/>
        <v/>
      </c>
      <c r="Q39" s="419"/>
      <c r="R39" s="424"/>
      <c r="S39" s="420"/>
      <c r="T39" s="416" t="str">
        <f t="shared" si="2"/>
        <v/>
      </c>
      <c r="U39" s="626" t="str">
        <f t="shared" si="3"/>
        <v/>
      </c>
      <c r="V39" s="631" t="str">
        <f t="shared" si="4"/>
        <v/>
      </c>
      <c r="W39" s="442" t="str">
        <f t="shared" si="5"/>
        <v/>
      </c>
    </row>
    <row r="40" spans="1:23" x14ac:dyDescent="0.2">
      <c r="A40" s="56"/>
      <c r="B40" s="211" t="s">
        <v>642</v>
      </c>
      <c r="C40" s="212"/>
      <c r="D40" s="209" t="s">
        <v>535</v>
      </c>
      <c r="E40" s="13">
        <v>20</v>
      </c>
      <c r="F40" s="14" t="s">
        <v>52</v>
      </c>
      <c r="G40" s="14" t="s">
        <v>53</v>
      </c>
      <c r="H40" s="418">
        <f>'Table 1'!J40</f>
        <v>380</v>
      </c>
      <c r="I40" s="419"/>
      <c r="J40" s="420">
        <v>74</v>
      </c>
      <c r="K40" s="444">
        <f t="shared" si="0"/>
        <v>306</v>
      </c>
      <c r="L40" s="420">
        <v>3</v>
      </c>
      <c r="M40" s="419"/>
      <c r="N40" s="420">
        <v>303</v>
      </c>
      <c r="O40" s="419"/>
      <c r="P40" s="421" t="str">
        <f t="shared" si="1"/>
        <v/>
      </c>
      <c r="Q40" s="419"/>
      <c r="R40" s="420"/>
      <c r="S40" s="423"/>
      <c r="T40" s="416" t="str">
        <f t="shared" si="2"/>
        <v/>
      </c>
      <c r="U40" s="626" t="str">
        <f t="shared" si="3"/>
        <v/>
      </c>
      <c r="V40" s="631" t="str">
        <f t="shared" si="4"/>
        <v/>
      </c>
      <c r="W40" s="442" t="str">
        <f t="shared" si="5"/>
        <v/>
      </c>
    </row>
    <row r="41" spans="1:23" x14ac:dyDescent="0.2">
      <c r="A41" s="56"/>
      <c r="B41" s="211" t="s">
        <v>643</v>
      </c>
      <c r="C41" s="212"/>
      <c r="D41" s="209" t="s">
        <v>535</v>
      </c>
      <c r="E41" s="16">
        <v>21</v>
      </c>
      <c r="F41" s="14" t="s">
        <v>54</v>
      </c>
      <c r="G41" s="14" t="s">
        <v>55</v>
      </c>
      <c r="H41" s="418" t="str">
        <f>'Table 1'!J41</f>
        <v/>
      </c>
      <c r="I41" s="419"/>
      <c r="J41" s="420"/>
      <c r="K41" s="444" t="str">
        <f t="shared" si="0"/>
        <v/>
      </c>
      <c r="L41" s="420"/>
      <c r="M41" s="419"/>
      <c r="N41" s="420"/>
      <c r="O41" s="419"/>
      <c r="P41" s="421" t="str">
        <f t="shared" si="1"/>
        <v/>
      </c>
      <c r="Q41" s="419"/>
      <c r="R41" s="420"/>
      <c r="S41" s="423"/>
      <c r="T41" s="416" t="str">
        <f t="shared" si="2"/>
        <v/>
      </c>
      <c r="U41" s="626" t="str">
        <f t="shared" si="3"/>
        <v/>
      </c>
      <c r="V41" s="631" t="str">
        <f t="shared" si="4"/>
        <v/>
      </c>
      <c r="W41" s="442" t="str">
        <f t="shared" si="5"/>
        <v/>
      </c>
    </row>
    <row r="42" spans="1:23" x14ac:dyDescent="0.2">
      <c r="A42" s="56"/>
      <c r="B42" s="211" t="s">
        <v>644</v>
      </c>
      <c r="C42" s="212"/>
      <c r="D42" s="209" t="s">
        <v>535</v>
      </c>
      <c r="E42" s="13">
        <v>22</v>
      </c>
      <c r="F42" s="14" t="s">
        <v>56</v>
      </c>
      <c r="G42" s="14" t="s">
        <v>57</v>
      </c>
      <c r="H42" s="418" t="str">
        <f>'Table 1'!J42</f>
        <v/>
      </c>
      <c r="I42" s="419"/>
      <c r="J42" s="420"/>
      <c r="K42" s="444" t="str">
        <f t="shared" si="0"/>
        <v/>
      </c>
      <c r="L42" s="420"/>
      <c r="M42" s="419"/>
      <c r="N42" s="420"/>
      <c r="O42" s="419"/>
      <c r="P42" s="421" t="str">
        <f t="shared" si="1"/>
        <v/>
      </c>
      <c r="Q42" s="419"/>
      <c r="R42" s="420"/>
      <c r="S42" s="423"/>
      <c r="T42" s="416" t="str">
        <f t="shared" si="2"/>
        <v/>
      </c>
      <c r="U42" s="626" t="str">
        <f t="shared" si="3"/>
        <v/>
      </c>
      <c r="V42" s="631" t="str">
        <f t="shared" si="4"/>
        <v/>
      </c>
      <c r="W42" s="442" t="str">
        <f t="shared" si="5"/>
        <v/>
      </c>
    </row>
    <row r="43" spans="1:23" x14ac:dyDescent="0.2">
      <c r="A43" s="56"/>
      <c r="B43" s="211" t="s">
        <v>645</v>
      </c>
      <c r="C43" s="212"/>
      <c r="D43" s="209" t="s">
        <v>535</v>
      </c>
      <c r="E43" s="16">
        <v>23</v>
      </c>
      <c r="F43" s="14" t="s">
        <v>58</v>
      </c>
      <c r="G43" s="14" t="s">
        <v>59</v>
      </c>
      <c r="H43" s="418">
        <f>'Table 1'!J43</f>
        <v>2099</v>
      </c>
      <c r="I43" s="419"/>
      <c r="J43" s="420">
        <v>25</v>
      </c>
      <c r="K43" s="444">
        <f t="shared" si="0"/>
        <v>2074</v>
      </c>
      <c r="L43" s="420">
        <v>81</v>
      </c>
      <c r="M43" s="419"/>
      <c r="N43" s="420">
        <v>1993</v>
      </c>
      <c r="O43" s="419"/>
      <c r="P43" s="421" t="str">
        <f t="shared" si="1"/>
        <v/>
      </c>
      <c r="Q43" s="419"/>
      <c r="R43" s="420"/>
      <c r="S43" s="423"/>
      <c r="T43" s="416" t="str">
        <f t="shared" si="2"/>
        <v/>
      </c>
      <c r="U43" s="626" t="str">
        <f t="shared" si="3"/>
        <v/>
      </c>
      <c r="V43" s="631" t="str">
        <f t="shared" si="4"/>
        <v/>
      </c>
      <c r="W43" s="442" t="str">
        <f t="shared" si="5"/>
        <v/>
      </c>
    </row>
    <row r="44" spans="1:23" x14ac:dyDescent="0.2">
      <c r="A44" s="56"/>
      <c r="B44" s="211" t="s">
        <v>646</v>
      </c>
      <c r="C44" s="212"/>
      <c r="D44" s="209" t="s">
        <v>535</v>
      </c>
      <c r="E44" s="13">
        <v>24</v>
      </c>
      <c r="F44" s="14" t="s">
        <v>60</v>
      </c>
      <c r="G44" s="14" t="s">
        <v>61</v>
      </c>
      <c r="H44" s="418" t="str">
        <f>'Table 1'!J44</f>
        <v/>
      </c>
      <c r="I44" s="419"/>
      <c r="J44" s="420"/>
      <c r="K44" s="444" t="str">
        <f t="shared" si="0"/>
        <v/>
      </c>
      <c r="L44" s="420"/>
      <c r="M44" s="419"/>
      <c r="N44" s="420"/>
      <c r="O44" s="419"/>
      <c r="P44" s="421" t="str">
        <f t="shared" si="1"/>
        <v/>
      </c>
      <c r="Q44" s="419"/>
      <c r="R44" s="420"/>
      <c r="S44" s="423"/>
      <c r="T44" s="416" t="str">
        <f t="shared" si="2"/>
        <v/>
      </c>
      <c r="U44" s="626" t="str">
        <f t="shared" si="3"/>
        <v/>
      </c>
      <c r="V44" s="631" t="str">
        <f t="shared" si="4"/>
        <v/>
      </c>
      <c r="W44" s="442" t="str">
        <f t="shared" si="5"/>
        <v/>
      </c>
    </row>
    <row r="45" spans="1:23" x14ac:dyDescent="0.2">
      <c r="A45" s="56"/>
      <c r="B45" s="211" t="s">
        <v>647</v>
      </c>
      <c r="C45" s="212"/>
      <c r="D45" s="209" t="s">
        <v>535</v>
      </c>
      <c r="E45" s="16">
        <v>25</v>
      </c>
      <c r="F45" s="14" t="s">
        <v>62</v>
      </c>
      <c r="G45" s="14" t="s">
        <v>63</v>
      </c>
      <c r="H45" s="418">
        <f>'Table 1'!J45</f>
        <v>33</v>
      </c>
      <c r="I45" s="419"/>
      <c r="J45" s="420"/>
      <c r="K45" s="444">
        <f t="shared" si="0"/>
        <v>33</v>
      </c>
      <c r="L45" s="420"/>
      <c r="M45" s="419"/>
      <c r="N45" s="420">
        <v>33</v>
      </c>
      <c r="O45" s="419"/>
      <c r="P45" s="421" t="str">
        <f t="shared" si="1"/>
        <v/>
      </c>
      <c r="Q45" s="419"/>
      <c r="R45" s="420"/>
      <c r="S45" s="423"/>
      <c r="T45" s="416" t="str">
        <f t="shared" si="2"/>
        <v/>
      </c>
      <c r="U45" s="626" t="str">
        <f t="shared" si="3"/>
        <v/>
      </c>
      <c r="V45" s="631" t="str">
        <f t="shared" si="4"/>
        <v/>
      </c>
      <c r="W45" s="442" t="str">
        <f t="shared" si="5"/>
        <v/>
      </c>
    </row>
    <row r="46" spans="1:23" x14ac:dyDescent="0.2">
      <c r="A46" s="56"/>
      <c r="B46" s="211" t="s">
        <v>648</v>
      </c>
      <c r="C46" s="212"/>
      <c r="D46" s="209" t="s">
        <v>535</v>
      </c>
      <c r="E46" s="13">
        <v>26</v>
      </c>
      <c r="F46" s="33" t="s">
        <v>508</v>
      </c>
      <c r="G46" s="33" t="s">
        <v>509</v>
      </c>
      <c r="H46" s="418" t="str">
        <f>'Table 1'!J46</f>
        <v/>
      </c>
      <c r="I46" s="419"/>
      <c r="J46" s="420"/>
      <c r="K46" s="444" t="str">
        <f t="shared" si="0"/>
        <v/>
      </c>
      <c r="L46" s="420"/>
      <c r="M46" s="419"/>
      <c r="N46" s="420"/>
      <c r="O46" s="419"/>
      <c r="P46" s="421" t="str">
        <f t="shared" si="1"/>
        <v/>
      </c>
      <c r="Q46" s="419"/>
      <c r="R46" s="420"/>
      <c r="S46" s="423"/>
      <c r="T46" s="416" t="str">
        <f t="shared" si="2"/>
        <v/>
      </c>
      <c r="U46" s="626" t="str">
        <f t="shared" si="3"/>
        <v/>
      </c>
      <c r="V46" s="631" t="str">
        <f t="shared" si="4"/>
        <v/>
      </c>
      <c r="W46" s="442" t="str">
        <f t="shared" si="5"/>
        <v/>
      </c>
    </row>
    <row r="47" spans="1:23" x14ac:dyDescent="0.2">
      <c r="A47" s="56"/>
      <c r="B47" s="211" t="s">
        <v>649</v>
      </c>
      <c r="C47" s="212"/>
      <c r="D47" s="209" t="s">
        <v>535</v>
      </c>
      <c r="E47" s="16">
        <v>27</v>
      </c>
      <c r="F47" s="14" t="s">
        <v>64</v>
      </c>
      <c r="G47" s="14" t="s">
        <v>65</v>
      </c>
      <c r="H47" s="418" t="str">
        <f>'Table 1'!J47</f>
        <v/>
      </c>
      <c r="I47" s="419"/>
      <c r="J47" s="420"/>
      <c r="K47" s="444" t="str">
        <f t="shared" si="0"/>
        <v/>
      </c>
      <c r="L47" s="420"/>
      <c r="M47" s="419"/>
      <c r="N47" s="420"/>
      <c r="O47" s="419"/>
      <c r="P47" s="421" t="str">
        <f t="shared" si="1"/>
        <v/>
      </c>
      <c r="Q47" s="419"/>
      <c r="R47" s="420"/>
      <c r="S47" s="423"/>
      <c r="T47" s="416" t="str">
        <f t="shared" si="2"/>
        <v/>
      </c>
      <c r="U47" s="626" t="str">
        <f t="shared" si="3"/>
        <v/>
      </c>
      <c r="V47" s="631" t="str">
        <f t="shared" si="4"/>
        <v/>
      </c>
      <c r="W47" s="442" t="str">
        <f t="shared" si="5"/>
        <v/>
      </c>
    </row>
    <row r="48" spans="1:23" x14ac:dyDescent="0.2">
      <c r="A48" s="56"/>
      <c r="B48" s="211" t="s">
        <v>650</v>
      </c>
      <c r="C48" s="212"/>
      <c r="D48" s="209" t="s">
        <v>535</v>
      </c>
      <c r="E48" s="13">
        <v>28</v>
      </c>
      <c r="F48" s="14" t="s">
        <v>66</v>
      </c>
      <c r="G48" s="14" t="s">
        <v>67</v>
      </c>
      <c r="H48" s="418" t="str">
        <f>'Table 1'!J48</f>
        <v/>
      </c>
      <c r="I48" s="419"/>
      <c r="J48" s="420"/>
      <c r="K48" s="444" t="str">
        <f t="shared" si="0"/>
        <v/>
      </c>
      <c r="L48" s="420"/>
      <c r="M48" s="419"/>
      <c r="N48" s="420"/>
      <c r="O48" s="419"/>
      <c r="P48" s="421" t="str">
        <f t="shared" si="1"/>
        <v/>
      </c>
      <c r="Q48" s="419"/>
      <c r="R48" s="420"/>
      <c r="S48" s="423"/>
      <c r="T48" s="416" t="str">
        <f t="shared" si="2"/>
        <v/>
      </c>
      <c r="U48" s="626" t="str">
        <f t="shared" si="3"/>
        <v/>
      </c>
      <c r="V48" s="631" t="str">
        <f t="shared" si="4"/>
        <v/>
      </c>
      <c r="W48" s="442" t="str">
        <f t="shared" si="5"/>
        <v/>
      </c>
    </row>
    <row r="49" spans="1:23" x14ac:dyDescent="0.2">
      <c r="A49" s="56"/>
      <c r="B49" s="211" t="s">
        <v>651</v>
      </c>
      <c r="C49" s="212"/>
      <c r="D49" s="209" t="s">
        <v>535</v>
      </c>
      <c r="E49" s="16">
        <v>29</v>
      </c>
      <c r="F49" s="14" t="s">
        <v>68</v>
      </c>
      <c r="G49" s="14" t="s">
        <v>69</v>
      </c>
      <c r="H49" s="418">
        <f>'Table 1'!J49</f>
        <v>29879</v>
      </c>
      <c r="I49" s="419"/>
      <c r="J49" s="420">
        <v>25492</v>
      </c>
      <c r="K49" s="444">
        <f t="shared" si="0"/>
        <v>4387</v>
      </c>
      <c r="L49" s="420">
        <v>37</v>
      </c>
      <c r="M49" s="419"/>
      <c r="N49" s="420">
        <f>4331+19</f>
        <v>4350</v>
      </c>
      <c r="O49" s="419"/>
      <c r="P49" s="421" t="str">
        <f t="shared" si="1"/>
        <v/>
      </c>
      <c r="Q49" s="419"/>
      <c r="R49" s="420"/>
      <c r="S49" s="423"/>
      <c r="T49" s="416" t="str">
        <f t="shared" si="2"/>
        <v/>
      </c>
      <c r="U49" s="626" t="str">
        <f t="shared" si="3"/>
        <v/>
      </c>
      <c r="V49" s="631" t="str">
        <f t="shared" si="4"/>
        <v/>
      </c>
      <c r="W49" s="442" t="str">
        <f t="shared" si="5"/>
        <v/>
      </c>
    </row>
    <row r="50" spans="1:23" x14ac:dyDescent="0.2">
      <c r="A50" s="56"/>
      <c r="B50" s="211" t="s">
        <v>652</v>
      </c>
      <c r="C50" s="212"/>
      <c r="D50" s="209" t="s">
        <v>535</v>
      </c>
      <c r="E50" s="13">
        <v>30</v>
      </c>
      <c r="F50" s="14" t="s">
        <v>70</v>
      </c>
      <c r="G50" s="14" t="s">
        <v>71</v>
      </c>
      <c r="H50" s="418" t="str">
        <f>'Table 1'!J50</f>
        <v/>
      </c>
      <c r="I50" s="419"/>
      <c r="J50" s="420"/>
      <c r="K50" s="444" t="str">
        <f t="shared" si="0"/>
        <v/>
      </c>
      <c r="L50" s="420"/>
      <c r="M50" s="419"/>
      <c r="N50" s="420"/>
      <c r="O50" s="419"/>
      <c r="P50" s="421" t="str">
        <f t="shared" si="1"/>
        <v/>
      </c>
      <c r="Q50" s="419"/>
      <c r="R50" s="420"/>
      <c r="S50" s="423"/>
      <c r="T50" s="416" t="str">
        <f t="shared" si="2"/>
        <v/>
      </c>
      <c r="U50" s="626" t="str">
        <f t="shared" si="3"/>
        <v/>
      </c>
      <c r="V50" s="631" t="str">
        <f t="shared" si="4"/>
        <v/>
      </c>
      <c r="W50" s="442" t="str">
        <f t="shared" si="5"/>
        <v/>
      </c>
    </row>
    <row r="51" spans="1:23" x14ac:dyDescent="0.2">
      <c r="A51" s="56"/>
      <c r="B51" s="211" t="s">
        <v>653</v>
      </c>
      <c r="C51" s="212"/>
      <c r="D51" s="209" t="s">
        <v>535</v>
      </c>
      <c r="E51" s="16">
        <v>31</v>
      </c>
      <c r="F51" s="14" t="s">
        <v>72</v>
      </c>
      <c r="G51" s="14" t="s">
        <v>73</v>
      </c>
      <c r="H51" s="418" t="str">
        <f>'Table 1'!J51</f>
        <v/>
      </c>
      <c r="I51" s="419"/>
      <c r="J51" s="420"/>
      <c r="K51" s="444" t="str">
        <f t="shared" si="0"/>
        <v/>
      </c>
      <c r="L51" s="420"/>
      <c r="M51" s="419"/>
      <c r="N51" s="420"/>
      <c r="O51" s="419"/>
      <c r="P51" s="421" t="str">
        <f t="shared" si="1"/>
        <v/>
      </c>
      <c r="Q51" s="419"/>
      <c r="R51" s="420"/>
      <c r="S51" s="423"/>
      <c r="T51" s="416" t="str">
        <f t="shared" si="2"/>
        <v/>
      </c>
      <c r="U51" s="626" t="str">
        <f t="shared" si="3"/>
        <v/>
      </c>
      <c r="V51" s="631" t="str">
        <f t="shared" si="4"/>
        <v/>
      </c>
      <c r="W51" s="442" t="str">
        <f t="shared" si="5"/>
        <v/>
      </c>
    </row>
    <row r="52" spans="1:23" x14ac:dyDescent="0.2">
      <c r="A52" s="56"/>
      <c r="B52" s="211" t="s">
        <v>654</v>
      </c>
      <c r="C52" s="212"/>
      <c r="D52" s="209" t="s">
        <v>535</v>
      </c>
      <c r="E52" s="13">
        <v>32</v>
      </c>
      <c r="F52" s="14" t="s">
        <v>74</v>
      </c>
      <c r="G52" s="14" t="s">
        <v>75</v>
      </c>
      <c r="H52" s="418">
        <f>'Table 1'!J52</f>
        <v>15</v>
      </c>
      <c r="I52" s="419"/>
      <c r="J52" s="420"/>
      <c r="K52" s="444">
        <f t="shared" si="0"/>
        <v>15</v>
      </c>
      <c r="L52" s="420"/>
      <c r="M52" s="419"/>
      <c r="N52" s="420">
        <v>15</v>
      </c>
      <c r="O52" s="419"/>
      <c r="P52" s="421" t="str">
        <f t="shared" si="1"/>
        <v/>
      </c>
      <c r="Q52" s="419"/>
      <c r="R52" s="420"/>
      <c r="S52" s="423"/>
      <c r="T52" s="416" t="str">
        <f t="shared" si="2"/>
        <v/>
      </c>
      <c r="U52" s="626" t="str">
        <f t="shared" si="3"/>
        <v/>
      </c>
      <c r="V52" s="631" t="str">
        <f t="shared" si="4"/>
        <v/>
      </c>
      <c r="W52" s="442" t="str">
        <f t="shared" si="5"/>
        <v/>
      </c>
    </row>
    <row r="53" spans="1:23" x14ac:dyDescent="0.2">
      <c r="A53" s="56"/>
      <c r="B53" s="211" t="s">
        <v>655</v>
      </c>
      <c r="C53" s="212"/>
      <c r="D53" s="209" t="s">
        <v>535</v>
      </c>
      <c r="E53" s="16">
        <v>33</v>
      </c>
      <c r="F53" s="14" t="s">
        <v>76</v>
      </c>
      <c r="G53" s="14" t="s">
        <v>77</v>
      </c>
      <c r="H53" s="418" t="str">
        <f>'Table 1'!J53</f>
        <v/>
      </c>
      <c r="I53" s="419"/>
      <c r="J53" s="420"/>
      <c r="K53" s="444" t="str">
        <f t="shared" si="0"/>
        <v/>
      </c>
      <c r="L53" s="420"/>
      <c r="M53" s="419"/>
      <c r="N53" s="420"/>
      <c r="O53" s="419"/>
      <c r="P53" s="421" t="str">
        <f t="shared" si="1"/>
        <v/>
      </c>
      <c r="Q53" s="419"/>
      <c r="R53" s="420"/>
      <c r="S53" s="423"/>
      <c r="T53" s="416" t="str">
        <f t="shared" si="2"/>
        <v/>
      </c>
      <c r="U53" s="626" t="str">
        <f t="shared" si="3"/>
        <v/>
      </c>
      <c r="V53" s="631" t="str">
        <f t="shared" si="4"/>
        <v/>
      </c>
      <c r="W53" s="442" t="str">
        <f t="shared" si="5"/>
        <v/>
      </c>
    </row>
    <row r="54" spans="1:23" x14ac:dyDescent="0.2">
      <c r="A54" s="56"/>
      <c r="B54" s="211" t="s">
        <v>656</v>
      </c>
      <c r="C54" s="212"/>
      <c r="D54" s="209" t="s">
        <v>535</v>
      </c>
      <c r="E54" s="13">
        <v>34</v>
      </c>
      <c r="F54" s="14" t="s">
        <v>78</v>
      </c>
      <c r="G54" s="14" t="s">
        <v>79</v>
      </c>
      <c r="H54" s="418" t="str">
        <f>'Table 1'!J54</f>
        <v/>
      </c>
      <c r="I54" s="419"/>
      <c r="J54" s="420"/>
      <c r="K54" s="444" t="str">
        <f t="shared" si="0"/>
        <v/>
      </c>
      <c r="L54" s="420"/>
      <c r="M54" s="419"/>
      <c r="N54" s="420"/>
      <c r="O54" s="419"/>
      <c r="P54" s="421" t="str">
        <f t="shared" si="1"/>
        <v/>
      </c>
      <c r="Q54" s="419"/>
      <c r="R54" s="420"/>
      <c r="S54" s="423"/>
      <c r="T54" s="416" t="str">
        <f t="shared" si="2"/>
        <v/>
      </c>
      <c r="U54" s="626" t="str">
        <f t="shared" si="3"/>
        <v/>
      </c>
      <c r="V54" s="631" t="str">
        <f t="shared" si="4"/>
        <v/>
      </c>
      <c r="W54" s="442" t="str">
        <f t="shared" si="5"/>
        <v/>
      </c>
    </row>
    <row r="55" spans="1:23" x14ac:dyDescent="0.2">
      <c r="A55" s="56"/>
      <c r="B55" s="211" t="s">
        <v>657</v>
      </c>
      <c r="C55" s="212"/>
      <c r="D55" s="209" t="s">
        <v>535</v>
      </c>
      <c r="E55" s="16">
        <v>35</v>
      </c>
      <c r="F55" s="14" t="s">
        <v>80</v>
      </c>
      <c r="G55" s="14" t="s">
        <v>81</v>
      </c>
      <c r="H55" s="418" t="str">
        <f>'Table 1'!J55</f>
        <v/>
      </c>
      <c r="I55" s="419"/>
      <c r="J55" s="420"/>
      <c r="K55" s="444" t="str">
        <f t="shared" si="0"/>
        <v/>
      </c>
      <c r="L55" s="420"/>
      <c r="M55" s="419"/>
      <c r="N55" s="420"/>
      <c r="O55" s="419"/>
      <c r="P55" s="421" t="str">
        <f t="shared" si="1"/>
        <v/>
      </c>
      <c r="Q55" s="419"/>
      <c r="R55" s="420"/>
      <c r="S55" s="423"/>
      <c r="T55" s="416" t="str">
        <f t="shared" si="2"/>
        <v/>
      </c>
      <c r="U55" s="626" t="str">
        <f t="shared" si="3"/>
        <v/>
      </c>
      <c r="V55" s="631" t="str">
        <f t="shared" si="4"/>
        <v/>
      </c>
      <c r="W55" s="442" t="str">
        <f t="shared" si="5"/>
        <v/>
      </c>
    </row>
    <row r="56" spans="1:23" x14ac:dyDescent="0.2">
      <c r="A56" s="56"/>
      <c r="B56" s="211" t="s">
        <v>658</v>
      </c>
      <c r="C56" s="212"/>
      <c r="D56" s="209" t="s">
        <v>535</v>
      </c>
      <c r="E56" s="13">
        <v>36</v>
      </c>
      <c r="F56" s="14" t="s">
        <v>82</v>
      </c>
      <c r="G56" s="14" t="s">
        <v>83</v>
      </c>
      <c r="H56" s="418" t="str">
        <f>'Table 1'!J56</f>
        <v/>
      </c>
      <c r="I56" s="419"/>
      <c r="J56" s="420"/>
      <c r="K56" s="444" t="str">
        <f t="shared" si="0"/>
        <v/>
      </c>
      <c r="L56" s="420"/>
      <c r="M56" s="419"/>
      <c r="N56" s="420"/>
      <c r="O56" s="419"/>
      <c r="P56" s="421" t="str">
        <f t="shared" si="1"/>
        <v/>
      </c>
      <c r="Q56" s="419"/>
      <c r="R56" s="420"/>
      <c r="S56" s="423"/>
      <c r="T56" s="416" t="str">
        <f t="shared" si="2"/>
        <v/>
      </c>
      <c r="U56" s="626" t="str">
        <f t="shared" si="3"/>
        <v/>
      </c>
      <c r="V56" s="631" t="str">
        <f t="shared" si="4"/>
        <v/>
      </c>
      <c r="W56" s="442" t="str">
        <f t="shared" si="5"/>
        <v/>
      </c>
    </row>
    <row r="57" spans="1:23" x14ac:dyDescent="0.2">
      <c r="A57" s="56"/>
      <c r="B57" s="211" t="s">
        <v>660</v>
      </c>
      <c r="C57" s="212"/>
      <c r="D57" s="209" t="s">
        <v>535</v>
      </c>
      <c r="E57" s="16">
        <v>37</v>
      </c>
      <c r="F57" s="14" t="s">
        <v>86</v>
      </c>
      <c r="G57" s="14" t="s">
        <v>960</v>
      </c>
      <c r="H57" s="418" t="str">
        <f>'Table 1'!J57</f>
        <v/>
      </c>
      <c r="I57" s="419"/>
      <c r="J57" s="420"/>
      <c r="K57" s="444" t="str">
        <f t="shared" si="0"/>
        <v/>
      </c>
      <c r="L57" s="420"/>
      <c r="M57" s="419"/>
      <c r="N57" s="420"/>
      <c r="O57" s="419"/>
      <c r="P57" s="421" t="str">
        <f t="shared" si="1"/>
        <v/>
      </c>
      <c r="Q57" s="419"/>
      <c r="R57" s="420"/>
      <c r="S57" s="423"/>
      <c r="T57" s="416" t="str">
        <f t="shared" si="2"/>
        <v/>
      </c>
      <c r="U57" s="626" t="str">
        <f t="shared" si="3"/>
        <v/>
      </c>
      <c r="V57" s="631" t="str">
        <f t="shared" si="4"/>
        <v/>
      </c>
      <c r="W57" s="442" t="str">
        <f t="shared" si="5"/>
        <v/>
      </c>
    </row>
    <row r="58" spans="1:23" x14ac:dyDescent="0.2">
      <c r="A58" s="56"/>
      <c r="B58" s="211" t="s">
        <v>659</v>
      </c>
      <c r="C58" s="212"/>
      <c r="D58" s="209" t="s">
        <v>535</v>
      </c>
      <c r="E58" s="13">
        <v>38</v>
      </c>
      <c r="F58" s="14" t="s">
        <v>84</v>
      </c>
      <c r="G58" s="14" t="s">
        <v>85</v>
      </c>
      <c r="H58" s="418">
        <f>'Table 1'!J58</f>
        <v>10631</v>
      </c>
      <c r="I58" s="419"/>
      <c r="J58" s="420">
        <v>423</v>
      </c>
      <c r="K58" s="444">
        <f t="shared" si="0"/>
        <v>10208</v>
      </c>
      <c r="L58" s="420">
        <v>837</v>
      </c>
      <c r="M58" s="419">
        <f>5+7+31</f>
        <v>43</v>
      </c>
      <c r="N58" s="420">
        <f>9371-43</f>
        <v>9328</v>
      </c>
      <c r="O58" s="419"/>
      <c r="P58" s="421" t="str">
        <f t="shared" si="1"/>
        <v/>
      </c>
      <c r="Q58" s="419"/>
      <c r="R58" s="420"/>
      <c r="S58" s="423"/>
      <c r="T58" s="416" t="str">
        <f t="shared" si="2"/>
        <v/>
      </c>
      <c r="U58" s="626" t="str">
        <f t="shared" si="3"/>
        <v/>
      </c>
      <c r="V58" s="631" t="str">
        <f t="shared" si="4"/>
        <v/>
      </c>
      <c r="W58" s="442" t="str">
        <f t="shared" si="5"/>
        <v/>
      </c>
    </row>
    <row r="59" spans="1:23" x14ac:dyDescent="0.2">
      <c r="A59" s="56"/>
      <c r="B59" s="211" t="s">
        <v>661</v>
      </c>
      <c r="C59" s="212"/>
      <c r="D59" s="209" t="s">
        <v>535</v>
      </c>
      <c r="E59" s="16">
        <v>39</v>
      </c>
      <c r="F59" s="14" t="s">
        <v>87</v>
      </c>
      <c r="G59" s="14" t="s">
        <v>88</v>
      </c>
      <c r="H59" s="418" t="str">
        <f>'Table 1'!J59</f>
        <v/>
      </c>
      <c r="I59" s="419"/>
      <c r="J59" s="420"/>
      <c r="K59" s="444" t="str">
        <f t="shared" si="0"/>
        <v/>
      </c>
      <c r="L59" s="420"/>
      <c r="M59" s="419"/>
      <c r="N59" s="420"/>
      <c r="O59" s="419"/>
      <c r="P59" s="421" t="str">
        <f t="shared" si="1"/>
        <v/>
      </c>
      <c r="Q59" s="419"/>
      <c r="R59" s="420"/>
      <c r="S59" s="423"/>
      <c r="T59" s="416" t="str">
        <f t="shared" si="2"/>
        <v/>
      </c>
      <c r="U59" s="626" t="str">
        <f t="shared" si="3"/>
        <v/>
      </c>
      <c r="V59" s="631" t="str">
        <f t="shared" si="4"/>
        <v/>
      </c>
      <c r="W59" s="442" t="str">
        <f t="shared" si="5"/>
        <v/>
      </c>
    </row>
    <row r="60" spans="1:23" x14ac:dyDescent="0.2">
      <c r="A60" s="56"/>
      <c r="B60" s="211" t="s">
        <v>662</v>
      </c>
      <c r="C60" s="212"/>
      <c r="D60" s="209" t="s">
        <v>535</v>
      </c>
      <c r="E60" s="13">
        <v>40</v>
      </c>
      <c r="F60" s="14" t="s">
        <v>89</v>
      </c>
      <c r="G60" s="14" t="s">
        <v>90</v>
      </c>
      <c r="H60" s="418" t="str">
        <f>'Table 1'!J60</f>
        <v/>
      </c>
      <c r="I60" s="419"/>
      <c r="J60" s="420"/>
      <c r="K60" s="444" t="str">
        <f t="shared" si="0"/>
        <v/>
      </c>
      <c r="L60" s="420"/>
      <c r="M60" s="419"/>
      <c r="N60" s="420"/>
      <c r="O60" s="419"/>
      <c r="P60" s="421" t="str">
        <f t="shared" si="1"/>
        <v/>
      </c>
      <c r="Q60" s="419"/>
      <c r="R60" s="420"/>
      <c r="S60" s="423"/>
      <c r="T60" s="416" t="str">
        <f t="shared" si="2"/>
        <v/>
      </c>
      <c r="U60" s="626" t="str">
        <f t="shared" si="3"/>
        <v/>
      </c>
      <c r="V60" s="631" t="str">
        <f t="shared" si="4"/>
        <v/>
      </c>
      <c r="W60" s="442" t="str">
        <f t="shared" si="5"/>
        <v/>
      </c>
    </row>
    <row r="61" spans="1:23" x14ac:dyDescent="0.2">
      <c r="A61" s="56"/>
      <c r="B61" s="211" t="s">
        <v>663</v>
      </c>
      <c r="C61" s="212"/>
      <c r="D61" s="209" t="s">
        <v>535</v>
      </c>
      <c r="E61" s="16">
        <v>41</v>
      </c>
      <c r="F61" s="14" t="s">
        <v>91</v>
      </c>
      <c r="G61" s="14" t="s">
        <v>92</v>
      </c>
      <c r="H61" s="418" t="str">
        <f>'Table 1'!J61</f>
        <v/>
      </c>
      <c r="I61" s="419"/>
      <c r="J61" s="420"/>
      <c r="K61" s="444" t="str">
        <f t="shared" si="0"/>
        <v/>
      </c>
      <c r="L61" s="420"/>
      <c r="M61" s="419"/>
      <c r="N61" s="420"/>
      <c r="O61" s="419"/>
      <c r="P61" s="421" t="str">
        <f t="shared" si="1"/>
        <v/>
      </c>
      <c r="Q61" s="419"/>
      <c r="R61" s="420"/>
      <c r="S61" s="423"/>
      <c r="T61" s="416" t="str">
        <f t="shared" si="2"/>
        <v/>
      </c>
      <c r="U61" s="626" t="str">
        <f t="shared" si="3"/>
        <v/>
      </c>
      <c r="V61" s="631" t="str">
        <f t="shared" si="4"/>
        <v/>
      </c>
      <c r="W61" s="442" t="str">
        <f t="shared" si="5"/>
        <v/>
      </c>
    </row>
    <row r="62" spans="1:23" x14ac:dyDescent="0.2">
      <c r="A62" s="56"/>
      <c r="B62" s="211" t="s">
        <v>664</v>
      </c>
      <c r="C62" s="212"/>
      <c r="D62" s="209" t="s">
        <v>535</v>
      </c>
      <c r="E62" s="13">
        <v>42</v>
      </c>
      <c r="F62" s="14" t="s">
        <v>93</v>
      </c>
      <c r="G62" s="14" t="s">
        <v>94</v>
      </c>
      <c r="H62" s="418">
        <f>'Table 1'!J62</f>
        <v>1229</v>
      </c>
      <c r="I62" s="419"/>
      <c r="J62" s="420">
        <v>242</v>
      </c>
      <c r="K62" s="444">
        <f t="shared" si="0"/>
        <v>987</v>
      </c>
      <c r="L62" s="420">
        <v>32</v>
      </c>
      <c r="M62" s="419"/>
      <c r="N62" s="420">
        <v>955</v>
      </c>
      <c r="O62" s="419"/>
      <c r="P62" s="421" t="str">
        <f t="shared" si="1"/>
        <v/>
      </c>
      <c r="Q62" s="419"/>
      <c r="R62" s="420"/>
      <c r="S62" s="423"/>
      <c r="T62" s="416" t="str">
        <f t="shared" si="2"/>
        <v/>
      </c>
      <c r="U62" s="626" t="str">
        <f t="shared" si="3"/>
        <v/>
      </c>
      <c r="V62" s="631" t="str">
        <f t="shared" si="4"/>
        <v/>
      </c>
      <c r="W62" s="442" t="str">
        <f t="shared" si="5"/>
        <v/>
      </c>
    </row>
    <row r="63" spans="1:23" x14ac:dyDescent="0.2">
      <c r="A63" s="56"/>
      <c r="B63" s="211" t="s">
        <v>717</v>
      </c>
      <c r="C63" s="212"/>
      <c r="D63" s="209" t="s">
        <v>535</v>
      </c>
      <c r="E63" s="16">
        <v>43</v>
      </c>
      <c r="F63" s="14" t="s">
        <v>196</v>
      </c>
      <c r="G63" s="14" t="s">
        <v>549</v>
      </c>
      <c r="H63" s="418">
        <f>'Table 1'!J63</f>
        <v>5818</v>
      </c>
      <c r="I63" s="419"/>
      <c r="J63" s="420"/>
      <c r="K63" s="444">
        <f t="shared" si="0"/>
        <v>5818</v>
      </c>
      <c r="L63" s="420"/>
      <c r="M63" s="419"/>
      <c r="N63" s="420">
        <v>5818</v>
      </c>
      <c r="O63" s="419"/>
      <c r="P63" s="421" t="str">
        <f t="shared" si="1"/>
        <v/>
      </c>
      <c r="Q63" s="419"/>
      <c r="R63" s="420"/>
      <c r="S63" s="423"/>
      <c r="T63" s="416" t="str">
        <f t="shared" si="2"/>
        <v/>
      </c>
      <c r="U63" s="626" t="str">
        <f t="shared" si="3"/>
        <v/>
      </c>
      <c r="V63" s="631" t="str">
        <f t="shared" si="4"/>
        <v/>
      </c>
      <c r="W63" s="442" t="str">
        <f t="shared" si="5"/>
        <v/>
      </c>
    </row>
    <row r="64" spans="1:23" x14ac:dyDescent="0.2">
      <c r="A64" s="56"/>
      <c r="B64" s="211" t="s">
        <v>749</v>
      </c>
      <c r="C64" s="212"/>
      <c r="D64" s="209" t="s">
        <v>535</v>
      </c>
      <c r="E64" s="13">
        <v>44</v>
      </c>
      <c r="F64" s="14" t="s">
        <v>255</v>
      </c>
      <c r="G64" s="14" t="s">
        <v>918</v>
      </c>
      <c r="H64" s="418">
        <f>'Table 1'!J64</f>
        <v>1</v>
      </c>
      <c r="I64" s="419"/>
      <c r="J64" s="420"/>
      <c r="K64" s="444">
        <f t="shared" si="0"/>
        <v>1</v>
      </c>
      <c r="L64" s="420"/>
      <c r="M64" s="419"/>
      <c r="N64" s="420">
        <v>1</v>
      </c>
      <c r="O64" s="419"/>
      <c r="P64" s="421" t="str">
        <f t="shared" si="1"/>
        <v/>
      </c>
      <c r="Q64" s="419"/>
      <c r="R64" s="420"/>
      <c r="S64" s="423"/>
      <c r="T64" s="416" t="str">
        <f t="shared" si="2"/>
        <v/>
      </c>
      <c r="U64" s="626" t="str">
        <f t="shared" si="3"/>
        <v/>
      </c>
      <c r="V64" s="631" t="str">
        <f t="shared" si="4"/>
        <v/>
      </c>
      <c r="W64" s="442" t="str">
        <f t="shared" si="5"/>
        <v/>
      </c>
    </row>
    <row r="65" spans="1:23" x14ac:dyDescent="0.2">
      <c r="A65" s="56"/>
      <c r="B65" s="211" t="s">
        <v>665</v>
      </c>
      <c r="C65" s="212"/>
      <c r="D65" s="209" t="s">
        <v>535</v>
      </c>
      <c r="E65" s="16">
        <v>45</v>
      </c>
      <c r="F65" s="14" t="s">
        <v>95</v>
      </c>
      <c r="G65" s="14" t="s">
        <v>548</v>
      </c>
      <c r="H65" s="418">
        <f>'Table 1'!J65</f>
        <v>25</v>
      </c>
      <c r="I65" s="419"/>
      <c r="J65" s="420">
        <v>18</v>
      </c>
      <c r="K65" s="444">
        <f t="shared" si="0"/>
        <v>7</v>
      </c>
      <c r="L65" s="420">
        <v>7</v>
      </c>
      <c r="M65" s="419"/>
      <c r="N65" s="420"/>
      <c r="O65" s="419"/>
      <c r="P65" s="421" t="str">
        <f t="shared" si="1"/>
        <v/>
      </c>
      <c r="Q65" s="419"/>
      <c r="R65" s="420"/>
      <c r="S65" s="423"/>
      <c r="T65" s="416" t="str">
        <f t="shared" si="2"/>
        <v/>
      </c>
      <c r="U65" s="626" t="str">
        <f t="shared" si="3"/>
        <v/>
      </c>
      <c r="V65" s="631" t="str">
        <f t="shared" si="4"/>
        <v/>
      </c>
      <c r="W65" s="442" t="str">
        <f t="shared" si="5"/>
        <v/>
      </c>
    </row>
    <row r="66" spans="1:23" x14ac:dyDescent="0.2">
      <c r="A66" s="56"/>
      <c r="B66" s="211" t="s">
        <v>666</v>
      </c>
      <c r="C66" s="212"/>
      <c r="D66" s="209" t="s">
        <v>535</v>
      </c>
      <c r="E66" s="13">
        <v>46</v>
      </c>
      <c r="F66" s="14" t="s">
        <v>96</v>
      </c>
      <c r="G66" s="14" t="s">
        <v>97</v>
      </c>
      <c r="H66" s="418" t="str">
        <f>'Table 1'!J66</f>
        <v/>
      </c>
      <c r="I66" s="419"/>
      <c r="J66" s="420"/>
      <c r="K66" s="444" t="str">
        <f t="shared" si="0"/>
        <v/>
      </c>
      <c r="L66" s="420"/>
      <c r="M66" s="419"/>
      <c r="N66" s="420"/>
      <c r="O66" s="419"/>
      <c r="P66" s="421" t="str">
        <f t="shared" si="1"/>
        <v/>
      </c>
      <c r="Q66" s="419"/>
      <c r="R66" s="420"/>
      <c r="S66" s="423"/>
      <c r="T66" s="416" t="str">
        <f t="shared" si="2"/>
        <v/>
      </c>
      <c r="U66" s="626" t="str">
        <f t="shared" si="3"/>
        <v/>
      </c>
      <c r="V66" s="631" t="str">
        <f t="shared" si="4"/>
        <v/>
      </c>
      <c r="W66" s="442" t="str">
        <f t="shared" si="5"/>
        <v/>
      </c>
    </row>
    <row r="67" spans="1:23" x14ac:dyDescent="0.2">
      <c r="A67" s="56"/>
      <c r="B67" s="211" t="s">
        <v>667</v>
      </c>
      <c r="C67" s="212"/>
      <c r="D67" s="209" t="s">
        <v>535</v>
      </c>
      <c r="E67" s="16">
        <v>47</v>
      </c>
      <c r="F67" s="14" t="s">
        <v>98</v>
      </c>
      <c r="G67" s="14" t="s">
        <v>99</v>
      </c>
      <c r="H67" s="418" t="str">
        <f>'Table 1'!J67</f>
        <v/>
      </c>
      <c r="I67" s="419"/>
      <c r="J67" s="420"/>
      <c r="K67" s="444" t="str">
        <f t="shared" si="0"/>
        <v/>
      </c>
      <c r="L67" s="420"/>
      <c r="M67" s="419"/>
      <c r="N67" s="420"/>
      <c r="O67" s="419"/>
      <c r="P67" s="421" t="str">
        <f t="shared" si="1"/>
        <v/>
      </c>
      <c r="Q67" s="419"/>
      <c r="R67" s="420"/>
      <c r="S67" s="423"/>
      <c r="T67" s="416" t="str">
        <f t="shared" si="2"/>
        <v/>
      </c>
      <c r="U67" s="626" t="str">
        <f t="shared" si="3"/>
        <v/>
      </c>
      <c r="V67" s="631" t="str">
        <f t="shared" si="4"/>
        <v/>
      </c>
      <c r="W67" s="442" t="str">
        <f t="shared" si="5"/>
        <v/>
      </c>
    </row>
    <row r="68" spans="1:23" x14ac:dyDescent="0.2">
      <c r="A68" s="56"/>
      <c r="B68" s="211" t="s">
        <v>668</v>
      </c>
      <c r="C68" s="212"/>
      <c r="D68" s="209" t="s">
        <v>535</v>
      </c>
      <c r="E68" s="13">
        <v>48</v>
      </c>
      <c r="F68" s="14" t="s">
        <v>100</v>
      </c>
      <c r="G68" s="14" t="s">
        <v>101</v>
      </c>
      <c r="H68" s="418">
        <f>'Table 1'!J68</f>
        <v>754</v>
      </c>
      <c r="I68" s="419"/>
      <c r="J68" s="420">
        <v>120</v>
      </c>
      <c r="K68" s="444">
        <f t="shared" si="0"/>
        <v>634</v>
      </c>
      <c r="L68" s="420">
        <v>21</v>
      </c>
      <c r="M68" s="419"/>
      <c r="N68" s="420">
        <v>613</v>
      </c>
      <c r="O68" s="419"/>
      <c r="P68" s="421" t="str">
        <f t="shared" si="1"/>
        <v/>
      </c>
      <c r="Q68" s="419"/>
      <c r="R68" s="420"/>
      <c r="S68" s="423"/>
      <c r="T68" s="416" t="str">
        <f t="shared" si="2"/>
        <v/>
      </c>
      <c r="U68" s="626" t="str">
        <f t="shared" si="3"/>
        <v/>
      </c>
      <c r="V68" s="631" t="str">
        <f t="shared" si="4"/>
        <v/>
      </c>
      <c r="W68" s="442" t="str">
        <f t="shared" si="5"/>
        <v/>
      </c>
    </row>
    <row r="69" spans="1:23" x14ac:dyDescent="0.2">
      <c r="A69" s="56"/>
      <c r="B69" s="211" t="s">
        <v>669</v>
      </c>
      <c r="C69" s="212"/>
      <c r="D69" s="209" t="s">
        <v>535</v>
      </c>
      <c r="E69" s="16">
        <v>49</v>
      </c>
      <c r="F69" s="14" t="s">
        <v>102</v>
      </c>
      <c r="G69" s="14" t="s">
        <v>103</v>
      </c>
      <c r="H69" s="418" t="str">
        <f>'Table 1'!J69</f>
        <v/>
      </c>
      <c r="I69" s="419"/>
      <c r="J69" s="420"/>
      <c r="K69" s="444" t="str">
        <f t="shared" si="0"/>
        <v/>
      </c>
      <c r="L69" s="420"/>
      <c r="M69" s="419"/>
      <c r="N69" s="420"/>
      <c r="O69" s="419"/>
      <c r="P69" s="421" t="str">
        <f t="shared" si="1"/>
        <v/>
      </c>
      <c r="Q69" s="419"/>
      <c r="R69" s="420"/>
      <c r="S69" s="423"/>
      <c r="T69" s="416" t="str">
        <f t="shared" si="2"/>
        <v/>
      </c>
      <c r="U69" s="626" t="str">
        <f t="shared" si="3"/>
        <v/>
      </c>
      <c r="V69" s="631" t="str">
        <f t="shared" si="4"/>
        <v/>
      </c>
      <c r="W69" s="442" t="str">
        <f t="shared" si="5"/>
        <v/>
      </c>
    </row>
    <row r="70" spans="1:23" x14ac:dyDescent="0.2">
      <c r="A70" s="56"/>
      <c r="B70" s="211" t="s">
        <v>670</v>
      </c>
      <c r="C70" s="212"/>
      <c r="D70" s="209" t="s">
        <v>535</v>
      </c>
      <c r="E70" s="13">
        <v>50</v>
      </c>
      <c r="F70" s="14" t="s">
        <v>104</v>
      </c>
      <c r="G70" s="14" t="s">
        <v>105</v>
      </c>
      <c r="H70" s="418" t="str">
        <f>'Table 1'!J70</f>
        <v/>
      </c>
      <c r="I70" s="419"/>
      <c r="J70" s="420"/>
      <c r="K70" s="444" t="str">
        <f t="shared" si="0"/>
        <v/>
      </c>
      <c r="L70" s="420"/>
      <c r="M70" s="419"/>
      <c r="N70" s="420"/>
      <c r="O70" s="419"/>
      <c r="P70" s="421" t="str">
        <f t="shared" si="1"/>
        <v/>
      </c>
      <c r="Q70" s="419"/>
      <c r="R70" s="420"/>
      <c r="S70" s="423"/>
      <c r="T70" s="416" t="str">
        <f t="shared" si="2"/>
        <v/>
      </c>
      <c r="U70" s="626" t="str">
        <f t="shared" si="3"/>
        <v/>
      </c>
      <c r="V70" s="631" t="str">
        <f t="shared" si="4"/>
        <v/>
      </c>
      <c r="W70" s="442" t="str">
        <f t="shared" si="5"/>
        <v/>
      </c>
    </row>
    <row r="71" spans="1:23" x14ac:dyDescent="0.2">
      <c r="A71" s="56"/>
      <c r="B71" s="211" t="s">
        <v>671</v>
      </c>
      <c r="C71" s="212"/>
      <c r="D71" s="209" t="s">
        <v>535</v>
      </c>
      <c r="E71" s="16">
        <v>51</v>
      </c>
      <c r="F71" s="14" t="s">
        <v>106</v>
      </c>
      <c r="G71" s="14" t="s">
        <v>107</v>
      </c>
      <c r="H71" s="418" t="str">
        <f>'Table 1'!J71</f>
        <v/>
      </c>
      <c r="I71" s="419"/>
      <c r="J71" s="420"/>
      <c r="K71" s="444" t="str">
        <f t="shared" si="0"/>
        <v/>
      </c>
      <c r="L71" s="420"/>
      <c r="M71" s="419"/>
      <c r="N71" s="420"/>
      <c r="O71" s="419"/>
      <c r="P71" s="421" t="str">
        <f t="shared" si="1"/>
        <v/>
      </c>
      <c r="Q71" s="419"/>
      <c r="R71" s="420"/>
      <c r="S71" s="423"/>
      <c r="T71" s="416" t="str">
        <f t="shared" si="2"/>
        <v/>
      </c>
      <c r="U71" s="626" t="str">
        <f t="shared" si="3"/>
        <v/>
      </c>
      <c r="V71" s="631" t="str">
        <f t="shared" si="4"/>
        <v/>
      </c>
      <c r="W71" s="442" t="str">
        <f t="shared" si="5"/>
        <v/>
      </c>
    </row>
    <row r="72" spans="1:23" x14ac:dyDescent="0.2">
      <c r="A72" s="56"/>
      <c r="B72" s="211" t="s">
        <v>672</v>
      </c>
      <c r="C72" s="212"/>
      <c r="D72" s="209" t="s">
        <v>535</v>
      </c>
      <c r="E72" s="13">
        <v>52</v>
      </c>
      <c r="F72" s="14" t="s">
        <v>108</v>
      </c>
      <c r="G72" s="14" t="s">
        <v>109</v>
      </c>
      <c r="H72" s="418" t="str">
        <f>'Table 1'!J72</f>
        <v/>
      </c>
      <c r="I72" s="419"/>
      <c r="J72" s="420"/>
      <c r="K72" s="444" t="str">
        <f t="shared" si="0"/>
        <v/>
      </c>
      <c r="L72" s="420"/>
      <c r="M72" s="419"/>
      <c r="N72" s="420"/>
      <c r="O72" s="419"/>
      <c r="P72" s="421" t="str">
        <f t="shared" si="1"/>
        <v/>
      </c>
      <c r="Q72" s="419"/>
      <c r="R72" s="420"/>
      <c r="S72" s="423"/>
      <c r="T72" s="416" t="str">
        <f t="shared" si="2"/>
        <v/>
      </c>
      <c r="U72" s="626" t="str">
        <f t="shared" si="3"/>
        <v/>
      </c>
      <c r="V72" s="631" t="str">
        <f t="shared" si="4"/>
        <v/>
      </c>
      <c r="W72" s="442" t="str">
        <f t="shared" si="5"/>
        <v/>
      </c>
    </row>
    <row r="73" spans="1:23" x14ac:dyDescent="0.2">
      <c r="A73" s="56"/>
      <c r="B73" s="211" t="s">
        <v>673</v>
      </c>
      <c r="C73" s="212"/>
      <c r="D73" s="209" t="s">
        <v>535</v>
      </c>
      <c r="E73" s="16">
        <v>53</v>
      </c>
      <c r="F73" s="14" t="s">
        <v>110</v>
      </c>
      <c r="G73" s="14" t="s">
        <v>111</v>
      </c>
      <c r="H73" s="418">
        <f>'Table 1'!J73</f>
        <v>13</v>
      </c>
      <c r="I73" s="419"/>
      <c r="J73" s="420">
        <v>1</v>
      </c>
      <c r="K73" s="444">
        <f t="shared" si="0"/>
        <v>12</v>
      </c>
      <c r="L73" s="420"/>
      <c r="M73" s="419"/>
      <c r="N73" s="420">
        <v>12</v>
      </c>
      <c r="O73" s="419"/>
      <c r="P73" s="421" t="str">
        <f t="shared" si="1"/>
        <v/>
      </c>
      <c r="Q73" s="419"/>
      <c r="R73" s="420"/>
      <c r="S73" s="423"/>
      <c r="T73" s="416" t="str">
        <f t="shared" si="2"/>
        <v/>
      </c>
      <c r="U73" s="626" t="str">
        <f t="shared" si="3"/>
        <v/>
      </c>
      <c r="V73" s="631" t="str">
        <f t="shared" si="4"/>
        <v/>
      </c>
      <c r="W73" s="442" t="str">
        <f t="shared" si="5"/>
        <v/>
      </c>
    </row>
    <row r="74" spans="1:23" x14ac:dyDescent="0.2">
      <c r="A74" s="56"/>
      <c r="B74" s="211" t="s">
        <v>674</v>
      </c>
      <c r="C74" s="212"/>
      <c r="D74" s="209" t="s">
        <v>535</v>
      </c>
      <c r="E74" s="13">
        <v>54</v>
      </c>
      <c r="F74" s="14" t="s">
        <v>112</v>
      </c>
      <c r="G74" s="14" t="s">
        <v>113</v>
      </c>
      <c r="H74" s="418">
        <f>'Table 1'!J74</f>
        <v>12</v>
      </c>
      <c r="I74" s="419"/>
      <c r="J74" s="420"/>
      <c r="K74" s="444">
        <f t="shared" si="0"/>
        <v>12</v>
      </c>
      <c r="L74" s="420"/>
      <c r="M74" s="419"/>
      <c r="N74" s="420">
        <v>12</v>
      </c>
      <c r="O74" s="419"/>
      <c r="P74" s="421" t="str">
        <f t="shared" si="1"/>
        <v/>
      </c>
      <c r="Q74" s="419"/>
      <c r="R74" s="420"/>
      <c r="S74" s="423"/>
      <c r="T74" s="416" t="str">
        <f t="shared" si="2"/>
        <v/>
      </c>
      <c r="U74" s="626" t="str">
        <f t="shared" si="3"/>
        <v/>
      </c>
      <c r="V74" s="631" t="str">
        <f t="shared" si="4"/>
        <v/>
      </c>
      <c r="W74" s="442" t="str">
        <f t="shared" si="5"/>
        <v/>
      </c>
    </row>
    <row r="75" spans="1:23" x14ac:dyDescent="0.2">
      <c r="A75" s="56"/>
      <c r="B75" s="211" t="s">
        <v>675</v>
      </c>
      <c r="C75" s="212"/>
      <c r="D75" s="209" t="s">
        <v>535</v>
      </c>
      <c r="E75" s="16">
        <v>55</v>
      </c>
      <c r="F75" s="14" t="s">
        <v>114</v>
      </c>
      <c r="G75" s="14" t="s">
        <v>115</v>
      </c>
      <c r="H75" s="418">
        <f>'Table 1'!J75</f>
        <v>75</v>
      </c>
      <c r="I75" s="419"/>
      <c r="J75" s="420"/>
      <c r="K75" s="444">
        <f t="shared" si="0"/>
        <v>75</v>
      </c>
      <c r="L75" s="420"/>
      <c r="M75" s="419"/>
      <c r="N75" s="420">
        <v>75</v>
      </c>
      <c r="O75" s="419"/>
      <c r="P75" s="421" t="str">
        <f t="shared" si="1"/>
        <v/>
      </c>
      <c r="Q75" s="419"/>
      <c r="R75" s="420"/>
      <c r="S75" s="423"/>
      <c r="T75" s="416" t="str">
        <f t="shared" si="2"/>
        <v/>
      </c>
      <c r="U75" s="626" t="str">
        <f t="shared" si="3"/>
        <v/>
      </c>
      <c r="V75" s="631" t="str">
        <f t="shared" si="4"/>
        <v/>
      </c>
      <c r="W75" s="442" t="str">
        <f t="shared" si="5"/>
        <v/>
      </c>
    </row>
    <row r="76" spans="1:23" x14ac:dyDescent="0.2">
      <c r="A76" s="56"/>
      <c r="B76" s="211" t="s">
        <v>676</v>
      </c>
      <c r="C76" s="212"/>
      <c r="D76" s="209" t="s">
        <v>535</v>
      </c>
      <c r="E76" s="13">
        <v>56</v>
      </c>
      <c r="F76" s="14" t="s">
        <v>116</v>
      </c>
      <c r="G76" s="14" t="s">
        <v>117</v>
      </c>
      <c r="H76" s="418">
        <f>'Table 1'!J76</f>
        <v>51</v>
      </c>
      <c r="I76" s="419"/>
      <c r="J76" s="420"/>
      <c r="K76" s="444">
        <f t="shared" si="0"/>
        <v>51</v>
      </c>
      <c r="L76" s="420"/>
      <c r="M76" s="419"/>
      <c r="N76" s="420">
        <v>51</v>
      </c>
      <c r="O76" s="419"/>
      <c r="P76" s="421" t="str">
        <f t="shared" si="1"/>
        <v/>
      </c>
      <c r="Q76" s="419"/>
      <c r="R76" s="420"/>
      <c r="S76" s="423"/>
      <c r="T76" s="416" t="str">
        <f t="shared" si="2"/>
        <v/>
      </c>
      <c r="U76" s="626" t="str">
        <f t="shared" si="3"/>
        <v/>
      </c>
      <c r="V76" s="631" t="str">
        <f t="shared" si="4"/>
        <v/>
      </c>
      <c r="W76" s="442" t="str">
        <f t="shared" si="5"/>
        <v/>
      </c>
    </row>
    <row r="77" spans="1:23" x14ac:dyDescent="0.2">
      <c r="A77" s="56"/>
      <c r="B77" s="211" t="s">
        <v>677</v>
      </c>
      <c r="C77" s="212"/>
      <c r="D77" s="209" t="s">
        <v>535</v>
      </c>
      <c r="E77" s="16">
        <v>57</v>
      </c>
      <c r="F77" s="33" t="s">
        <v>510</v>
      </c>
      <c r="G77" s="33" t="s">
        <v>511</v>
      </c>
      <c r="H77" s="418">
        <f>'Table 1'!J77</f>
        <v>503</v>
      </c>
      <c r="I77" s="419"/>
      <c r="J77" s="420">
        <v>501</v>
      </c>
      <c r="K77" s="444">
        <f t="shared" si="0"/>
        <v>2</v>
      </c>
      <c r="L77" s="420"/>
      <c r="M77" s="419"/>
      <c r="N77" s="420">
        <v>2</v>
      </c>
      <c r="O77" s="419"/>
      <c r="P77" s="421" t="str">
        <f t="shared" si="1"/>
        <v/>
      </c>
      <c r="Q77" s="419"/>
      <c r="R77" s="420"/>
      <c r="S77" s="423"/>
      <c r="T77" s="416" t="str">
        <f t="shared" si="2"/>
        <v/>
      </c>
      <c r="U77" s="626" t="str">
        <f t="shared" si="3"/>
        <v/>
      </c>
      <c r="V77" s="631" t="str">
        <f t="shared" si="4"/>
        <v/>
      </c>
      <c r="W77" s="442" t="str">
        <f t="shared" si="5"/>
        <v/>
      </c>
    </row>
    <row r="78" spans="1:23" x14ac:dyDescent="0.2">
      <c r="A78" s="56"/>
      <c r="B78" s="211" t="s">
        <v>678</v>
      </c>
      <c r="C78" s="212"/>
      <c r="D78" s="209" t="s">
        <v>535</v>
      </c>
      <c r="E78" s="13">
        <v>58</v>
      </c>
      <c r="F78" s="14" t="s">
        <v>118</v>
      </c>
      <c r="G78" s="14" t="s">
        <v>119</v>
      </c>
      <c r="H78" s="418">
        <f>'Table 1'!J78</f>
        <v>118</v>
      </c>
      <c r="I78" s="419"/>
      <c r="J78" s="420"/>
      <c r="K78" s="444">
        <f t="shared" si="0"/>
        <v>118</v>
      </c>
      <c r="L78" s="420"/>
      <c r="M78" s="419"/>
      <c r="N78" s="420">
        <v>118</v>
      </c>
      <c r="O78" s="419"/>
      <c r="P78" s="421" t="str">
        <f t="shared" si="1"/>
        <v/>
      </c>
      <c r="Q78" s="419"/>
      <c r="R78" s="420"/>
      <c r="S78" s="423"/>
      <c r="T78" s="416" t="str">
        <f t="shared" si="2"/>
        <v/>
      </c>
      <c r="U78" s="626" t="str">
        <f t="shared" si="3"/>
        <v/>
      </c>
      <c r="V78" s="631" t="str">
        <f t="shared" si="4"/>
        <v/>
      </c>
      <c r="W78" s="442" t="str">
        <f t="shared" si="5"/>
        <v/>
      </c>
    </row>
    <row r="79" spans="1:23" x14ac:dyDescent="0.2">
      <c r="A79" s="56"/>
      <c r="B79" s="211" t="s">
        <v>679</v>
      </c>
      <c r="C79" s="212"/>
      <c r="D79" s="209" t="s">
        <v>535</v>
      </c>
      <c r="E79" s="16">
        <v>59</v>
      </c>
      <c r="F79" s="14" t="s">
        <v>120</v>
      </c>
      <c r="G79" s="14" t="s">
        <v>121</v>
      </c>
      <c r="H79" s="418">
        <f>'Table 1'!J79</f>
        <v>42</v>
      </c>
      <c r="I79" s="419"/>
      <c r="J79" s="420"/>
      <c r="K79" s="444">
        <f t="shared" si="0"/>
        <v>42</v>
      </c>
      <c r="L79" s="420"/>
      <c r="M79" s="419"/>
      <c r="N79" s="420">
        <v>42</v>
      </c>
      <c r="O79" s="419"/>
      <c r="P79" s="421" t="str">
        <f t="shared" si="1"/>
        <v/>
      </c>
      <c r="Q79" s="419"/>
      <c r="R79" s="420"/>
      <c r="S79" s="423"/>
      <c r="T79" s="416" t="str">
        <f t="shared" si="2"/>
        <v/>
      </c>
      <c r="U79" s="626" t="str">
        <f t="shared" si="3"/>
        <v/>
      </c>
      <c r="V79" s="631" t="str">
        <f t="shared" si="4"/>
        <v/>
      </c>
      <c r="W79" s="442" t="str">
        <f t="shared" si="5"/>
        <v/>
      </c>
    </row>
    <row r="80" spans="1:23" x14ac:dyDescent="0.2">
      <c r="A80" s="56"/>
      <c r="B80" s="211" t="s">
        <v>680</v>
      </c>
      <c r="C80" s="212"/>
      <c r="D80" s="209" t="s">
        <v>535</v>
      </c>
      <c r="E80" s="13">
        <v>60</v>
      </c>
      <c r="F80" s="14" t="s">
        <v>122</v>
      </c>
      <c r="G80" s="14" t="s">
        <v>123</v>
      </c>
      <c r="H80" s="418">
        <f>'Table 1'!J80</f>
        <v>2104</v>
      </c>
      <c r="I80" s="419"/>
      <c r="J80" s="420">
        <v>9</v>
      </c>
      <c r="K80" s="444">
        <f t="shared" si="0"/>
        <v>2095</v>
      </c>
      <c r="L80" s="420">
        <v>2</v>
      </c>
      <c r="M80" s="419"/>
      <c r="N80" s="420">
        <v>2093</v>
      </c>
      <c r="O80" s="419"/>
      <c r="P80" s="421" t="str">
        <f t="shared" si="1"/>
        <v/>
      </c>
      <c r="Q80" s="419"/>
      <c r="R80" s="420"/>
      <c r="S80" s="423"/>
      <c r="T80" s="416" t="str">
        <f t="shared" si="2"/>
        <v/>
      </c>
      <c r="U80" s="626" t="str">
        <f t="shared" si="3"/>
        <v/>
      </c>
      <c r="V80" s="631" t="str">
        <f t="shared" si="4"/>
        <v/>
      </c>
      <c r="W80" s="442" t="str">
        <f t="shared" si="5"/>
        <v/>
      </c>
    </row>
    <row r="81" spans="1:23" x14ac:dyDescent="0.2">
      <c r="A81" s="56"/>
      <c r="B81" s="211" t="s">
        <v>681</v>
      </c>
      <c r="C81" s="212"/>
      <c r="D81" s="209" t="s">
        <v>535</v>
      </c>
      <c r="E81" s="16">
        <v>61</v>
      </c>
      <c r="F81" s="14" t="s">
        <v>124</v>
      </c>
      <c r="G81" s="14" t="s">
        <v>125</v>
      </c>
      <c r="H81" s="418" t="str">
        <f>'Table 1'!J81</f>
        <v/>
      </c>
      <c r="I81" s="419"/>
      <c r="J81" s="420"/>
      <c r="K81" s="444" t="str">
        <f t="shared" si="0"/>
        <v/>
      </c>
      <c r="L81" s="420"/>
      <c r="M81" s="419"/>
      <c r="N81" s="420"/>
      <c r="O81" s="419"/>
      <c r="P81" s="421" t="str">
        <f t="shared" si="1"/>
        <v/>
      </c>
      <c r="Q81" s="419"/>
      <c r="R81" s="420"/>
      <c r="S81" s="423"/>
      <c r="T81" s="416" t="str">
        <f t="shared" si="2"/>
        <v/>
      </c>
      <c r="U81" s="626" t="str">
        <f t="shared" si="3"/>
        <v/>
      </c>
      <c r="V81" s="631" t="str">
        <f t="shared" si="4"/>
        <v/>
      </c>
      <c r="W81" s="442" t="str">
        <f t="shared" si="5"/>
        <v/>
      </c>
    </row>
    <row r="82" spans="1:23" x14ac:dyDescent="0.2">
      <c r="A82" s="56"/>
      <c r="B82" s="211" t="s">
        <v>682</v>
      </c>
      <c r="C82" s="212"/>
      <c r="D82" s="209" t="s">
        <v>535</v>
      </c>
      <c r="E82" s="13">
        <v>62</v>
      </c>
      <c r="F82" s="14" t="s">
        <v>126</v>
      </c>
      <c r="G82" s="14" t="s">
        <v>127</v>
      </c>
      <c r="H82" s="418" t="str">
        <f>'Table 1'!J82</f>
        <v/>
      </c>
      <c r="I82" s="419"/>
      <c r="J82" s="420"/>
      <c r="K82" s="444" t="str">
        <f t="shared" si="0"/>
        <v/>
      </c>
      <c r="L82" s="420"/>
      <c r="M82" s="419"/>
      <c r="N82" s="420"/>
      <c r="O82" s="419"/>
      <c r="P82" s="421" t="str">
        <f t="shared" si="1"/>
        <v/>
      </c>
      <c r="Q82" s="419"/>
      <c r="R82" s="420"/>
      <c r="S82" s="423"/>
      <c r="T82" s="416" t="str">
        <f t="shared" si="2"/>
        <v/>
      </c>
      <c r="U82" s="626" t="str">
        <f t="shared" si="3"/>
        <v/>
      </c>
      <c r="V82" s="631" t="str">
        <f t="shared" si="4"/>
        <v/>
      </c>
      <c r="W82" s="442" t="str">
        <f t="shared" si="5"/>
        <v/>
      </c>
    </row>
    <row r="83" spans="1:23" x14ac:dyDescent="0.2">
      <c r="A83" s="56"/>
      <c r="B83" s="211" t="s">
        <v>683</v>
      </c>
      <c r="C83" s="212"/>
      <c r="D83" s="209" t="s">
        <v>535</v>
      </c>
      <c r="E83" s="16">
        <v>63</v>
      </c>
      <c r="F83" s="14" t="s">
        <v>128</v>
      </c>
      <c r="G83" s="14" t="s">
        <v>129</v>
      </c>
      <c r="H83" s="418">
        <f>'Table 1'!J83</f>
        <v>59</v>
      </c>
      <c r="I83" s="419"/>
      <c r="J83" s="420"/>
      <c r="K83" s="444">
        <f t="shared" si="0"/>
        <v>59</v>
      </c>
      <c r="L83" s="420"/>
      <c r="M83" s="419"/>
      <c r="N83" s="420">
        <v>59</v>
      </c>
      <c r="O83" s="419"/>
      <c r="P83" s="421" t="str">
        <f t="shared" si="1"/>
        <v/>
      </c>
      <c r="Q83" s="419"/>
      <c r="R83" s="420"/>
      <c r="S83" s="423"/>
      <c r="T83" s="416" t="str">
        <f t="shared" si="2"/>
        <v/>
      </c>
      <c r="U83" s="626" t="str">
        <f t="shared" si="3"/>
        <v/>
      </c>
      <c r="V83" s="631" t="str">
        <f t="shared" si="4"/>
        <v/>
      </c>
      <c r="W83" s="442" t="str">
        <f t="shared" si="5"/>
        <v/>
      </c>
    </row>
    <row r="84" spans="1:23" x14ac:dyDescent="0.2">
      <c r="A84" s="56"/>
      <c r="B84" s="211" t="s">
        <v>684</v>
      </c>
      <c r="C84" s="212"/>
      <c r="D84" s="209" t="s">
        <v>535</v>
      </c>
      <c r="E84" s="13">
        <v>64</v>
      </c>
      <c r="F84" s="14" t="s">
        <v>130</v>
      </c>
      <c r="G84" s="14" t="s">
        <v>131</v>
      </c>
      <c r="H84" s="418">
        <f>'Table 1'!J84</f>
        <v>106</v>
      </c>
      <c r="I84" s="419"/>
      <c r="J84" s="420"/>
      <c r="K84" s="444">
        <f t="shared" si="0"/>
        <v>106</v>
      </c>
      <c r="L84" s="420"/>
      <c r="M84" s="419"/>
      <c r="N84" s="420">
        <v>106</v>
      </c>
      <c r="O84" s="419"/>
      <c r="P84" s="421" t="str">
        <f t="shared" si="1"/>
        <v/>
      </c>
      <c r="Q84" s="419"/>
      <c r="R84" s="420"/>
      <c r="S84" s="423"/>
      <c r="T84" s="416" t="str">
        <f t="shared" si="2"/>
        <v/>
      </c>
      <c r="U84" s="626" t="str">
        <f t="shared" si="3"/>
        <v/>
      </c>
      <c r="V84" s="631" t="str">
        <f t="shared" si="4"/>
        <v/>
      </c>
      <c r="W84" s="442" t="str">
        <f t="shared" si="5"/>
        <v/>
      </c>
    </row>
    <row r="85" spans="1:23" x14ac:dyDescent="0.2">
      <c r="A85" s="56"/>
      <c r="B85" s="211" t="s">
        <v>685</v>
      </c>
      <c r="C85" s="212"/>
      <c r="D85" s="209" t="s">
        <v>535</v>
      </c>
      <c r="E85" s="16">
        <v>65</v>
      </c>
      <c r="F85" s="14" t="s">
        <v>132</v>
      </c>
      <c r="G85" s="14" t="s">
        <v>133</v>
      </c>
      <c r="H85" s="418">
        <f>'Table 1'!J85</f>
        <v>191</v>
      </c>
      <c r="I85" s="419"/>
      <c r="J85" s="420"/>
      <c r="K85" s="444">
        <f t="shared" si="0"/>
        <v>191</v>
      </c>
      <c r="L85" s="420"/>
      <c r="M85" s="419"/>
      <c r="N85" s="420">
        <v>191</v>
      </c>
      <c r="O85" s="419"/>
      <c r="P85" s="421" t="str">
        <f t="shared" si="1"/>
        <v/>
      </c>
      <c r="Q85" s="419"/>
      <c r="R85" s="420"/>
      <c r="S85" s="423"/>
      <c r="T85" s="416" t="str">
        <f t="shared" si="2"/>
        <v/>
      </c>
      <c r="U85" s="626" t="str">
        <f t="shared" si="3"/>
        <v/>
      </c>
      <c r="V85" s="631" t="str">
        <f t="shared" si="4"/>
        <v/>
      </c>
      <c r="W85" s="442" t="str">
        <f t="shared" si="5"/>
        <v/>
      </c>
    </row>
    <row r="86" spans="1:23" x14ac:dyDescent="0.2">
      <c r="A86" s="56"/>
      <c r="B86" s="211" t="s">
        <v>686</v>
      </c>
      <c r="C86" s="212"/>
      <c r="D86" s="209" t="s">
        <v>535</v>
      </c>
      <c r="E86" s="13">
        <v>66</v>
      </c>
      <c r="F86" s="14" t="s">
        <v>134</v>
      </c>
      <c r="G86" s="14" t="s">
        <v>135</v>
      </c>
      <c r="H86" s="418">
        <f>'Table 1'!J86</f>
        <v>35</v>
      </c>
      <c r="I86" s="419"/>
      <c r="J86" s="420">
        <v>11</v>
      </c>
      <c r="K86" s="444">
        <f t="shared" ref="K86:K149" si="6">IF(AND(L86="",M86="",N86=""),"",IF(OR(L86="c",M86="c",N86="c"),"c",SUM(L86:N86)))</f>
        <v>24</v>
      </c>
      <c r="L86" s="420">
        <v>2</v>
      </c>
      <c r="M86" s="419"/>
      <c r="N86" s="420">
        <v>22</v>
      </c>
      <c r="O86" s="419"/>
      <c r="P86" s="421" t="str">
        <f t="shared" ref="P86:P149" si="7">IF(AND(Q86="",R86="",S86=""),"",IF(OR(Q86="c",R86="c",S86="c"),"c",SUM(Q86:S86)))</f>
        <v/>
      </c>
      <c r="Q86" s="419"/>
      <c r="R86" s="420"/>
      <c r="S86" s="423"/>
      <c r="T86" s="416" t="str">
        <f t="shared" ref="T86:T149" si="8">IF(AND(ISNUMBER(H86),SUM(COUNTIF(I86:K86,"c"),COUNTIF(O86:P86,"c"))=1),"Res Disc",IF(AND(H86="c",ISNUMBER(I86),ISNUMBER(J86),ISNUMBER(K86),ISNUMBER(O86),ISNUMBER(P86)),"Res Disc",IF(AND(COUNTIF(Q86:S86,"c")=1,ISNUMBER(P86)),"Res Disc",IF(AND(P86="c",ISNUMBER(Q86),ISNUMBER(R86),ISNUMBER(S86)),"Res Disc",IF(AND(K86="c",ISNUMBER(L86),ISNUMBER(M86),ISNUMBER(N86)),"Res Disc",IF(AND(ISNUMBER(K86),COUNTIF(L86:N86,"c")=1),"Res Disc",""))))))</f>
        <v/>
      </c>
      <c r="U86" s="626" t="str">
        <f t="shared" ref="U86:U149" si="9">IF(T86&lt;&gt;"","",IF(SUM(COUNTIF(I86:K86,"c"),COUNTIF(O86:P86,"c"))&gt;1,"",IF(OR(AND(H86="c",OR(I86="c",J86="c",K86="c",O86="c",P86="c")),AND(H86&lt;&gt;"",I86="c",J86="c",K86="c",O86="c",P86="c"),AND(H86&lt;&gt;"",I86="",J86="",K86="",O86="",P86="")),"",IF(ABS(SUM(I86:K86,O86:P86)-SUM(H86))&gt;0.9,SUM(I86:K86,O86:P86),""))))</f>
        <v/>
      </c>
      <c r="V86" s="631" t="str">
        <f t="shared" ref="V86:V149" si="10">IF(T86&lt;&gt;"","",IF(OR(AND(K86="c",OR(L86="c",N86="c",M86="c")),AND(K86&lt;&gt;"",L86="c",M86="c",N86="c"),AND(K86&lt;&gt;"",L86="",N86="",M86="")),"",IF(COUNTIF(L86:N86,"c")&gt;1,"",IF(ABS(SUM(L86:N86)-SUM(K86))&gt;0.9,SUM(L86:N86),""))))</f>
        <v/>
      </c>
      <c r="W86" s="442" t="str">
        <f t="shared" ref="W86:W149" si="11">IF(T86&lt;&gt;"","",IF(OR(AND(P86="c",OR(Q86="c",S86="c",R86="c")),AND(P86&lt;&gt;"",Q86="c",R86="c",S86="c"),AND(P86&lt;&gt;"",Q86="",S86="",R86="")),"",IF(COUNTIF(Q86:S86,"c")&gt;1,"",IF(ABS(SUM(Q86:S86)-SUM(P86))&gt;0.9,SUM(Q86:S86),""))))</f>
        <v/>
      </c>
    </row>
    <row r="87" spans="1:23" x14ac:dyDescent="0.2">
      <c r="A87" s="56"/>
      <c r="B87" s="211" t="s">
        <v>687</v>
      </c>
      <c r="C87" s="212"/>
      <c r="D87" s="209" t="s">
        <v>535</v>
      </c>
      <c r="E87" s="16">
        <v>67</v>
      </c>
      <c r="F87" s="14" t="s">
        <v>136</v>
      </c>
      <c r="G87" s="14" t="s">
        <v>137</v>
      </c>
      <c r="H87" s="418" t="str">
        <f>'Table 1'!J87</f>
        <v/>
      </c>
      <c r="I87" s="419"/>
      <c r="J87" s="420"/>
      <c r="K87" s="444" t="str">
        <f t="shared" si="6"/>
        <v/>
      </c>
      <c r="L87" s="420"/>
      <c r="M87" s="419"/>
      <c r="N87" s="420"/>
      <c r="O87" s="419"/>
      <c r="P87" s="421" t="str">
        <f t="shared" si="7"/>
        <v/>
      </c>
      <c r="Q87" s="419"/>
      <c r="R87" s="420"/>
      <c r="S87" s="423"/>
      <c r="T87" s="416" t="str">
        <f t="shared" si="8"/>
        <v/>
      </c>
      <c r="U87" s="626" t="str">
        <f t="shared" si="9"/>
        <v/>
      </c>
      <c r="V87" s="631" t="str">
        <f t="shared" si="10"/>
        <v/>
      </c>
      <c r="W87" s="442" t="str">
        <f t="shared" si="11"/>
        <v/>
      </c>
    </row>
    <row r="88" spans="1:23" x14ac:dyDescent="0.2">
      <c r="A88" s="56"/>
      <c r="B88" s="211" t="s">
        <v>688</v>
      </c>
      <c r="C88" s="212"/>
      <c r="D88" s="209" t="s">
        <v>535</v>
      </c>
      <c r="E88" s="13">
        <v>68</v>
      </c>
      <c r="F88" s="14" t="s">
        <v>138</v>
      </c>
      <c r="G88" s="14" t="s">
        <v>139</v>
      </c>
      <c r="H88" s="418" t="str">
        <f>'Table 1'!J88</f>
        <v/>
      </c>
      <c r="I88" s="419"/>
      <c r="J88" s="420"/>
      <c r="K88" s="444" t="str">
        <f t="shared" si="6"/>
        <v/>
      </c>
      <c r="L88" s="420"/>
      <c r="M88" s="419"/>
      <c r="N88" s="420"/>
      <c r="O88" s="419"/>
      <c r="P88" s="421" t="str">
        <f t="shared" si="7"/>
        <v/>
      </c>
      <c r="Q88" s="419"/>
      <c r="R88" s="420"/>
      <c r="S88" s="423"/>
      <c r="T88" s="416" t="str">
        <f t="shared" si="8"/>
        <v/>
      </c>
      <c r="U88" s="626" t="str">
        <f t="shared" si="9"/>
        <v/>
      </c>
      <c r="V88" s="631" t="str">
        <f t="shared" si="10"/>
        <v/>
      </c>
      <c r="W88" s="442" t="str">
        <f t="shared" si="11"/>
        <v/>
      </c>
    </row>
    <row r="89" spans="1:23" x14ac:dyDescent="0.2">
      <c r="A89" s="56"/>
      <c r="B89" s="211" t="s">
        <v>689</v>
      </c>
      <c r="C89" s="212"/>
      <c r="D89" s="209" t="s">
        <v>535</v>
      </c>
      <c r="E89" s="16">
        <v>69</v>
      </c>
      <c r="F89" s="14" t="s">
        <v>140</v>
      </c>
      <c r="G89" s="14" t="s">
        <v>141</v>
      </c>
      <c r="H89" s="418" t="str">
        <f>'Table 1'!J89</f>
        <v/>
      </c>
      <c r="I89" s="419"/>
      <c r="J89" s="420"/>
      <c r="K89" s="444" t="str">
        <f t="shared" si="6"/>
        <v/>
      </c>
      <c r="L89" s="420"/>
      <c r="M89" s="419"/>
      <c r="N89" s="420"/>
      <c r="O89" s="419"/>
      <c r="P89" s="421" t="str">
        <f t="shared" si="7"/>
        <v/>
      </c>
      <c r="Q89" s="419"/>
      <c r="R89" s="420"/>
      <c r="S89" s="423"/>
      <c r="T89" s="416" t="str">
        <f t="shared" si="8"/>
        <v/>
      </c>
      <c r="U89" s="626" t="str">
        <f t="shared" si="9"/>
        <v/>
      </c>
      <c r="V89" s="631" t="str">
        <f t="shared" si="10"/>
        <v/>
      </c>
      <c r="W89" s="442" t="str">
        <f t="shared" si="11"/>
        <v/>
      </c>
    </row>
    <row r="90" spans="1:23" x14ac:dyDescent="0.2">
      <c r="A90" s="56"/>
      <c r="B90" s="211" t="s">
        <v>690</v>
      </c>
      <c r="C90" s="212"/>
      <c r="D90" s="209" t="s">
        <v>535</v>
      </c>
      <c r="E90" s="13">
        <v>70</v>
      </c>
      <c r="F90" s="14" t="s">
        <v>142</v>
      </c>
      <c r="G90" s="14" t="s">
        <v>143</v>
      </c>
      <c r="H90" s="418" t="str">
        <f>'Table 1'!J90</f>
        <v/>
      </c>
      <c r="I90" s="419"/>
      <c r="J90" s="420"/>
      <c r="K90" s="444" t="str">
        <f t="shared" si="6"/>
        <v/>
      </c>
      <c r="L90" s="420"/>
      <c r="M90" s="419"/>
      <c r="N90" s="420"/>
      <c r="O90" s="419"/>
      <c r="P90" s="421" t="str">
        <f t="shared" si="7"/>
        <v/>
      </c>
      <c r="Q90" s="419"/>
      <c r="R90" s="420"/>
      <c r="S90" s="423"/>
      <c r="T90" s="416" t="str">
        <f t="shared" si="8"/>
        <v/>
      </c>
      <c r="U90" s="626" t="str">
        <f t="shared" si="9"/>
        <v/>
      </c>
      <c r="V90" s="631" t="str">
        <f t="shared" si="10"/>
        <v/>
      </c>
      <c r="W90" s="442" t="str">
        <f t="shared" si="11"/>
        <v/>
      </c>
    </row>
    <row r="91" spans="1:23" x14ac:dyDescent="0.2">
      <c r="A91" s="56"/>
      <c r="B91" s="211" t="s">
        <v>691</v>
      </c>
      <c r="C91" s="212"/>
      <c r="D91" s="209" t="s">
        <v>535</v>
      </c>
      <c r="E91" s="16">
        <v>71</v>
      </c>
      <c r="F91" s="14" t="s">
        <v>144</v>
      </c>
      <c r="G91" s="14" t="s">
        <v>145</v>
      </c>
      <c r="H91" s="418" t="str">
        <f>'Table 1'!J91</f>
        <v/>
      </c>
      <c r="I91" s="419"/>
      <c r="J91" s="420"/>
      <c r="K91" s="444" t="str">
        <f t="shared" si="6"/>
        <v/>
      </c>
      <c r="L91" s="420"/>
      <c r="M91" s="419"/>
      <c r="N91" s="420"/>
      <c r="O91" s="419"/>
      <c r="P91" s="421" t="str">
        <f t="shared" si="7"/>
        <v/>
      </c>
      <c r="Q91" s="419"/>
      <c r="R91" s="420"/>
      <c r="S91" s="423"/>
      <c r="T91" s="416" t="str">
        <f t="shared" si="8"/>
        <v/>
      </c>
      <c r="U91" s="626" t="str">
        <f t="shared" si="9"/>
        <v/>
      </c>
      <c r="V91" s="631" t="str">
        <f t="shared" si="10"/>
        <v/>
      </c>
      <c r="W91" s="442" t="str">
        <f t="shared" si="11"/>
        <v/>
      </c>
    </row>
    <row r="92" spans="1:23" x14ac:dyDescent="0.2">
      <c r="A92" s="56"/>
      <c r="B92" s="211" t="s">
        <v>692</v>
      </c>
      <c r="C92" s="212"/>
      <c r="D92" s="209" t="s">
        <v>535</v>
      </c>
      <c r="E92" s="13">
        <v>72</v>
      </c>
      <c r="F92" s="14" t="s">
        <v>146</v>
      </c>
      <c r="G92" s="14" t="s">
        <v>147</v>
      </c>
      <c r="H92" s="418" t="str">
        <f>'Table 1'!J92</f>
        <v/>
      </c>
      <c r="I92" s="419"/>
      <c r="J92" s="420"/>
      <c r="K92" s="444" t="str">
        <f t="shared" si="6"/>
        <v/>
      </c>
      <c r="L92" s="420"/>
      <c r="M92" s="419"/>
      <c r="N92" s="420"/>
      <c r="O92" s="419"/>
      <c r="P92" s="421" t="str">
        <f t="shared" si="7"/>
        <v/>
      </c>
      <c r="Q92" s="419"/>
      <c r="R92" s="420"/>
      <c r="S92" s="423"/>
      <c r="T92" s="416" t="str">
        <f t="shared" si="8"/>
        <v/>
      </c>
      <c r="U92" s="626" t="str">
        <f t="shared" si="9"/>
        <v/>
      </c>
      <c r="V92" s="631" t="str">
        <f t="shared" si="10"/>
        <v/>
      </c>
      <c r="W92" s="442" t="str">
        <f t="shared" si="11"/>
        <v/>
      </c>
    </row>
    <row r="93" spans="1:23" x14ac:dyDescent="0.2">
      <c r="A93" s="56"/>
      <c r="B93" s="211" t="s">
        <v>693</v>
      </c>
      <c r="C93" s="212"/>
      <c r="D93" s="209" t="s">
        <v>535</v>
      </c>
      <c r="E93" s="16">
        <v>73</v>
      </c>
      <c r="F93" s="14" t="s">
        <v>148</v>
      </c>
      <c r="G93" s="14" t="s">
        <v>149</v>
      </c>
      <c r="H93" s="418" t="str">
        <f>'Table 1'!J93</f>
        <v/>
      </c>
      <c r="I93" s="419"/>
      <c r="J93" s="420"/>
      <c r="K93" s="444" t="str">
        <f t="shared" si="6"/>
        <v/>
      </c>
      <c r="L93" s="420"/>
      <c r="M93" s="419"/>
      <c r="N93" s="420"/>
      <c r="O93" s="419"/>
      <c r="P93" s="421" t="str">
        <f t="shared" si="7"/>
        <v/>
      </c>
      <c r="Q93" s="419"/>
      <c r="R93" s="420"/>
      <c r="S93" s="423"/>
      <c r="T93" s="416" t="str">
        <f t="shared" si="8"/>
        <v/>
      </c>
      <c r="U93" s="626" t="str">
        <f t="shared" si="9"/>
        <v/>
      </c>
      <c r="V93" s="631" t="str">
        <f t="shared" si="10"/>
        <v/>
      </c>
      <c r="W93" s="442" t="str">
        <f t="shared" si="11"/>
        <v/>
      </c>
    </row>
    <row r="94" spans="1:23" x14ac:dyDescent="0.2">
      <c r="A94" s="56"/>
      <c r="B94" s="211" t="s">
        <v>694</v>
      </c>
      <c r="C94" s="212"/>
      <c r="D94" s="209" t="s">
        <v>535</v>
      </c>
      <c r="E94" s="13">
        <v>74</v>
      </c>
      <c r="F94" s="14" t="s">
        <v>150</v>
      </c>
      <c r="G94" s="14" t="s">
        <v>151</v>
      </c>
      <c r="H94" s="418">
        <f>'Table 1'!J94</f>
        <v>636</v>
      </c>
      <c r="I94" s="419"/>
      <c r="J94" s="420">
        <v>121</v>
      </c>
      <c r="K94" s="444">
        <f t="shared" si="6"/>
        <v>515</v>
      </c>
      <c r="L94" s="420">
        <v>78</v>
      </c>
      <c r="M94" s="419"/>
      <c r="N94" s="420">
        <v>437</v>
      </c>
      <c r="O94" s="419"/>
      <c r="P94" s="421" t="str">
        <f t="shared" si="7"/>
        <v/>
      </c>
      <c r="Q94" s="419"/>
      <c r="R94" s="420"/>
      <c r="S94" s="423"/>
      <c r="T94" s="416" t="str">
        <f t="shared" si="8"/>
        <v/>
      </c>
      <c r="U94" s="626" t="str">
        <f t="shared" si="9"/>
        <v/>
      </c>
      <c r="V94" s="631" t="str">
        <f t="shared" si="10"/>
        <v/>
      </c>
      <c r="W94" s="442" t="str">
        <f t="shared" si="11"/>
        <v/>
      </c>
    </row>
    <row r="95" spans="1:23" x14ac:dyDescent="0.2">
      <c r="A95" s="56"/>
      <c r="B95" s="211" t="s">
        <v>695</v>
      </c>
      <c r="C95" s="212"/>
      <c r="D95" s="209" t="s">
        <v>535</v>
      </c>
      <c r="E95" s="16">
        <v>75</v>
      </c>
      <c r="F95" s="14" t="s">
        <v>152</v>
      </c>
      <c r="G95" s="14" t="s">
        <v>153</v>
      </c>
      <c r="H95" s="418">
        <f>'Table 1'!J95</f>
        <v>32578</v>
      </c>
      <c r="I95" s="419"/>
      <c r="J95" s="420">
        <v>539</v>
      </c>
      <c r="K95" s="444">
        <f t="shared" si="6"/>
        <v>32039</v>
      </c>
      <c r="L95" s="420">
        <v>65</v>
      </c>
      <c r="M95" s="419"/>
      <c r="N95" s="420">
        <v>31974</v>
      </c>
      <c r="O95" s="419"/>
      <c r="P95" s="421" t="str">
        <f t="shared" si="7"/>
        <v/>
      </c>
      <c r="Q95" s="419"/>
      <c r="R95" s="420"/>
      <c r="S95" s="423"/>
      <c r="T95" s="416" t="str">
        <f t="shared" si="8"/>
        <v/>
      </c>
      <c r="U95" s="626" t="str">
        <f t="shared" si="9"/>
        <v/>
      </c>
      <c r="V95" s="631" t="str">
        <f t="shared" si="10"/>
        <v/>
      </c>
      <c r="W95" s="442" t="str">
        <f t="shared" si="11"/>
        <v/>
      </c>
    </row>
    <row r="96" spans="1:23" x14ac:dyDescent="0.2">
      <c r="A96" s="56"/>
      <c r="B96" s="211" t="s">
        <v>696</v>
      </c>
      <c r="C96" s="212"/>
      <c r="D96" s="209" t="s">
        <v>535</v>
      </c>
      <c r="E96" s="13">
        <v>76</v>
      </c>
      <c r="F96" s="14" t="s">
        <v>154</v>
      </c>
      <c r="G96" s="14" t="s">
        <v>155</v>
      </c>
      <c r="H96" s="418" t="str">
        <f>'Table 1'!J96</f>
        <v/>
      </c>
      <c r="I96" s="419"/>
      <c r="J96" s="420"/>
      <c r="K96" s="444" t="str">
        <f t="shared" si="6"/>
        <v/>
      </c>
      <c r="L96" s="420"/>
      <c r="M96" s="419"/>
      <c r="N96" s="420"/>
      <c r="O96" s="419"/>
      <c r="P96" s="421" t="str">
        <f t="shared" si="7"/>
        <v/>
      </c>
      <c r="Q96" s="419"/>
      <c r="R96" s="420"/>
      <c r="S96" s="423"/>
      <c r="T96" s="416" t="str">
        <f t="shared" si="8"/>
        <v/>
      </c>
      <c r="U96" s="626" t="str">
        <f t="shared" si="9"/>
        <v/>
      </c>
      <c r="V96" s="631" t="str">
        <f t="shared" si="10"/>
        <v/>
      </c>
      <c r="W96" s="442" t="str">
        <f t="shared" si="11"/>
        <v/>
      </c>
    </row>
    <row r="97" spans="1:23" x14ac:dyDescent="0.2">
      <c r="A97" s="56"/>
      <c r="B97" s="211" t="s">
        <v>697</v>
      </c>
      <c r="C97" s="212"/>
      <c r="D97" s="209" t="s">
        <v>535</v>
      </c>
      <c r="E97" s="16">
        <v>77</v>
      </c>
      <c r="F97" s="14" t="s">
        <v>156</v>
      </c>
      <c r="G97" s="14" t="s">
        <v>157</v>
      </c>
      <c r="H97" s="418" t="str">
        <f>'Table 1'!J97</f>
        <v/>
      </c>
      <c r="I97" s="419"/>
      <c r="J97" s="420"/>
      <c r="K97" s="444" t="str">
        <f t="shared" si="6"/>
        <v/>
      </c>
      <c r="L97" s="420"/>
      <c r="M97" s="419"/>
      <c r="N97" s="420"/>
      <c r="O97" s="419"/>
      <c r="P97" s="421" t="str">
        <f t="shared" si="7"/>
        <v/>
      </c>
      <c r="Q97" s="419"/>
      <c r="R97" s="420"/>
      <c r="S97" s="423"/>
      <c r="T97" s="416" t="str">
        <f t="shared" si="8"/>
        <v/>
      </c>
      <c r="U97" s="626" t="str">
        <f t="shared" si="9"/>
        <v/>
      </c>
      <c r="V97" s="631" t="str">
        <f t="shared" si="10"/>
        <v/>
      </c>
      <c r="W97" s="442" t="str">
        <f t="shared" si="11"/>
        <v/>
      </c>
    </row>
    <row r="98" spans="1:23" x14ac:dyDescent="0.2">
      <c r="A98" s="56"/>
      <c r="B98" s="211" t="s">
        <v>698</v>
      </c>
      <c r="C98" s="212"/>
      <c r="D98" s="209" t="s">
        <v>535</v>
      </c>
      <c r="E98" s="13">
        <v>78</v>
      </c>
      <c r="F98" s="14" t="s">
        <v>158</v>
      </c>
      <c r="G98" s="14" t="s">
        <v>159</v>
      </c>
      <c r="H98" s="418" t="str">
        <f>'Table 1'!J98</f>
        <v/>
      </c>
      <c r="I98" s="419"/>
      <c r="J98" s="420"/>
      <c r="K98" s="444" t="str">
        <f t="shared" si="6"/>
        <v/>
      </c>
      <c r="L98" s="420"/>
      <c r="M98" s="419"/>
      <c r="N98" s="420"/>
      <c r="O98" s="419"/>
      <c r="P98" s="421" t="str">
        <f t="shared" si="7"/>
        <v/>
      </c>
      <c r="Q98" s="419"/>
      <c r="R98" s="420"/>
      <c r="S98" s="423"/>
      <c r="T98" s="416" t="str">
        <f t="shared" si="8"/>
        <v/>
      </c>
      <c r="U98" s="626" t="str">
        <f t="shared" si="9"/>
        <v/>
      </c>
      <c r="V98" s="631" t="str">
        <f t="shared" si="10"/>
        <v/>
      </c>
      <c r="W98" s="442" t="str">
        <f t="shared" si="11"/>
        <v/>
      </c>
    </row>
    <row r="99" spans="1:23" x14ac:dyDescent="0.2">
      <c r="A99" s="56"/>
      <c r="B99" s="211" t="s">
        <v>699</v>
      </c>
      <c r="C99" s="212"/>
      <c r="D99" s="209" t="s">
        <v>535</v>
      </c>
      <c r="E99" s="16">
        <v>79</v>
      </c>
      <c r="F99" s="14" t="s">
        <v>160</v>
      </c>
      <c r="G99" s="14" t="s">
        <v>161</v>
      </c>
      <c r="H99" s="418">
        <f>'Table 1'!J99</f>
        <v>20</v>
      </c>
      <c r="I99" s="419"/>
      <c r="J99" s="420"/>
      <c r="K99" s="444">
        <f t="shared" si="6"/>
        <v>20</v>
      </c>
      <c r="L99" s="420"/>
      <c r="M99" s="419"/>
      <c r="N99" s="420">
        <v>20</v>
      </c>
      <c r="O99" s="419"/>
      <c r="P99" s="421" t="str">
        <f t="shared" si="7"/>
        <v/>
      </c>
      <c r="Q99" s="419"/>
      <c r="R99" s="420"/>
      <c r="S99" s="423"/>
      <c r="T99" s="416" t="str">
        <f t="shared" si="8"/>
        <v/>
      </c>
      <c r="U99" s="626" t="str">
        <f t="shared" si="9"/>
        <v/>
      </c>
      <c r="V99" s="631" t="str">
        <f t="shared" si="10"/>
        <v/>
      </c>
      <c r="W99" s="442" t="str">
        <f t="shared" si="11"/>
        <v/>
      </c>
    </row>
    <row r="100" spans="1:23" x14ac:dyDescent="0.2">
      <c r="A100" s="56"/>
      <c r="B100" s="211" t="s">
        <v>700</v>
      </c>
      <c r="C100" s="212"/>
      <c r="D100" s="209" t="s">
        <v>535</v>
      </c>
      <c r="E100" s="13">
        <v>80</v>
      </c>
      <c r="F100" s="14" t="s">
        <v>162</v>
      </c>
      <c r="G100" s="14" t="s">
        <v>163</v>
      </c>
      <c r="H100" s="418" t="str">
        <f>'Table 1'!J100</f>
        <v/>
      </c>
      <c r="I100" s="419"/>
      <c r="J100" s="420"/>
      <c r="K100" s="444" t="str">
        <f t="shared" si="6"/>
        <v/>
      </c>
      <c r="L100" s="420"/>
      <c r="M100" s="419"/>
      <c r="N100" s="420"/>
      <c r="O100" s="419"/>
      <c r="P100" s="421" t="str">
        <f t="shared" si="7"/>
        <v/>
      </c>
      <c r="Q100" s="419"/>
      <c r="R100" s="420"/>
      <c r="S100" s="423"/>
      <c r="T100" s="416" t="str">
        <f t="shared" si="8"/>
        <v/>
      </c>
      <c r="U100" s="626" t="str">
        <f t="shared" si="9"/>
        <v/>
      </c>
      <c r="V100" s="631" t="str">
        <f t="shared" si="10"/>
        <v/>
      </c>
      <c r="W100" s="442" t="str">
        <f t="shared" si="11"/>
        <v/>
      </c>
    </row>
    <row r="101" spans="1:23" x14ac:dyDescent="0.2">
      <c r="A101" s="56"/>
      <c r="B101" s="211" t="s">
        <v>701</v>
      </c>
      <c r="C101" s="212"/>
      <c r="D101" s="209" t="s">
        <v>535</v>
      </c>
      <c r="E101" s="16">
        <v>81</v>
      </c>
      <c r="F101" s="14" t="s">
        <v>164</v>
      </c>
      <c r="G101" s="14" t="s">
        <v>165</v>
      </c>
      <c r="H101" s="418">
        <f>'Table 1'!J101</f>
        <v>13</v>
      </c>
      <c r="I101" s="419"/>
      <c r="J101" s="420"/>
      <c r="K101" s="444">
        <f t="shared" si="6"/>
        <v>13</v>
      </c>
      <c r="L101" s="420"/>
      <c r="M101" s="419"/>
      <c r="N101" s="420">
        <v>13</v>
      </c>
      <c r="O101" s="419"/>
      <c r="P101" s="421" t="str">
        <f t="shared" si="7"/>
        <v/>
      </c>
      <c r="Q101" s="419"/>
      <c r="R101" s="420"/>
      <c r="S101" s="423"/>
      <c r="T101" s="416" t="str">
        <f t="shared" si="8"/>
        <v/>
      </c>
      <c r="U101" s="626" t="str">
        <f t="shared" si="9"/>
        <v/>
      </c>
      <c r="V101" s="631" t="str">
        <f t="shared" si="10"/>
        <v/>
      </c>
      <c r="W101" s="442" t="str">
        <f t="shared" si="11"/>
        <v/>
      </c>
    </row>
    <row r="102" spans="1:23" x14ac:dyDescent="0.2">
      <c r="A102" s="56"/>
      <c r="B102" s="211" t="s">
        <v>702</v>
      </c>
      <c r="C102" s="212"/>
      <c r="D102" s="209" t="s">
        <v>535</v>
      </c>
      <c r="E102" s="13">
        <v>82</v>
      </c>
      <c r="F102" s="14" t="s">
        <v>166</v>
      </c>
      <c r="G102" s="14" t="s">
        <v>167</v>
      </c>
      <c r="H102" s="418">
        <f>'Table 1'!J102</f>
        <v>12368</v>
      </c>
      <c r="I102" s="419"/>
      <c r="J102" s="420">
        <v>699</v>
      </c>
      <c r="K102" s="444">
        <f t="shared" si="6"/>
        <v>11669</v>
      </c>
      <c r="L102" s="420">
        <v>117</v>
      </c>
      <c r="M102" s="419"/>
      <c r="N102" s="420">
        <v>11552</v>
      </c>
      <c r="O102" s="419"/>
      <c r="P102" s="421" t="str">
        <f t="shared" si="7"/>
        <v/>
      </c>
      <c r="Q102" s="419"/>
      <c r="R102" s="420"/>
      <c r="S102" s="423"/>
      <c r="T102" s="416" t="str">
        <f t="shared" si="8"/>
        <v/>
      </c>
      <c r="U102" s="626" t="str">
        <f t="shared" si="9"/>
        <v/>
      </c>
      <c r="V102" s="631" t="str">
        <f t="shared" si="10"/>
        <v/>
      </c>
      <c r="W102" s="442" t="str">
        <f t="shared" si="11"/>
        <v/>
      </c>
    </row>
    <row r="103" spans="1:23" x14ac:dyDescent="0.2">
      <c r="A103" s="56"/>
      <c r="B103" s="211" t="s">
        <v>703</v>
      </c>
      <c r="C103" s="212"/>
      <c r="D103" s="209" t="s">
        <v>535</v>
      </c>
      <c r="E103" s="16">
        <v>83</v>
      </c>
      <c r="F103" s="14" t="s">
        <v>168</v>
      </c>
      <c r="G103" s="14" t="s">
        <v>169</v>
      </c>
      <c r="H103" s="418">
        <f>'Table 1'!J103</f>
        <v>61</v>
      </c>
      <c r="I103" s="419"/>
      <c r="J103" s="420"/>
      <c r="K103" s="444">
        <f t="shared" si="6"/>
        <v>61</v>
      </c>
      <c r="L103" s="420"/>
      <c r="M103" s="419"/>
      <c r="N103" s="420">
        <v>61</v>
      </c>
      <c r="O103" s="419"/>
      <c r="P103" s="421" t="str">
        <f t="shared" si="7"/>
        <v/>
      </c>
      <c r="Q103" s="419"/>
      <c r="R103" s="420"/>
      <c r="S103" s="423"/>
      <c r="T103" s="416" t="str">
        <f t="shared" si="8"/>
        <v/>
      </c>
      <c r="U103" s="626" t="str">
        <f t="shared" si="9"/>
        <v/>
      </c>
      <c r="V103" s="631" t="str">
        <f t="shared" si="10"/>
        <v/>
      </c>
      <c r="W103" s="442" t="str">
        <f t="shared" si="11"/>
        <v/>
      </c>
    </row>
    <row r="104" spans="1:23" x14ac:dyDescent="0.2">
      <c r="A104" s="56"/>
      <c r="B104" s="211" t="s">
        <v>704</v>
      </c>
      <c r="C104" s="212"/>
      <c r="D104" s="209" t="s">
        <v>535</v>
      </c>
      <c r="E104" s="13">
        <v>84</v>
      </c>
      <c r="F104" s="14" t="s">
        <v>170</v>
      </c>
      <c r="G104" s="14" t="s">
        <v>171</v>
      </c>
      <c r="H104" s="418">
        <f>'Table 1'!J104</f>
        <v>1</v>
      </c>
      <c r="I104" s="419"/>
      <c r="J104" s="420">
        <v>1</v>
      </c>
      <c r="K104" s="444" t="str">
        <f t="shared" si="6"/>
        <v/>
      </c>
      <c r="L104" s="420"/>
      <c r="M104" s="419"/>
      <c r="N104" s="420"/>
      <c r="O104" s="419"/>
      <c r="P104" s="421" t="str">
        <f t="shared" si="7"/>
        <v/>
      </c>
      <c r="Q104" s="419"/>
      <c r="R104" s="420"/>
      <c r="S104" s="423"/>
      <c r="T104" s="416" t="str">
        <f t="shared" si="8"/>
        <v/>
      </c>
      <c r="U104" s="626" t="str">
        <f t="shared" si="9"/>
        <v/>
      </c>
      <c r="V104" s="631" t="str">
        <f t="shared" si="10"/>
        <v/>
      </c>
      <c r="W104" s="442" t="str">
        <f t="shared" si="11"/>
        <v/>
      </c>
    </row>
    <row r="105" spans="1:23" x14ac:dyDescent="0.2">
      <c r="A105" s="56"/>
      <c r="B105" s="211" t="s">
        <v>705</v>
      </c>
      <c r="C105" s="212"/>
      <c r="D105" s="209" t="s">
        <v>535</v>
      </c>
      <c r="E105" s="16">
        <v>85</v>
      </c>
      <c r="F105" s="14" t="s">
        <v>172</v>
      </c>
      <c r="G105" s="14" t="s">
        <v>173</v>
      </c>
      <c r="H105" s="418">
        <f>'Table 1'!J105</f>
        <v>1740</v>
      </c>
      <c r="I105" s="419"/>
      <c r="J105" s="420"/>
      <c r="K105" s="444">
        <f t="shared" si="6"/>
        <v>1740</v>
      </c>
      <c r="L105" s="420"/>
      <c r="M105" s="419"/>
      <c r="N105" s="420">
        <v>1740</v>
      </c>
      <c r="O105" s="419"/>
      <c r="P105" s="421" t="str">
        <f t="shared" si="7"/>
        <v/>
      </c>
      <c r="Q105" s="419"/>
      <c r="R105" s="420"/>
      <c r="S105" s="423"/>
      <c r="T105" s="416" t="str">
        <f t="shared" si="8"/>
        <v/>
      </c>
      <c r="U105" s="626" t="str">
        <f t="shared" si="9"/>
        <v/>
      </c>
      <c r="V105" s="631" t="str">
        <f t="shared" si="10"/>
        <v/>
      </c>
      <c r="W105" s="442" t="str">
        <f t="shared" si="11"/>
        <v/>
      </c>
    </row>
    <row r="106" spans="1:23" x14ac:dyDescent="0.2">
      <c r="A106" s="56"/>
      <c r="B106" s="211" t="s">
        <v>706</v>
      </c>
      <c r="C106" s="212"/>
      <c r="D106" s="209" t="s">
        <v>535</v>
      </c>
      <c r="E106" s="13">
        <v>86</v>
      </c>
      <c r="F106" s="14" t="s">
        <v>174</v>
      </c>
      <c r="G106" s="14" t="s">
        <v>175</v>
      </c>
      <c r="H106" s="418" t="str">
        <f>'Table 1'!J106</f>
        <v/>
      </c>
      <c r="I106" s="419"/>
      <c r="J106" s="420"/>
      <c r="K106" s="444" t="str">
        <f t="shared" si="6"/>
        <v/>
      </c>
      <c r="L106" s="420"/>
      <c r="M106" s="419"/>
      <c r="N106" s="420"/>
      <c r="O106" s="419"/>
      <c r="P106" s="421" t="str">
        <f t="shared" si="7"/>
        <v/>
      </c>
      <c r="Q106" s="419"/>
      <c r="R106" s="420"/>
      <c r="S106" s="423"/>
      <c r="T106" s="416" t="str">
        <f t="shared" si="8"/>
        <v/>
      </c>
      <c r="U106" s="626" t="str">
        <f t="shared" si="9"/>
        <v/>
      </c>
      <c r="V106" s="631" t="str">
        <f t="shared" si="10"/>
        <v/>
      </c>
      <c r="W106" s="442" t="str">
        <f t="shared" si="11"/>
        <v/>
      </c>
    </row>
    <row r="107" spans="1:23" x14ac:dyDescent="0.2">
      <c r="A107" s="56"/>
      <c r="B107" s="211" t="s">
        <v>707</v>
      </c>
      <c r="C107" s="212"/>
      <c r="D107" s="209" t="s">
        <v>535</v>
      </c>
      <c r="E107" s="16">
        <v>87</v>
      </c>
      <c r="F107" s="14" t="s">
        <v>176</v>
      </c>
      <c r="G107" s="14" t="s">
        <v>177</v>
      </c>
      <c r="H107" s="418" t="str">
        <f>'Table 1'!J107</f>
        <v/>
      </c>
      <c r="I107" s="419"/>
      <c r="J107" s="420"/>
      <c r="K107" s="444" t="str">
        <f t="shared" si="6"/>
        <v/>
      </c>
      <c r="L107" s="420"/>
      <c r="M107" s="419"/>
      <c r="N107" s="420"/>
      <c r="O107" s="419"/>
      <c r="P107" s="421" t="str">
        <f t="shared" si="7"/>
        <v/>
      </c>
      <c r="Q107" s="419"/>
      <c r="R107" s="420"/>
      <c r="S107" s="423"/>
      <c r="T107" s="416" t="str">
        <f t="shared" si="8"/>
        <v/>
      </c>
      <c r="U107" s="626" t="str">
        <f t="shared" si="9"/>
        <v/>
      </c>
      <c r="V107" s="631" t="str">
        <f t="shared" si="10"/>
        <v/>
      </c>
      <c r="W107" s="442" t="str">
        <f t="shared" si="11"/>
        <v/>
      </c>
    </row>
    <row r="108" spans="1:23" x14ac:dyDescent="0.2">
      <c r="A108" s="56"/>
      <c r="B108" s="211" t="s">
        <v>708</v>
      </c>
      <c r="C108" s="212"/>
      <c r="D108" s="209" t="s">
        <v>535</v>
      </c>
      <c r="E108" s="13">
        <v>88</v>
      </c>
      <c r="F108" s="14" t="s">
        <v>178</v>
      </c>
      <c r="G108" s="14" t="s">
        <v>179</v>
      </c>
      <c r="H108" s="418" t="str">
        <f>'Table 1'!J108</f>
        <v/>
      </c>
      <c r="I108" s="419"/>
      <c r="J108" s="420"/>
      <c r="K108" s="444" t="str">
        <f t="shared" si="6"/>
        <v/>
      </c>
      <c r="L108" s="420"/>
      <c r="M108" s="419"/>
      <c r="N108" s="420"/>
      <c r="O108" s="419"/>
      <c r="P108" s="421" t="str">
        <f t="shared" si="7"/>
        <v/>
      </c>
      <c r="Q108" s="419"/>
      <c r="R108" s="420"/>
      <c r="S108" s="423"/>
      <c r="T108" s="416" t="str">
        <f t="shared" si="8"/>
        <v/>
      </c>
      <c r="U108" s="626" t="str">
        <f t="shared" si="9"/>
        <v/>
      </c>
      <c r="V108" s="631" t="str">
        <f t="shared" si="10"/>
        <v/>
      </c>
      <c r="W108" s="442" t="str">
        <f t="shared" si="11"/>
        <v/>
      </c>
    </row>
    <row r="109" spans="1:23" x14ac:dyDescent="0.2">
      <c r="A109" s="56"/>
      <c r="B109" s="211" t="s">
        <v>709</v>
      </c>
      <c r="C109" s="212"/>
      <c r="D109" s="209" t="s">
        <v>535</v>
      </c>
      <c r="E109" s="16">
        <v>89</v>
      </c>
      <c r="F109" s="14" t="s">
        <v>180</v>
      </c>
      <c r="G109" s="14" t="s">
        <v>181</v>
      </c>
      <c r="H109" s="418" t="str">
        <f>'Table 1'!J109</f>
        <v/>
      </c>
      <c r="I109" s="419"/>
      <c r="J109" s="420"/>
      <c r="K109" s="444" t="str">
        <f t="shared" si="6"/>
        <v/>
      </c>
      <c r="L109" s="420"/>
      <c r="M109" s="419"/>
      <c r="N109" s="420"/>
      <c r="O109" s="419"/>
      <c r="P109" s="421" t="str">
        <f t="shared" si="7"/>
        <v/>
      </c>
      <c r="Q109" s="419"/>
      <c r="R109" s="420"/>
      <c r="S109" s="423"/>
      <c r="T109" s="416" t="str">
        <f t="shared" si="8"/>
        <v/>
      </c>
      <c r="U109" s="626" t="str">
        <f t="shared" si="9"/>
        <v/>
      </c>
      <c r="V109" s="631" t="str">
        <f t="shared" si="10"/>
        <v/>
      </c>
      <c r="W109" s="442" t="str">
        <f t="shared" si="11"/>
        <v/>
      </c>
    </row>
    <row r="110" spans="1:23" x14ac:dyDescent="0.2">
      <c r="A110" s="56"/>
      <c r="B110" s="211" t="s">
        <v>710</v>
      </c>
      <c r="C110" s="212"/>
      <c r="D110" s="209" t="s">
        <v>535</v>
      </c>
      <c r="E110" s="13">
        <v>90</v>
      </c>
      <c r="F110" s="14" t="s">
        <v>182</v>
      </c>
      <c r="G110" s="14" t="s">
        <v>183</v>
      </c>
      <c r="H110" s="418">
        <f>'Table 1'!J110</f>
        <v>4</v>
      </c>
      <c r="I110" s="419"/>
      <c r="J110" s="420">
        <v>3</v>
      </c>
      <c r="K110" s="444">
        <f t="shared" si="6"/>
        <v>1</v>
      </c>
      <c r="L110" s="420">
        <v>1</v>
      </c>
      <c r="M110" s="419"/>
      <c r="N110" s="420"/>
      <c r="O110" s="419"/>
      <c r="P110" s="421" t="str">
        <f t="shared" si="7"/>
        <v/>
      </c>
      <c r="Q110" s="419"/>
      <c r="R110" s="420"/>
      <c r="S110" s="423"/>
      <c r="T110" s="416" t="str">
        <f t="shared" si="8"/>
        <v/>
      </c>
      <c r="U110" s="626" t="str">
        <f t="shared" si="9"/>
        <v/>
      </c>
      <c r="V110" s="631" t="str">
        <f t="shared" si="10"/>
        <v/>
      </c>
      <c r="W110" s="442" t="str">
        <f t="shared" si="11"/>
        <v/>
      </c>
    </row>
    <row r="111" spans="1:23" x14ac:dyDescent="0.2">
      <c r="A111" s="56"/>
      <c r="B111" s="211" t="s">
        <v>711</v>
      </c>
      <c r="C111" s="212"/>
      <c r="D111" s="209" t="s">
        <v>535</v>
      </c>
      <c r="E111" s="16">
        <v>91</v>
      </c>
      <c r="F111" s="14" t="s">
        <v>184</v>
      </c>
      <c r="G111" s="14" t="s">
        <v>185</v>
      </c>
      <c r="H111" s="418">
        <f>'Table 1'!J111</f>
        <v>1373</v>
      </c>
      <c r="I111" s="419"/>
      <c r="J111" s="420">
        <v>7</v>
      </c>
      <c r="K111" s="444">
        <f t="shared" si="6"/>
        <v>1366</v>
      </c>
      <c r="L111" s="420">
        <v>13</v>
      </c>
      <c r="M111" s="419"/>
      <c r="N111" s="420">
        <f>1342+11</f>
        <v>1353</v>
      </c>
      <c r="O111" s="419"/>
      <c r="P111" s="421" t="str">
        <f t="shared" si="7"/>
        <v/>
      </c>
      <c r="Q111" s="419"/>
      <c r="R111" s="420"/>
      <c r="S111" s="423"/>
      <c r="T111" s="416" t="str">
        <f t="shared" si="8"/>
        <v/>
      </c>
      <c r="U111" s="626" t="str">
        <f t="shared" si="9"/>
        <v/>
      </c>
      <c r="V111" s="631" t="str">
        <f t="shared" si="10"/>
        <v/>
      </c>
      <c r="W111" s="442" t="str">
        <f t="shared" si="11"/>
        <v/>
      </c>
    </row>
    <row r="112" spans="1:23" x14ac:dyDescent="0.2">
      <c r="A112" s="56"/>
      <c r="B112" s="211" t="s">
        <v>712</v>
      </c>
      <c r="C112" s="212"/>
      <c r="D112" s="209" t="s">
        <v>535</v>
      </c>
      <c r="E112" s="13">
        <v>92</v>
      </c>
      <c r="F112" s="14" t="s">
        <v>186</v>
      </c>
      <c r="G112" s="14" t="s">
        <v>187</v>
      </c>
      <c r="H112" s="418" t="str">
        <f>'Table 1'!J112</f>
        <v/>
      </c>
      <c r="I112" s="419"/>
      <c r="J112" s="420"/>
      <c r="K112" s="444" t="str">
        <f t="shared" si="6"/>
        <v/>
      </c>
      <c r="L112" s="420"/>
      <c r="M112" s="419"/>
      <c r="N112" s="420"/>
      <c r="O112" s="419"/>
      <c r="P112" s="421" t="str">
        <f t="shared" si="7"/>
        <v/>
      </c>
      <c r="Q112" s="419"/>
      <c r="R112" s="420"/>
      <c r="S112" s="423"/>
      <c r="T112" s="416" t="str">
        <f t="shared" si="8"/>
        <v/>
      </c>
      <c r="U112" s="626" t="str">
        <f t="shared" si="9"/>
        <v/>
      </c>
      <c r="V112" s="631" t="str">
        <f t="shared" si="10"/>
        <v/>
      </c>
      <c r="W112" s="442" t="str">
        <f t="shared" si="11"/>
        <v/>
      </c>
    </row>
    <row r="113" spans="1:23" x14ac:dyDescent="0.2">
      <c r="A113" s="56"/>
      <c r="B113" s="211" t="s">
        <v>713</v>
      </c>
      <c r="C113" s="212"/>
      <c r="D113" s="209" t="s">
        <v>535</v>
      </c>
      <c r="E113" s="16">
        <v>93</v>
      </c>
      <c r="F113" s="14" t="s">
        <v>188</v>
      </c>
      <c r="G113" s="14" t="s">
        <v>189</v>
      </c>
      <c r="H113" s="418" t="str">
        <f>'Table 1'!J113</f>
        <v/>
      </c>
      <c r="I113" s="419"/>
      <c r="J113" s="420"/>
      <c r="K113" s="444" t="str">
        <f t="shared" si="6"/>
        <v/>
      </c>
      <c r="L113" s="420"/>
      <c r="M113" s="419"/>
      <c r="N113" s="420"/>
      <c r="O113" s="419"/>
      <c r="P113" s="421" t="str">
        <f t="shared" si="7"/>
        <v/>
      </c>
      <c r="Q113" s="419"/>
      <c r="R113" s="420"/>
      <c r="S113" s="423"/>
      <c r="T113" s="416" t="str">
        <f t="shared" si="8"/>
        <v/>
      </c>
      <c r="U113" s="626" t="str">
        <f t="shared" si="9"/>
        <v/>
      </c>
      <c r="V113" s="631" t="str">
        <f t="shared" si="10"/>
        <v/>
      </c>
      <c r="W113" s="442" t="str">
        <f t="shared" si="11"/>
        <v/>
      </c>
    </row>
    <row r="114" spans="1:23" x14ac:dyDescent="0.2">
      <c r="A114" s="56"/>
      <c r="B114" s="211" t="s">
        <v>714</v>
      </c>
      <c r="C114" s="212"/>
      <c r="D114" s="209" t="s">
        <v>535</v>
      </c>
      <c r="E114" s="13">
        <v>94</v>
      </c>
      <c r="F114" s="14" t="s">
        <v>190</v>
      </c>
      <c r="G114" s="14" t="s">
        <v>191</v>
      </c>
      <c r="H114" s="418" t="str">
        <f>'Table 1'!J114</f>
        <v/>
      </c>
      <c r="I114" s="419"/>
      <c r="J114" s="420"/>
      <c r="K114" s="444" t="str">
        <f t="shared" si="6"/>
        <v/>
      </c>
      <c r="L114" s="420"/>
      <c r="M114" s="419"/>
      <c r="N114" s="420"/>
      <c r="O114" s="419"/>
      <c r="P114" s="421" t="str">
        <f t="shared" si="7"/>
        <v/>
      </c>
      <c r="Q114" s="419"/>
      <c r="R114" s="420"/>
      <c r="S114" s="423"/>
      <c r="T114" s="416" t="str">
        <f t="shared" si="8"/>
        <v/>
      </c>
      <c r="U114" s="626" t="str">
        <f t="shared" si="9"/>
        <v/>
      </c>
      <c r="V114" s="631" t="str">
        <f t="shared" si="10"/>
        <v/>
      </c>
      <c r="W114" s="442" t="str">
        <f t="shared" si="11"/>
        <v/>
      </c>
    </row>
    <row r="115" spans="1:23" x14ac:dyDescent="0.2">
      <c r="A115" s="56"/>
      <c r="B115" s="211" t="s">
        <v>715</v>
      </c>
      <c r="C115" s="212"/>
      <c r="D115" s="209" t="s">
        <v>535</v>
      </c>
      <c r="E115" s="16">
        <v>95</v>
      </c>
      <c r="F115" s="14" t="s">
        <v>192</v>
      </c>
      <c r="G115" s="14" t="s">
        <v>193</v>
      </c>
      <c r="H115" s="418" t="str">
        <f>'Table 1'!J115</f>
        <v/>
      </c>
      <c r="I115" s="419"/>
      <c r="J115" s="420"/>
      <c r="K115" s="444" t="str">
        <f t="shared" si="6"/>
        <v/>
      </c>
      <c r="L115" s="420"/>
      <c r="M115" s="419"/>
      <c r="N115" s="420"/>
      <c r="O115" s="419"/>
      <c r="P115" s="421" t="str">
        <f t="shared" si="7"/>
        <v/>
      </c>
      <c r="Q115" s="419"/>
      <c r="R115" s="420"/>
      <c r="S115" s="423"/>
      <c r="T115" s="416" t="str">
        <f t="shared" si="8"/>
        <v/>
      </c>
      <c r="U115" s="626" t="str">
        <f t="shared" si="9"/>
        <v/>
      </c>
      <c r="V115" s="631" t="str">
        <f t="shared" si="10"/>
        <v/>
      </c>
      <c r="W115" s="442" t="str">
        <f t="shared" si="11"/>
        <v/>
      </c>
    </row>
    <row r="116" spans="1:23" x14ac:dyDescent="0.2">
      <c r="A116" s="56"/>
      <c r="B116" s="211" t="s">
        <v>716</v>
      </c>
      <c r="C116" s="212"/>
      <c r="D116" s="209" t="s">
        <v>535</v>
      </c>
      <c r="E116" s="13">
        <v>96</v>
      </c>
      <c r="F116" s="14" t="s">
        <v>194</v>
      </c>
      <c r="G116" s="14" t="s">
        <v>195</v>
      </c>
      <c r="H116" s="418">
        <f>'Table 1'!J116</f>
        <v>7</v>
      </c>
      <c r="I116" s="419"/>
      <c r="J116" s="420">
        <v>5</v>
      </c>
      <c r="K116" s="444">
        <f t="shared" si="6"/>
        <v>2</v>
      </c>
      <c r="L116" s="420"/>
      <c r="M116" s="419"/>
      <c r="N116" s="420">
        <v>2</v>
      </c>
      <c r="O116" s="419"/>
      <c r="P116" s="421" t="str">
        <f t="shared" si="7"/>
        <v/>
      </c>
      <c r="Q116" s="419"/>
      <c r="R116" s="420"/>
      <c r="S116" s="423"/>
      <c r="T116" s="416" t="str">
        <f t="shared" si="8"/>
        <v/>
      </c>
      <c r="U116" s="626" t="str">
        <f t="shared" si="9"/>
        <v/>
      </c>
      <c r="V116" s="631" t="str">
        <f t="shared" si="10"/>
        <v/>
      </c>
      <c r="W116" s="442" t="str">
        <f t="shared" si="11"/>
        <v/>
      </c>
    </row>
    <row r="117" spans="1:23" x14ac:dyDescent="0.2">
      <c r="A117" s="56"/>
      <c r="B117" s="211" t="s">
        <v>718</v>
      </c>
      <c r="C117" s="212"/>
      <c r="D117" s="209" t="s">
        <v>535</v>
      </c>
      <c r="E117" s="16">
        <v>97</v>
      </c>
      <c r="F117" s="14" t="s">
        <v>197</v>
      </c>
      <c r="G117" s="14" t="s">
        <v>198</v>
      </c>
      <c r="H117" s="418">
        <f>'Table 1'!J117</f>
        <v>1655</v>
      </c>
      <c r="I117" s="419"/>
      <c r="J117" s="420"/>
      <c r="K117" s="444">
        <f t="shared" si="6"/>
        <v>1655</v>
      </c>
      <c r="L117" s="420">
        <v>1</v>
      </c>
      <c r="M117" s="419"/>
      <c r="N117" s="420">
        <v>1654</v>
      </c>
      <c r="O117" s="419"/>
      <c r="P117" s="421" t="str">
        <f t="shared" si="7"/>
        <v/>
      </c>
      <c r="Q117" s="419"/>
      <c r="R117" s="420"/>
      <c r="S117" s="423"/>
      <c r="T117" s="416" t="str">
        <f t="shared" si="8"/>
        <v/>
      </c>
      <c r="U117" s="626" t="str">
        <f t="shared" si="9"/>
        <v/>
      </c>
      <c r="V117" s="631" t="str">
        <f t="shared" si="10"/>
        <v/>
      </c>
      <c r="W117" s="442" t="str">
        <f t="shared" si="11"/>
        <v/>
      </c>
    </row>
    <row r="118" spans="1:23" x14ac:dyDescent="0.2">
      <c r="A118" s="56"/>
      <c r="B118" s="211" t="s">
        <v>719</v>
      </c>
      <c r="C118" s="212"/>
      <c r="D118" s="209" t="s">
        <v>535</v>
      </c>
      <c r="E118" s="13">
        <v>98</v>
      </c>
      <c r="F118" s="14" t="s">
        <v>199</v>
      </c>
      <c r="G118" s="14" t="s">
        <v>200</v>
      </c>
      <c r="H118" s="418">
        <f>'Table 1'!J118</f>
        <v>5</v>
      </c>
      <c r="I118" s="419"/>
      <c r="J118" s="420"/>
      <c r="K118" s="444">
        <f t="shared" si="6"/>
        <v>5</v>
      </c>
      <c r="L118" s="420"/>
      <c r="M118" s="419"/>
      <c r="N118" s="420">
        <v>5</v>
      </c>
      <c r="O118" s="419"/>
      <c r="P118" s="421" t="str">
        <f t="shared" si="7"/>
        <v/>
      </c>
      <c r="Q118" s="419"/>
      <c r="R118" s="420"/>
      <c r="S118" s="423"/>
      <c r="T118" s="416" t="str">
        <f t="shared" si="8"/>
        <v/>
      </c>
      <c r="U118" s="626" t="str">
        <f t="shared" si="9"/>
        <v/>
      </c>
      <c r="V118" s="631" t="str">
        <f t="shared" si="10"/>
        <v/>
      </c>
      <c r="W118" s="442" t="str">
        <f t="shared" si="11"/>
        <v/>
      </c>
    </row>
    <row r="119" spans="1:23" x14ac:dyDescent="0.2">
      <c r="A119" s="56"/>
      <c r="B119" s="211" t="s">
        <v>720</v>
      </c>
      <c r="C119" s="212"/>
      <c r="D119" s="209" t="s">
        <v>535</v>
      </c>
      <c r="E119" s="16">
        <v>99</v>
      </c>
      <c r="F119" s="14" t="s">
        <v>201</v>
      </c>
      <c r="G119" s="14" t="s">
        <v>202</v>
      </c>
      <c r="H119" s="418">
        <f>'Table 1'!J119</f>
        <v>2091</v>
      </c>
      <c r="I119" s="419"/>
      <c r="J119" s="420">
        <v>11</v>
      </c>
      <c r="K119" s="444">
        <f t="shared" si="6"/>
        <v>2080</v>
      </c>
      <c r="L119" s="420">
        <v>4</v>
      </c>
      <c r="M119" s="419"/>
      <c r="N119" s="420">
        <v>2076</v>
      </c>
      <c r="O119" s="419"/>
      <c r="P119" s="421" t="str">
        <f t="shared" si="7"/>
        <v/>
      </c>
      <c r="Q119" s="419"/>
      <c r="R119" s="420"/>
      <c r="S119" s="423"/>
      <c r="T119" s="416" t="str">
        <f t="shared" si="8"/>
        <v/>
      </c>
      <c r="U119" s="626" t="str">
        <f t="shared" si="9"/>
        <v/>
      </c>
      <c r="V119" s="631" t="str">
        <f t="shared" si="10"/>
        <v/>
      </c>
      <c r="W119" s="442" t="str">
        <f t="shared" si="11"/>
        <v/>
      </c>
    </row>
    <row r="120" spans="1:23" x14ac:dyDescent="0.2">
      <c r="A120" s="56"/>
      <c r="B120" s="211" t="s">
        <v>721</v>
      </c>
      <c r="C120" s="212"/>
      <c r="D120" s="209" t="s">
        <v>535</v>
      </c>
      <c r="E120" s="13">
        <v>100</v>
      </c>
      <c r="F120" s="14" t="s">
        <v>203</v>
      </c>
      <c r="G120" s="14" t="s">
        <v>204</v>
      </c>
      <c r="H120" s="418">
        <f>'Table 1'!J120</f>
        <v>1626</v>
      </c>
      <c r="I120" s="419"/>
      <c r="J120" s="420">
        <v>167</v>
      </c>
      <c r="K120" s="444">
        <f t="shared" si="6"/>
        <v>1459</v>
      </c>
      <c r="L120" s="420">
        <v>4</v>
      </c>
      <c r="M120" s="419"/>
      <c r="N120" s="420">
        <v>1455</v>
      </c>
      <c r="O120" s="419"/>
      <c r="P120" s="421" t="str">
        <f t="shared" si="7"/>
        <v/>
      </c>
      <c r="Q120" s="419"/>
      <c r="R120" s="420"/>
      <c r="S120" s="423"/>
      <c r="T120" s="416" t="str">
        <f t="shared" si="8"/>
        <v/>
      </c>
      <c r="U120" s="626" t="str">
        <f t="shared" si="9"/>
        <v/>
      </c>
      <c r="V120" s="631" t="str">
        <f t="shared" si="10"/>
        <v/>
      </c>
      <c r="W120" s="442" t="str">
        <f t="shared" si="11"/>
        <v/>
      </c>
    </row>
    <row r="121" spans="1:23" x14ac:dyDescent="0.2">
      <c r="A121" s="56"/>
      <c r="B121" s="211" t="s">
        <v>722</v>
      </c>
      <c r="C121" s="212"/>
      <c r="D121" s="209" t="s">
        <v>535</v>
      </c>
      <c r="E121" s="16">
        <v>101</v>
      </c>
      <c r="F121" s="14" t="s">
        <v>205</v>
      </c>
      <c r="G121" s="14" t="s">
        <v>206</v>
      </c>
      <c r="H121" s="418">
        <f>'Table 1'!J121</f>
        <v>1</v>
      </c>
      <c r="I121" s="419"/>
      <c r="J121" s="420"/>
      <c r="K121" s="444">
        <f t="shared" si="6"/>
        <v>1</v>
      </c>
      <c r="L121" s="420"/>
      <c r="M121" s="419"/>
      <c r="N121" s="420">
        <v>1</v>
      </c>
      <c r="O121" s="419"/>
      <c r="P121" s="421" t="str">
        <f t="shared" si="7"/>
        <v/>
      </c>
      <c r="Q121" s="419"/>
      <c r="R121" s="420"/>
      <c r="S121" s="423"/>
      <c r="T121" s="416" t="str">
        <f t="shared" si="8"/>
        <v/>
      </c>
      <c r="U121" s="626" t="str">
        <f t="shared" si="9"/>
        <v/>
      </c>
      <c r="V121" s="631" t="str">
        <f t="shared" si="10"/>
        <v/>
      </c>
      <c r="W121" s="442" t="str">
        <f t="shared" si="11"/>
        <v/>
      </c>
    </row>
    <row r="122" spans="1:23" x14ac:dyDescent="0.2">
      <c r="A122" s="56"/>
      <c r="B122" s="211" t="s">
        <v>723</v>
      </c>
      <c r="C122" s="212"/>
      <c r="D122" s="209" t="s">
        <v>535</v>
      </c>
      <c r="E122" s="13">
        <v>102</v>
      </c>
      <c r="F122" s="14" t="s">
        <v>207</v>
      </c>
      <c r="G122" s="14" t="s">
        <v>208</v>
      </c>
      <c r="H122" s="418">
        <f>'Table 1'!J122</f>
        <v>20</v>
      </c>
      <c r="I122" s="419"/>
      <c r="J122" s="420"/>
      <c r="K122" s="444">
        <f t="shared" si="6"/>
        <v>20</v>
      </c>
      <c r="L122" s="420"/>
      <c r="M122" s="419"/>
      <c r="N122" s="420">
        <v>20</v>
      </c>
      <c r="O122" s="419"/>
      <c r="P122" s="421" t="str">
        <f t="shared" si="7"/>
        <v/>
      </c>
      <c r="Q122" s="419"/>
      <c r="R122" s="420"/>
      <c r="S122" s="423"/>
      <c r="T122" s="416" t="str">
        <f t="shared" si="8"/>
        <v/>
      </c>
      <c r="U122" s="626" t="str">
        <f t="shared" si="9"/>
        <v/>
      </c>
      <c r="V122" s="631" t="str">
        <f t="shared" si="10"/>
        <v/>
      </c>
      <c r="W122" s="442" t="str">
        <f t="shared" si="11"/>
        <v/>
      </c>
    </row>
    <row r="123" spans="1:23" x14ac:dyDescent="0.2">
      <c r="A123" s="56"/>
      <c r="B123" s="211" t="s">
        <v>724</v>
      </c>
      <c r="C123" s="212"/>
      <c r="D123" s="209" t="s">
        <v>535</v>
      </c>
      <c r="E123" s="16">
        <v>103</v>
      </c>
      <c r="F123" s="14" t="s">
        <v>209</v>
      </c>
      <c r="G123" s="14" t="s">
        <v>210</v>
      </c>
      <c r="H123" s="418">
        <f>'Table 1'!J123</f>
        <v>2727</v>
      </c>
      <c r="I123" s="419"/>
      <c r="J123" s="420">
        <v>190</v>
      </c>
      <c r="K123" s="444">
        <f t="shared" si="6"/>
        <v>2537</v>
      </c>
      <c r="L123" s="420">
        <v>503</v>
      </c>
      <c r="M123" s="419"/>
      <c r="N123" s="420">
        <v>2034</v>
      </c>
      <c r="O123" s="419"/>
      <c r="P123" s="421" t="str">
        <f t="shared" si="7"/>
        <v/>
      </c>
      <c r="Q123" s="419"/>
      <c r="R123" s="420"/>
      <c r="S123" s="423"/>
      <c r="T123" s="416" t="str">
        <f t="shared" si="8"/>
        <v/>
      </c>
      <c r="U123" s="626" t="str">
        <f t="shared" si="9"/>
        <v/>
      </c>
      <c r="V123" s="631" t="str">
        <f t="shared" si="10"/>
        <v/>
      </c>
      <c r="W123" s="442" t="str">
        <f t="shared" si="11"/>
        <v/>
      </c>
    </row>
    <row r="124" spans="1:23" x14ac:dyDescent="0.2">
      <c r="A124" s="56"/>
      <c r="B124" s="211" t="s">
        <v>725</v>
      </c>
      <c r="C124" s="212"/>
      <c r="D124" s="209" t="s">
        <v>535</v>
      </c>
      <c r="E124" s="13">
        <v>104</v>
      </c>
      <c r="F124" s="14" t="s">
        <v>211</v>
      </c>
      <c r="G124" s="14" t="s">
        <v>212</v>
      </c>
      <c r="H124" s="418">
        <f>'Table 1'!J124</f>
        <v>9</v>
      </c>
      <c r="I124" s="419"/>
      <c r="J124" s="420">
        <v>7</v>
      </c>
      <c r="K124" s="444">
        <f t="shared" si="6"/>
        <v>2</v>
      </c>
      <c r="L124" s="420"/>
      <c r="M124" s="419"/>
      <c r="N124" s="420">
        <v>2</v>
      </c>
      <c r="O124" s="419"/>
      <c r="P124" s="421" t="str">
        <f t="shared" si="7"/>
        <v/>
      </c>
      <c r="Q124" s="419"/>
      <c r="R124" s="420"/>
      <c r="S124" s="423"/>
      <c r="T124" s="416" t="str">
        <f t="shared" si="8"/>
        <v/>
      </c>
      <c r="U124" s="626" t="str">
        <f t="shared" si="9"/>
        <v/>
      </c>
      <c r="V124" s="631" t="str">
        <f t="shared" si="10"/>
        <v/>
      </c>
      <c r="W124" s="442" t="str">
        <f t="shared" si="11"/>
        <v/>
      </c>
    </row>
    <row r="125" spans="1:23" x14ac:dyDescent="0.2">
      <c r="A125" s="56"/>
      <c r="B125" s="211" t="s">
        <v>726</v>
      </c>
      <c r="C125" s="212"/>
      <c r="D125" s="209" t="s">
        <v>535</v>
      </c>
      <c r="E125" s="16">
        <v>105</v>
      </c>
      <c r="F125" s="14" t="s">
        <v>213</v>
      </c>
      <c r="G125" s="14" t="s">
        <v>214</v>
      </c>
      <c r="H125" s="418">
        <f>'Table 1'!J125</f>
        <v>82</v>
      </c>
      <c r="I125" s="419"/>
      <c r="J125" s="420">
        <v>3</v>
      </c>
      <c r="K125" s="444">
        <f t="shared" si="6"/>
        <v>79</v>
      </c>
      <c r="L125" s="420">
        <v>1</v>
      </c>
      <c r="M125" s="419"/>
      <c r="N125" s="420">
        <v>78</v>
      </c>
      <c r="O125" s="419"/>
      <c r="P125" s="421" t="str">
        <f t="shared" si="7"/>
        <v/>
      </c>
      <c r="Q125" s="419"/>
      <c r="R125" s="420"/>
      <c r="S125" s="423"/>
      <c r="T125" s="416" t="str">
        <f t="shared" si="8"/>
        <v/>
      </c>
      <c r="U125" s="626" t="str">
        <f t="shared" si="9"/>
        <v/>
      </c>
      <c r="V125" s="631" t="str">
        <f t="shared" si="10"/>
        <v/>
      </c>
      <c r="W125" s="442" t="str">
        <f t="shared" si="11"/>
        <v/>
      </c>
    </row>
    <row r="126" spans="1:23" x14ac:dyDescent="0.2">
      <c r="A126" s="56"/>
      <c r="B126" s="211" t="s">
        <v>727</v>
      </c>
      <c r="C126" s="212"/>
      <c r="D126" s="209" t="s">
        <v>535</v>
      </c>
      <c r="E126" s="13">
        <v>106</v>
      </c>
      <c r="F126" s="14" t="s">
        <v>215</v>
      </c>
      <c r="G126" s="14" t="s">
        <v>216</v>
      </c>
      <c r="H126" s="418">
        <f>'Table 1'!J126</f>
        <v>22015</v>
      </c>
      <c r="I126" s="419"/>
      <c r="J126" s="420">
        <v>19</v>
      </c>
      <c r="K126" s="444">
        <f t="shared" si="6"/>
        <v>21996</v>
      </c>
      <c r="L126" s="420"/>
      <c r="M126" s="419"/>
      <c r="N126" s="420">
        <v>21996</v>
      </c>
      <c r="O126" s="419"/>
      <c r="P126" s="421" t="str">
        <f t="shared" si="7"/>
        <v/>
      </c>
      <c r="Q126" s="419"/>
      <c r="R126" s="420"/>
      <c r="S126" s="423"/>
      <c r="T126" s="416" t="str">
        <f t="shared" si="8"/>
        <v/>
      </c>
      <c r="U126" s="626" t="str">
        <f t="shared" si="9"/>
        <v/>
      </c>
      <c r="V126" s="631" t="str">
        <f t="shared" si="10"/>
        <v/>
      </c>
      <c r="W126" s="442" t="str">
        <f t="shared" si="11"/>
        <v/>
      </c>
    </row>
    <row r="127" spans="1:23" x14ac:dyDescent="0.2">
      <c r="A127" s="56"/>
      <c r="B127" s="211" t="s">
        <v>728</v>
      </c>
      <c r="C127" s="212"/>
      <c r="D127" s="209" t="s">
        <v>535</v>
      </c>
      <c r="E127" s="16">
        <v>107</v>
      </c>
      <c r="F127" s="14" t="s">
        <v>217</v>
      </c>
      <c r="G127" s="14" t="s">
        <v>218</v>
      </c>
      <c r="H127" s="418">
        <f>'Table 1'!J127</f>
        <v>52</v>
      </c>
      <c r="I127" s="419"/>
      <c r="J127" s="420">
        <v>36</v>
      </c>
      <c r="K127" s="444">
        <f t="shared" si="6"/>
        <v>16</v>
      </c>
      <c r="L127" s="420">
        <v>1</v>
      </c>
      <c r="M127" s="419"/>
      <c r="N127" s="420">
        <v>15</v>
      </c>
      <c r="O127" s="419"/>
      <c r="P127" s="421" t="str">
        <f t="shared" si="7"/>
        <v/>
      </c>
      <c r="Q127" s="419"/>
      <c r="R127" s="420"/>
      <c r="S127" s="423"/>
      <c r="T127" s="416" t="str">
        <f t="shared" si="8"/>
        <v/>
      </c>
      <c r="U127" s="626" t="str">
        <f t="shared" si="9"/>
        <v/>
      </c>
      <c r="V127" s="631" t="str">
        <f t="shared" si="10"/>
        <v/>
      </c>
      <c r="W127" s="442" t="str">
        <f t="shared" si="11"/>
        <v/>
      </c>
    </row>
    <row r="128" spans="1:23" x14ac:dyDescent="0.2">
      <c r="A128" s="56"/>
      <c r="B128" s="211" t="s">
        <v>729</v>
      </c>
      <c r="C128" s="212"/>
      <c r="D128" s="209" t="s">
        <v>535</v>
      </c>
      <c r="E128" s="13">
        <v>108</v>
      </c>
      <c r="F128" s="14" t="s">
        <v>219</v>
      </c>
      <c r="G128" s="14" t="s">
        <v>220</v>
      </c>
      <c r="H128" s="418">
        <f>'Table 1'!J128</f>
        <v>15185</v>
      </c>
      <c r="I128" s="419"/>
      <c r="J128" s="420">
        <v>94</v>
      </c>
      <c r="K128" s="444">
        <f t="shared" si="6"/>
        <v>15091</v>
      </c>
      <c r="L128" s="420">
        <v>15</v>
      </c>
      <c r="M128" s="419"/>
      <c r="N128" s="420">
        <v>15076</v>
      </c>
      <c r="O128" s="419"/>
      <c r="P128" s="421" t="str">
        <f t="shared" si="7"/>
        <v/>
      </c>
      <c r="Q128" s="419"/>
      <c r="R128" s="420"/>
      <c r="S128" s="423"/>
      <c r="T128" s="416" t="str">
        <f t="shared" si="8"/>
        <v/>
      </c>
      <c r="U128" s="626" t="str">
        <f t="shared" si="9"/>
        <v/>
      </c>
      <c r="V128" s="631" t="str">
        <f t="shared" si="10"/>
        <v/>
      </c>
      <c r="W128" s="442" t="str">
        <f t="shared" si="11"/>
        <v/>
      </c>
    </row>
    <row r="129" spans="1:23" x14ac:dyDescent="0.2">
      <c r="A129" s="56"/>
      <c r="B129" s="211" t="s">
        <v>730</v>
      </c>
      <c r="C129" s="212"/>
      <c r="D129" s="209" t="s">
        <v>535</v>
      </c>
      <c r="E129" s="16">
        <v>109</v>
      </c>
      <c r="F129" s="14" t="s">
        <v>221</v>
      </c>
      <c r="G129" s="14" t="s">
        <v>222</v>
      </c>
      <c r="H129" s="418">
        <f>'Table 1'!J129</f>
        <v>86</v>
      </c>
      <c r="I129" s="419"/>
      <c r="J129" s="420"/>
      <c r="K129" s="444">
        <f t="shared" si="6"/>
        <v>86</v>
      </c>
      <c r="L129" s="420">
        <v>1</v>
      </c>
      <c r="M129" s="419"/>
      <c r="N129" s="420">
        <v>85</v>
      </c>
      <c r="O129" s="419"/>
      <c r="P129" s="421" t="str">
        <f t="shared" si="7"/>
        <v/>
      </c>
      <c r="Q129" s="419"/>
      <c r="R129" s="420"/>
      <c r="S129" s="423"/>
      <c r="T129" s="416" t="str">
        <f t="shared" si="8"/>
        <v/>
      </c>
      <c r="U129" s="626" t="str">
        <f t="shared" si="9"/>
        <v/>
      </c>
      <c r="V129" s="631" t="str">
        <f t="shared" si="10"/>
        <v/>
      </c>
      <c r="W129" s="442" t="str">
        <f t="shared" si="11"/>
        <v/>
      </c>
    </row>
    <row r="130" spans="1:23" x14ac:dyDescent="0.2">
      <c r="A130" s="56"/>
      <c r="B130" s="211" t="s">
        <v>731</v>
      </c>
      <c r="C130" s="212"/>
      <c r="D130" s="209" t="s">
        <v>535</v>
      </c>
      <c r="E130" s="13">
        <v>110</v>
      </c>
      <c r="F130" s="14" t="s">
        <v>223</v>
      </c>
      <c r="G130" s="14" t="s">
        <v>224</v>
      </c>
      <c r="H130" s="418">
        <f>'Table 1'!J130</f>
        <v>10</v>
      </c>
      <c r="I130" s="419"/>
      <c r="J130" s="420"/>
      <c r="K130" s="444">
        <f t="shared" si="6"/>
        <v>10</v>
      </c>
      <c r="L130" s="420"/>
      <c r="M130" s="419"/>
      <c r="N130" s="420">
        <v>10</v>
      </c>
      <c r="O130" s="419"/>
      <c r="P130" s="421" t="str">
        <f t="shared" si="7"/>
        <v/>
      </c>
      <c r="Q130" s="419"/>
      <c r="R130" s="420"/>
      <c r="S130" s="423"/>
      <c r="T130" s="416" t="str">
        <f t="shared" si="8"/>
        <v/>
      </c>
      <c r="U130" s="626" t="str">
        <f t="shared" si="9"/>
        <v/>
      </c>
      <c r="V130" s="631" t="str">
        <f t="shared" si="10"/>
        <v/>
      </c>
      <c r="W130" s="442" t="str">
        <f t="shared" si="11"/>
        <v/>
      </c>
    </row>
    <row r="131" spans="1:23" x14ac:dyDescent="0.2">
      <c r="A131" s="56"/>
      <c r="B131" s="211" t="s">
        <v>732</v>
      </c>
      <c r="C131" s="212"/>
      <c r="D131" s="209" t="s">
        <v>535</v>
      </c>
      <c r="E131" s="16">
        <v>111</v>
      </c>
      <c r="F131" s="14" t="s">
        <v>225</v>
      </c>
      <c r="G131" s="14" t="s">
        <v>226</v>
      </c>
      <c r="H131" s="418">
        <f>'Table 1'!J131</f>
        <v>32</v>
      </c>
      <c r="I131" s="419"/>
      <c r="J131" s="420">
        <v>5</v>
      </c>
      <c r="K131" s="444">
        <f t="shared" si="6"/>
        <v>27</v>
      </c>
      <c r="L131" s="420"/>
      <c r="M131" s="419"/>
      <c r="N131" s="420">
        <v>27</v>
      </c>
      <c r="O131" s="419"/>
      <c r="P131" s="421" t="str">
        <f t="shared" si="7"/>
        <v/>
      </c>
      <c r="Q131" s="419"/>
      <c r="R131" s="420"/>
      <c r="S131" s="423"/>
      <c r="T131" s="416" t="str">
        <f t="shared" si="8"/>
        <v/>
      </c>
      <c r="U131" s="626" t="str">
        <f t="shared" si="9"/>
        <v/>
      </c>
      <c r="V131" s="631" t="str">
        <f t="shared" si="10"/>
        <v/>
      </c>
      <c r="W131" s="442" t="str">
        <f t="shared" si="11"/>
        <v/>
      </c>
    </row>
    <row r="132" spans="1:23" x14ac:dyDescent="0.2">
      <c r="A132" s="56"/>
      <c r="B132" s="211" t="s">
        <v>733</v>
      </c>
      <c r="C132" s="212"/>
      <c r="D132" s="209" t="s">
        <v>535</v>
      </c>
      <c r="E132" s="13">
        <v>112</v>
      </c>
      <c r="F132" s="14" t="s">
        <v>227</v>
      </c>
      <c r="G132" s="14" t="s">
        <v>228</v>
      </c>
      <c r="H132" s="418">
        <f>'Table 1'!J132</f>
        <v>1</v>
      </c>
      <c r="I132" s="419"/>
      <c r="J132" s="420"/>
      <c r="K132" s="444">
        <f t="shared" si="6"/>
        <v>1</v>
      </c>
      <c r="L132" s="420"/>
      <c r="M132" s="419"/>
      <c r="N132" s="420">
        <v>1</v>
      </c>
      <c r="O132" s="419"/>
      <c r="P132" s="421" t="str">
        <f t="shared" si="7"/>
        <v/>
      </c>
      <c r="Q132" s="419"/>
      <c r="R132" s="420"/>
      <c r="S132" s="423"/>
      <c r="T132" s="416" t="str">
        <f t="shared" si="8"/>
        <v/>
      </c>
      <c r="U132" s="626" t="str">
        <f t="shared" si="9"/>
        <v/>
      </c>
      <c r="V132" s="631" t="str">
        <f t="shared" si="10"/>
        <v/>
      </c>
      <c r="W132" s="442" t="str">
        <f t="shared" si="11"/>
        <v/>
      </c>
    </row>
    <row r="133" spans="1:23" x14ac:dyDescent="0.2">
      <c r="A133" s="56"/>
      <c r="B133" s="211" t="s">
        <v>734</v>
      </c>
      <c r="C133" s="212"/>
      <c r="D133" s="209" t="s">
        <v>535</v>
      </c>
      <c r="E133" s="16">
        <v>113</v>
      </c>
      <c r="F133" s="14" t="s">
        <v>229</v>
      </c>
      <c r="G133" s="14" t="s">
        <v>230</v>
      </c>
      <c r="H133" s="418" t="str">
        <f>'Table 1'!J133</f>
        <v/>
      </c>
      <c r="I133" s="419"/>
      <c r="J133" s="420"/>
      <c r="K133" s="444" t="str">
        <f t="shared" si="6"/>
        <v/>
      </c>
      <c r="L133" s="420"/>
      <c r="M133" s="419"/>
      <c r="N133" s="420"/>
      <c r="O133" s="419"/>
      <c r="P133" s="421" t="str">
        <f t="shared" si="7"/>
        <v/>
      </c>
      <c r="Q133" s="419"/>
      <c r="R133" s="420"/>
      <c r="S133" s="423"/>
      <c r="T133" s="416" t="str">
        <f t="shared" si="8"/>
        <v/>
      </c>
      <c r="U133" s="626" t="str">
        <f t="shared" si="9"/>
        <v/>
      </c>
      <c r="V133" s="631" t="str">
        <f t="shared" si="10"/>
        <v/>
      </c>
      <c r="W133" s="442" t="str">
        <f t="shared" si="11"/>
        <v/>
      </c>
    </row>
    <row r="134" spans="1:23" x14ac:dyDescent="0.2">
      <c r="A134" s="56"/>
      <c r="B134" s="211" t="s">
        <v>735</v>
      </c>
      <c r="C134" s="212"/>
      <c r="D134" s="209" t="s">
        <v>535</v>
      </c>
      <c r="E134" s="13">
        <v>114</v>
      </c>
      <c r="F134" s="14" t="s">
        <v>231</v>
      </c>
      <c r="G134" s="14" t="s">
        <v>966</v>
      </c>
      <c r="H134" s="418" t="str">
        <f>'Table 1'!J134</f>
        <v/>
      </c>
      <c r="I134" s="419"/>
      <c r="J134" s="420"/>
      <c r="K134" s="444" t="str">
        <f t="shared" si="6"/>
        <v/>
      </c>
      <c r="L134" s="420"/>
      <c r="M134" s="419"/>
      <c r="N134" s="420"/>
      <c r="O134" s="419"/>
      <c r="P134" s="421" t="str">
        <f t="shared" si="7"/>
        <v/>
      </c>
      <c r="Q134" s="419"/>
      <c r="R134" s="420"/>
      <c r="S134" s="423"/>
      <c r="T134" s="416" t="str">
        <f t="shared" si="8"/>
        <v/>
      </c>
      <c r="U134" s="626" t="str">
        <f t="shared" si="9"/>
        <v/>
      </c>
      <c r="V134" s="631" t="str">
        <f t="shared" si="10"/>
        <v/>
      </c>
      <c r="W134" s="442" t="str">
        <f t="shared" si="11"/>
        <v/>
      </c>
    </row>
    <row r="135" spans="1:23" x14ac:dyDescent="0.2">
      <c r="A135" s="56"/>
      <c r="B135" s="211" t="s">
        <v>736</v>
      </c>
      <c r="C135" s="212"/>
      <c r="D135" s="209" t="s">
        <v>535</v>
      </c>
      <c r="E135" s="16">
        <v>115</v>
      </c>
      <c r="F135" s="14" t="s">
        <v>232</v>
      </c>
      <c r="G135" s="14" t="s">
        <v>967</v>
      </c>
      <c r="H135" s="418">
        <f>'Table 1'!J135</f>
        <v>2546</v>
      </c>
      <c r="I135" s="419"/>
      <c r="J135" s="420">
        <v>58</v>
      </c>
      <c r="K135" s="444">
        <f t="shared" si="6"/>
        <v>2488</v>
      </c>
      <c r="L135" s="420"/>
      <c r="M135" s="419"/>
      <c r="N135" s="420">
        <f>2245+243</f>
        <v>2488</v>
      </c>
      <c r="O135" s="419"/>
      <c r="P135" s="421" t="str">
        <f t="shared" si="7"/>
        <v/>
      </c>
      <c r="Q135" s="419"/>
      <c r="R135" s="420"/>
      <c r="S135" s="423"/>
      <c r="T135" s="416" t="str">
        <f t="shared" si="8"/>
        <v/>
      </c>
      <c r="U135" s="626" t="str">
        <f t="shared" si="9"/>
        <v/>
      </c>
      <c r="V135" s="631" t="str">
        <f t="shared" si="10"/>
        <v/>
      </c>
      <c r="W135" s="442" t="str">
        <f t="shared" si="11"/>
        <v/>
      </c>
    </row>
    <row r="136" spans="1:23" x14ac:dyDescent="0.2">
      <c r="A136" s="56"/>
      <c r="B136" s="211" t="s">
        <v>737</v>
      </c>
      <c r="C136" s="212"/>
      <c r="D136" s="209" t="s">
        <v>535</v>
      </c>
      <c r="E136" s="13">
        <v>116</v>
      </c>
      <c r="F136" s="14" t="s">
        <v>959</v>
      </c>
      <c r="G136" s="14" t="s">
        <v>516</v>
      </c>
      <c r="H136" s="418" t="str">
        <f>'Table 1'!J136</f>
        <v/>
      </c>
      <c r="I136" s="419"/>
      <c r="J136" s="420"/>
      <c r="K136" s="444" t="str">
        <f t="shared" si="6"/>
        <v/>
      </c>
      <c r="L136" s="420"/>
      <c r="M136" s="419"/>
      <c r="N136" s="420"/>
      <c r="O136" s="419"/>
      <c r="P136" s="421" t="str">
        <f t="shared" si="7"/>
        <v/>
      </c>
      <c r="Q136" s="419"/>
      <c r="R136" s="420"/>
      <c r="S136" s="423"/>
      <c r="T136" s="416" t="str">
        <f t="shared" si="8"/>
        <v/>
      </c>
      <c r="U136" s="626" t="str">
        <f t="shared" si="9"/>
        <v/>
      </c>
      <c r="V136" s="631" t="str">
        <f t="shared" si="10"/>
        <v/>
      </c>
      <c r="W136" s="442" t="str">
        <f t="shared" si="11"/>
        <v/>
      </c>
    </row>
    <row r="137" spans="1:23" x14ac:dyDescent="0.2">
      <c r="A137" s="56"/>
      <c r="B137" s="211" t="s">
        <v>738</v>
      </c>
      <c r="C137" s="212"/>
      <c r="D137" s="209" t="s">
        <v>535</v>
      </c>
      <c r="E137" s="16">
        <v>117</v>
      </c>
      <c r="F137" s="14" t="s">
        <v>233</v>
      </c>
      <c r="G137" s="14" t="s">
        <v>234</v>
      </c>
      <c r="H137" s="418">
        <f>'Table 1'!J137</f>
        <v>21</v>
      </c>
      <c r="I137" s="419"/>
      <c r="J137" s="420">
        <v>5</v>
      </c>
      <c r="K137" s="444">
        <f t="shared" si="6"/>
        <v>16</v>
      </c>
      <c r="L137" s="420">
        <v>1</v>
      </c>
      <c r="M137" s="419"/>
      <c r="N137" s="420">
        <v>15</v>
      </c>
      <c r="O137" s="419"/>
      <c r="P137" s="421" t="str">
        <f t="shared" si="7"/>
        <v/>
      </c>
      <c r="Q137" s="419"/>
      <c r="R137" s="420"/>
      <c r="S137" s="423"/>
      <c r="T137" s="416" t="str">
        <f t="shared" si="8"/>
        <v/>
      </c>
      <c r="U137" s="626" t="str">
        <f t="shared" si="9"/>
        <v/>
      </c>
      <c r="V137" s="631" t="str">
        <f t="shared" si="10"/>
        <v/>
      </c>
      <c r="W137" s="442" t="str">
        <f t="shared" si="11"/>
        <v/>
      </c>
    </row>
    <row r="138" spans="1:23" x14ac:dyDescent="0.2">
      <c r="A138" s="56"/>
      <c r="B138" s="211" t="s">
        <v>739</v>
      </c>
      <c r="C138" s="212"/>
      <c r="D138" s="209" t="s">
        <v>535</v>
      </c>
      <c r="E138" s="13">
        <v>118</v>
      </c>
      <c r="F138" s="14" t="s">
        <v>235</v>
      </c>
      <c r="G138" s="14" t="s">
        <v>236</v>
      </c>
      <c r="H138" s="418" t="str">
        <f>'Table 1'!J138</f>
        <v/>
      </c>
      <c r="I138" s="419"/>
      <c r="J138" s="420"/>
      <c r="K138" s="444" t="str">
        <f t="shared" si="6"/>
        <v/>
      </c>
      <c r="L138" s="420"/>
      <c r="M138" s="419"/>
      <c r="N138" s="420"/>
      <c r="O138" s="419"/>
      <c r="P138" s="421" t="str">
        <f t="shared" si="7"/>
        <v/>
      </c>
      <c r="Q138" s="419"/>
      <c r="R138" s="420"/>
      <c r="S138" s="423"/>
      <c r="T138" s="416" t="str">
        <f t="shared" si="8"/>
        <v/>
      </c>
      <c r="U138" s="626" t="str">
        <f t="shared" si="9"/>
        <v/>
      </c>
      <c r="V138" s="631" t="str">
        <f t="shared" si="10"/>
        <v/>
      </c>
      <c r="W138" s="442" t="str">
        <f t="shared" si="11"/>
        <v/>
      </c>
    </row>
    <row r="139" spans="1:23" x14ac:dyDescent="0.2">
      <c r="A139" s="56"/>
      <c r="B139" s="211" t="s">
        <v>740</v>
      </c>
      <c r="C139" s="212"/>
      <c r="D139" s="209" t="s">
        <v>535</v>
      </c>
      <c r="E139" s="16">
        <v>119</v>
      </c>
      <c r="F139" s="14" t="s">
        <v>237</v>
      </c>
      <c r="G139" s="14" t="s">
        <v>238</v>
      </c>
      <c r="H139" s="418" t="str">
        <f>'Table 1'!J139</f>
        <v/>
      </c>
      <c r="I139" s="419"/>
      <c r="J139" s="420"/>
      <c r="K139" s="444" t="str">
        <f t="shared" si="6"/>
        <v/>
      </c>
      <c r="L139" s="420"/>
      <c r="M139" s="419"/>
      <c r="N139" s="420"/>
      <c r="O139" s="419"/>
      <c r="P139" s="421" t="str">
        <f t="shared" si="7"/>
        <v/>
      </c>
      <c r="Q139" s="419"/>
      <c r="R139" s="420"/>
      <c r="S139" s="423"/>
      <c r="T139" s="416" t="str">
        <f t="shared" si="8"/>
        <v/>
      </c>
      <c r="U139" s="626" t="str">
        <f t="shared" si="9"/>
        <v/>
      </c>
      <c r="V139" s="631" t="str">
        <f t="shared" si="10"/>
        <v/>
      </c>
      <c r="W139" s="442" t="str">
        <f t="shared" si="11"/>
        <v/>
      </c>
    </row>
    <row r="140" spans="1:23" x14ac:dyDescent="0.2">
      <c r="A140" s="56"/>
      <c r="B140" s="211" t="s">
        <v>741</v>
      </c>
      <c r="C140" s="212"/>
      <c r="D140" s="209" t="s">
        <v>535</v>
      </c>
      <c r="E140" s="13">
        <v>120</v>
      </c>
      <c r="F140" s="14" t="s">
        <v>239</v>
      </c>
      <c r="G140" s="14" t="s">
        <v>240</v>
      </c>
      <c r="H140" s="418">
        <f>'Table 1'!J140</f>
        <v>1</v>
      </c>
      <c r="I140" s="419"/>
      <c r="J140" s="420"/>
      <c r="K140" s="444">
        <f t="shared" si="6"/>
        <v>1</v>
      </c>
      <c r="L140" s="420"/>
      <c r="M140" s="419"/>
      <c r="N140" s="420">
        <v>1</v>
      </c>
      <c r="O140" s="419"/>
      <c r="P140" s="421" t="str">
        <f t="shared" si="7"/>
        <v/>
      </c>
      <c r="Q140" s="419"/>
      <c r="R140" s="420"/>
      <c r="S140" s="423"/>
      <c r="T140" s="416" t="str">
        <f t="shared" si="8"/>
        <v/>
      </c>
      <c r="U140" s="626" t="str">
        <f t="shared" si="9"/>
        <v/>
      </c>
      <c r="V140" s="631" t="str">
        <f t="shared" si="10"/>
        <v/>
      </c>
      <c r="W140" s="442" t="str">
        <f t="shared" si="11"/>
        <v/>
      </c>
    </row>
    <row r="141" spans="1:23" x14ac:dyDescent="0.2">
      <c r="A141" s="56"/>
      <c r="B141" s="211" t="s">
        <v>742</v>
      </c>
      <c r="C141" s="212"/>
      <c r="D141" s="209" t="s">
        <v>535</v>
      </c>
      <c r="E141" s="16">
        <v>121</v>
      </c>
      <c r="F141" s="14" t="s">
        <v>241</v>
      </c>
      <c r="G141" s="14" t="s">
        <v>242</v>
      </c>
      <c r="H141" s="418">
        <f>'Table 1'!J141</f>
        <v>372</v>
      </c>
      <c r="I141" s="419"/>
      <c r="J141" s="420"/>
      <c r="K141" s="444">
        <f t="shared" si="6"/>
        <v>372</v>
      </c>
      <c r="L141" s="420"/>
      <c r="M141" s="419"/>
      <c r="N141" s="420">
        <v>372</v>
      </c>
      <c r="O141" s="419"/>
      <c r="P141" s="421" t="str">
        <f t="shared" si="7"/>
        <v/>
      </c>
      <c r="Q141" s="419"/>
      <c r="R141" s="420"/>
      <c r="S141" s="423"/>
      <c r="T141" s="416" t="str">
        <f t="shared" si="8"/>
        <v/>
      </c>
      <c r="U141" s="626" t="str">
        <f t="shared" si="9"/>
        <v/>
      </c>
      <c r="V141" s="631" t="str">
        <f t="shared" si="10"/>
        <v/>
      </c>
      <c r="W141" s="442" t="str">
        <f t="shared" si="11"/>
        <v/>
      </c>
    </row>
    <row r="142" spans="1:23" x14ac:dyDescent="0.2">
      <c r="A142" s="56"/>
      <c r="B142" s="211" t="s">
        <v>743</v>
      </c>
      <c r="C142" s="212"/>
      <c r="D142" s="209" t="s">
        <v>535</v>
      </c>
      <c r="E142" s="13">
        <v>122</v>
      </c>
      <c r="F142" s="14" t="s">
        <v>243</v>
      </c>
      <c r="G142" s="14" t="s">
        <v>244</v>
      </c>
      <c r="H142" s="418" t="str">
        <f>'Table 1'!J142</f>
        <v/>
      </c>
      <c r="I142" s="419"/>
      <c r="J142" s="420"/>
      <c r="K142" s="444" t="str">
        <f t="shared" si="6"/>
        <v/>
      </c>
      <c r="L142" s="420"/>
      <c r="M142" s="419"/>
      <c r="N142" s="420"/>
      <c r="O142" s="419"/>
      <c r="P142" s="421" t="str">
        <f t="shared" si="7"/>
        <v/>
      </c>
      <c r="Q142" s="419"/>
      <c r="R142" s="420"/>
      <c r="S142" s="423"/>
      <c r="T142" s="416" t="str">
        <f t="shared" si="8"/>
        <v/>
      </c>
      <c r="U142" s="626" t="str">
        <f t="shared" si="9"/>
        <v/>
      </c>
      <c r="V142" s="631" t="str">
        <f t="shared" si="10"/>
        <v/>
      </c>
      <c r="W142" s="442" t="str">
        <f t="shared" si="11"/>
        <v/>
      </c>
    </row>
    <row r="143" spans="1:23" x14ac:dyDescent="0.2">
      <c r="A143" s="56"/>
      <c r="B143" s="211" t="s">
        <v>744</v>
      </c>
      <c r="C143" s="212"/>
      <c r="D143" s="209" t="s">
        <v>535</v>
      </c>
      <c r="E143" s="16">
        <v>123</v>
      </c>
      <c r="F143" s="14" t="s">
        <v>245</v>
      </c>
      <c r="G143" s="14" t="s">
        <v>246</v>
      </c>
      <c r="H143" s="418" t="str">
        <f>'Table 1'!J143</f>
        <v/>
      </c>
      <c r="I143" s="419"/>
      <c r="J143" s="420"/>
      <c r="K143" s="444" t="str">
        <f t="shared" si="6"/>
        <v/>
      </c>
      <c r="L143" s="420"/>
      <c r="M143" s="419"/>
      <c r="N143" s="420"/>
      <c r="O143" s="419"/>
      <c r="P143" s="421" t="str">
        <f t="shared" si="7"/>
        <v/>
      </c>
      <c r="Q143" s="419"/>
      <c r="R143" s="420"/>
      <c r="S143" s="423"/>
      <c r="T143" s="416" t="str">
        <f t="shared" si="8"/>
        <v/>
      </c>
      <c r="U143" s="626" t="str">
        <f t="shared" si="9"/>
        <v/>
      </c>
      <c r="V143" s="631" t="str">
        <f t="shared" si="10"/>
        <v/>
      </c>
      <c r="W143" s="442" t="str">
        <f t="shared" si="11"/>
        <v/>
      </c>
    </row>
    <row r="144" spans="1:23" x14ac:dyDescent="0.2">
      <c r="A144" s="56"/>
      <c r="B144" s="211" t="s">
        <v>745</v>
      </c>
      <c r="C144" s="212"/>
      <c r="D144" s="209" t="s">
        <v>535</v>
      </c>
      <c r="E144" s="13">
        <v>124</v>
      </c>
      <c r="F144" s="14" t="s">
        <v>247</v>
      </c>
      <c r="G144" s="14" t="s">
        <v>248</v>
      </c>
      <c r="H144" s="418" t="str">
        <f>'Table 1'!J144</f>
        <v/>
      </c>
      <c r="I144" s="419"/>
      <c r="J144" s="420"/>
      <c r="K144" s="444" t="str">
        <f t="shared" si="6"/>
        <v/>
      </c>
      <c r="L144" s="420"/>
      <c r="M144" s="419"/>
      <c r="N144" s="420"/>
      <c r="O144" s="419"/>
      <c r="P144" s="421" t="str">
        <f t="shared" si="7"/>
        <v/>
      </c>
      <c r="Q144" s="419"/>
      <c r="R144" s="420"/>
      <c r="S144" s="423"/>
      <c r="T144" s="416" t="str">
        <f t="shared" si="8"/>
        <v/>
      </c>
      <c r="U144" s="626" t="str">
        <f t="shared" si="9"/>
        <v/>
      </c>
      <c r="V144" s="631" t="str">
        <f t="shared" si="10"/>
        <v/>
      </c>
      <c r="W144" s="442" t="str">
        <f t="shared" si="11"/>
        <v/>
      </c>
    </row>
    <row r="145" spans="1:23" x14ac:dyDescent="0.2">
      <c r="A145" s="56"/>
      <c r="B145" s="211" t="s">
        <v>746</v>
      </c>
      <c r="C145" s="212"/>
      <c r="D145" s="209" t="s">
        <v>535</v>
      </c>
      <c r="E145" s="16">
        <v>125</v>
      </c>
      <c r="F145" s="14" t="s">
        <v>249</v>
      </c>
      <c r="G145" s="14" t="s">
        <v>250</v>
      </c>
      <c r="H145" s="418" t="str">
        <f>'Table 1'!J145</f>
        <v/>
      </c>
      <c r="I145" s="419"/>
      <c r="J145" s="420"/>
      <c r="K145" s="444" t="str">
        <f t="shared" si="6"/>
        <v/>
      </c>
      <c r="L145" s="420"/>
      <c r="M145" s="419"/>
      <c r="N145" s="420"/>
      <c r="O145" s="419"/>
      <c r="P145" s="421" t="str">
        <f t="shared" si="7"/>
        <v/>
      </c>
      <c r="Q145" s="419"/>
      <c r="R145" s="420"/>
      <c r="S145" s="423"/>
      <c r="T145" s="416" t="str">
        <f t="shared" si="8"/>
        <v/>
      </c>
      <c r="U145" s="626" t="str">
        <f t="shared" si="9"/>
        <v/>
      </c>
      <c r="V145" s="631" t="str">
        <f t="shared" si="10"/>
        <v/>
      </c>
      <c r="W145" s="442" t="str">
        <f t="shared" si="11"/>
        <v/>
      </c>
    </row>
    <row r="146" spans="1:23" x14ac:dyDescent="0.2">
      <c r="A146" s="56"/>
      <c r="B146" s="211" t="s">
        <v>747</v>
      </c>
      <c r="C146" s="212"/>
      <c r="D146" s="209" t="s">
        <v>535</v>
      </c>
      <c r="E146" s="13">
        <v>126</v>
      </c>
      <c r="F146" s="14" t="s">
        <v>251</v>
      </c>
      <c r="G146" s="14" t="s">
        <v>252</v>
      </c>
      <c r="H146" s="418">
        <f>'Table 1'!J146</f>
        <v>1</v>
      </c>
      <c r="I146" s="419"/>
      <c r="J146" s="420"/>
      <c r="K146" s="444">
        <f t="shared" si="6"/>
        <v>1</v>
      </c>
      <c r="L146" s="420"/>
      <c r="M146" s="419"/>
      <c r="N146" s="420">
        <v>1</v>
      </c>
      <c r="O146" s="419"/>
      <c r="P146" s="421" t="str">
        <f t="shared" si="7"/>
        <v/>
      </c>
      <c r="Q146" s="419"/>
      <c r="R146" s="420"/>
      <c r="S146" s="423"/>
      <c r="T146" s="416" t="str">
        <f t="shared" si="8"/>
        <v/>
      </c>
      <c r="U146" s="626" t="str">
        <f t="shared" si="9"/>
        <v/>
      </c>
      <c r="V146" s="631" t="str">
        <f t="shared" si="10"/>
        <v/>
      </c>
      <c r="W146" s="442" t="str">
        <f t="shared" si="11"/>
        <v/>
      </c>
    </row>
    <row r="147" spans="1:23" x14ac:dyDescent="0.2">
      <c r="A147" s="56"/>
      <c r="B147" s="211" t="s">
        <v>748</v>
      </c>
      <c r="C147" s="212"/>
      <c r="D147" s="209" t="s">
        <v>535</v>
      </c>
      <c r="E147" s="16">
        <v>127</v>
      </c>
      <c r="F147" s="14" t="s">
        <v>253</v>
      </c>
      <c r="G147" s="14" t="s">
        <v>254</v>
      </c>
      <c r="H147" s="418">
        <f>'Table 1'!J147</f>
        <v>7034</v>
      </c>
      <c r="I147" s="419"/>
      <c r="J147" s="420">
        <v>1962</v>
      </c>
      <c r="K147" s="444">
        <f t="shared" si="6"/>
        <v>5072</v>
      </c>
      <c r="L147" s="420">
        <v>263</v>
      </c>
      <c r="M147" s="419"/>
      <c r="N147" s="420">
        <v>4809</v>
      </c>
      <c r="O147" s="419"/>
      <c r="P147" s="421" t="str">
        <f t="shared" si="7"/>
        <v/>
      </c>
      <c r="Q147" s="419"/>
      <c r="R147" s="420"/>
      <c r="S147" s="423"/>
      <c r="T147" s="416" t="str">
        <f t="shared" si="8"/>
        <v/>
      </c>
      <c r="U147" s="626" t="str">
        <f t="shared" si="9"/>
        <v/>
      </c>
      <c r="V147" s="631" t="str">
        <f t="shared" si="10"/>
        <v/>
      </c>
      <c r="W147" s="442" t="str">
        <f t="shared" si="11"/>
        <v/>
      </c>
    </row>
    <row r="148" spans="1:23" x14ac:dyDescent="0.2">
      <c r="A148" s="56"/>
      <c r="B148" s="211" t="s">
        <v>750</v>
      </c>
      <c r="C148" s="212"/>
      <c r="D148" s="209" t="s">
        <v>535</v>
      </c>
      <c r="E148" s="13">
        <v>128</v>
      </c>
      <c r="F148" s="14" t="s">
        <v>256</v>
      </c>
      <c r="G148" s="14" t="s">
        <v>257</v>
      </c>
      <c r="H148" s="418">
        <f>'Table 1'!J148</f>
        <v>3</v>
      </c>
      <c r="I148" s="419"/>
      <c r="J148" s="420"/>
      <c r="K148" s="444">
        <f t="shared" si="6"/>
        <v>3</v>
      </c>
      <c r="L148" s="420"/>
      <c r="M148" s="419"/>
      <c r="N148" s="420">
        <v>3</v>
      </c>
      <c r="O148" s="419"/>
      <c r="P148" s="421" t="str">
        <f t="shared" si="7"/>
        <v/>
      </c>
      <c r="Q148" s="419"/>
      <c r="R148" s="420"/>
      <c r="S148" s="423"/>
      <c r="T148" s="416" t="str">
        <f t="shared" si="8"/>
        <v/>
      </c>
      <c r="U148" s="626" t="str">
        <f t="shared" si="9"/>
        <v/>
      </c>
      <c r="V148" s="631" t="str">
        <f t="shared" si="10"/>
        <v/>
      </c>
      <c r="W148" s="442" t="str">
        <f t="shared" si="11"/>
        <v/>
      </c>
    </row>
    <row r="149" spans="1:23" x14ac:dyDescent="0.2">
      <c r="A149" s="56"/>
      <c r="B149" s="211" t="s">
        <v>751</v>
      </c>
      <c r="C149" s="212"/>
      <c r="D149" s="209" t="s">
        <v>535</v>
      </c>
      <c r="E149" s="16">
        <v>129</v>
      </c>
      <c r="F149" s="14" t="s">
        <v>258</v>
      </c>
      <c r="G149" s="14" t="s">
        <v>259</v>
      </c>
      <c r="H149" s="418">
        <f>'Table 1'!J149</f>
        <v>13</v>
      </c>
      <c r="I149" s="419"/>
      <c r="J149" s="420"/>
      <c r="K149" s="444">
        <f t="shared" si="6"/>
        <v>13</v>
      </c>
      <c r="L149" s="420"/>
      <c r="M149" s="419"/>
      <c r="N149" s="420">
        <v>13</v>
      </c>
      <c r="O149" s="419"/>
      <c r="P149" s="421" t="str">
        <f t="shared" si="7"/>
        <v/>
      </c>
      <c r="Q149" s="419"/>
      <c r="R149" s="420"/>
      <c r="S149" s="423"/>
      <c r="T149" s="416" t="str">
        <f t="shared" si="8"/>
        <v/>
      </c>
      <c r="U149" s="626" t="str">
        <f t="shared" si="9"/>
        <v/>
      </c>
      <c r="V149" s="631" t="str">
        <f t="shared" si="10"/>
        <v/>
      </c>
      <c r="W149" s="442" t="str">
        <f t="shared" si="11"/>
        <v/>
      </c>
    </row>
    <row r="150" spans="1:23" x14ac:dyDescent="0.2">
      <c r="A150" s="56"/>
      <c r="B150" s="211" t="s">
        <v>752</v>
      </c>
      <c r="C150" s="212"/>
      <c r="D150" s="209" t="s">
        <v>535</v>
      </c>
      <c r="E150" s="13">
        <v>130</v>
      </c>
      <c r="F150" s="14" t="s">
        <v>260</v>
      </c>
      <c r="G150" s="14" t="s">
        <v>261</v>
      </c>
      <c r="H150" s="418" t="str">
        <f>'Table 1'!J150</f>
        <v/>
      </c>
      <c r="I150" s="419"/>
      <c r="J150" s="420"/>
      <c r="K150" s="444" t="str">
        <f t="shared" ref="K150:K213" si="12">IF(AND(L150="",M150="",N150=""),"",IF(OR(L150="c",M150="c",N150="c"),"c",SUM(L150:N150)))</f>
        <v/>
      </c>
      <c r="L150" s="420"/>
      <c r="M150" s="419"/>
      <c r="N150" s="420"/>
      <c r="O150" s="419"/>
      <c r="P150" s="421" t="str">
        <f t="shared" ref="P150:P213" si="13">IF(AND(Q150="",R150="",S150=""),"",IF(OR(Q150="c",R150="c",S150="c"),"c",SUM(Q150:S150)))</f>
        <v/>
      </c>
      <c r="Q150" s="419"/>
      <c r="R150" s="420"/>
      <c r="S150" s="423"/>
      <c r="T150" s="416" t="str">
        <f t="shared" ref="T150:T213" si="14">IF(AND(ISNUMBER(H150),SUM(COUNTIF(I150:K150,"c"),COUNTIF(O150:P150,"c"))=1),"Res Disc",IF(AND(H150="c",ISNUMBER(I150),ISNUMBER(J150),ISNUMBER(K150),ISNUMBER(O150),ISNUMBER(P150)),"Res Disc",IF(AND(COUNTIF(Q150:S150,"c")=1,ISNUMBER(P150)),"Res Disc",IF(AND(P150="c",ISNUMBER(Q150),ISNUMBER(R150),ISNUMBER(S150)),"Res Disc",IF(AND(K150="c",ISNUMBER(L150),ISNUMBER(M150),ISNUMBER(N150)),"Res Disc",IF(AND(ISNUMBER(K150),COUNTIF(L150:N150,"c")=1),"Res Disc",""))))))</f>
        <v/>
      </c>
      <c r="U150" s="626" t="str">
        <f t="shared" ref="U150:U213" si="15">IF(T150&lt;&gt;"","",IF(SUM(COUNTIF(I150:K150,"c"),COUNTIF(O150:P150,"c"))&gt;1,"",IF(OR(AND(H150="c",OR(I150="c",J150="c",K150="c",O150="c",P150="c")),AND(H150&lt;&gt;"",I150="c",J150="c",K150="c",O150="c",P150="c"),AND(H150&lt;&gt;"",I150="",J150="",K150="",O150="",P150="")),"",IF(ABS(SUM(I150:K150,O150:P150)-SUM(H150))&gt;0.9,SUM(I150:K150,O150:P150),""))))</f>
        <v/>
      </c>
      <c r="V150" s="631" t="str">
        <f t="shared" ref="V150:V213" si="16">IF(T150&lt;&gt;"","",IF(OR(AND(K150="c",OR(L150="c",N150="c",M150="c")),AND(K150&lt;&gt;"",L150="c",M150="c",N150="c"),AND(K150&lt;&gt;"",L150="",N150="",M150="")),"",IF(COUNTIF(L150:N150,"c")&gt;1,"",IF(ABS(SUM(L150:N150)-SUM(K150))&gt;0.9,SUM(L150:N150),""))))</f>
        <v/>
      </c>
      <c r="W150" s="442" t="str">
        <f t="shared" ref="W150:W213" si="17">IF(T150&lt;&gt;"","",IF(OR(AND(P150="c",OR(Q150="c",S150="c",R150="c")),AND(P150&lt;&gt;"",Q150="c",R150="c",S150="c"),AND(P150&lt;&gt;"",Q150="",S150="",R150="")),"",IF(COUNTIF(Q150:S150,"c")&gt;1,"",IF(ABS(SUM(Q150:S150)-SUM(P150))&gt;0.9,SUM(Q150:S150),""))))</f>
        <v/>
      </c>
    </row>
    <row r="151" spans="1:23" x14ac:dyDescent="0.2">
      <c r="A151" s="56"/>
      <c r="B151" s="211" t="s">
        <v>753</v>
      </c>
      <c r="C151" s="212"/>
      <c r="D151" s="209" t="s">
        <v>535</v>
      </c>
      <c r="E151" s="16">
        <v>131</v>
      </c>
      <c r="F151" s="14" t="s">
        <v>262</v>
      </c>
      <c r="G151" s="14" t="s">
        <v>263</v>
      </c>
      <c r="H151" s="418">
        <f>'Table 1'!J151</f>
        <v>1063</v>
      </c>
      <c r="I151" s="419"/>
      <c r="J151" s="420">
        <v>202</v>
      </c>
      <c r="K151" s="444">
        <f t="shared" si="12"/>
        <v>861</v>
      </c>
      <c r="L151" s="420">
        <v>4</v>
      </c>
      <c r="M151" s="419"/>
      <c r="N151" s="420">
        <v>857</v>
      </c>
      <c r="O151" s="419"/>
      <c r="P151" s="421" t="str">
        <f t="shared" si="13"/>
        <v/>
      </c>
      <c r="Q151" s="419"/>
      <c r="R151" s="420"/>
      <c r="S151" s="423"/>
      <c r="T151" s="416" t="str">
        <f t="shared" si="14"/>
        <v/>
      </c>
      <c r="U151" s="626" t="str">
        <f t="shared" si="15"/>
        <v/>
      </c>
      <c r="V151" s="631" t="str">
        <f t="shared" si="16"/>
        <v/>
      </c>
      <c r="W151" s="442" t="str">
        <f t="shared" si="17"/>
        <v/>
      </c>
    </row>
    <row r="152" spans="1:23" x14ac:dyDescent="0.2">
      <c r="A152" s="56"/>
      <c r="B152" s="211" t="s">
        <v>754</v>
      </c>
      <c r="C152" s="212"/>
      <c r="D152" s="209" t="s">
        <v>535</v>
      </c>
      <c r="E152" s="13">
        <v>132</v>
      </c>
      <c r="F152" s="14" t="s">
        <v>264</v>
      </c>
      <c r="G152" s="14" t="s">
        <v>265</v>
      </c>
      <c r="H152" s="418" t="str">
        <f>'Table 1'!J152</f>
        <v/>
      </c>
      <c r="I152" s="419"/>
      <c r="J152" s="420"/>
      <c r="K152" s="444" t="str">
        <f t="shared" si="12"/>
        <v/>
      </c>
      <c r="L152" s="420"/>
      <c r="M152" s="419"/>
      <c r="N152" s="420"/>
      <c r="O152" s="419"/>
      <c r="P152" s="421" t="str">
        <f t="shared" si="13"/>
        <v/>
      </c>
      <c r="Q152" s="419"/>
      <c r="R152" s="420"/>
      <c r="S152" s="423"/>
      <c r="T152" s="416" t="str">
        <f t="shared" si="14"/>
        <v/>
      </c>
      <c r="U152" s="626" t="str">
        <f t="shared" si="15"/>
        <v/>
      </c>
      <c r="V152" s="631" t="str">
        <f t="shared" si="16"/>
        <v/>
      </c>
      <c r="W152" s="442" t="str">
        <f t="shared" si="17"/>
        <v/>
      </c>
    </row>
    <row r="153" spans="1:23" x14ac:dyDescent="0.2">
      <c r="A153" s="56"/>
      <c r="B153" s="211" t="s">
        <v>755</v>
      </c>
      <c r="C153" s="212"/>
      <c r="D153" s="209" t="s">
        <v>535</v>
      </c>
      <c r="E153" s="16">
        <v>133</v>
      </c>
      <c r="F153" s="14" t="s">
        <v>266</v>
      </c>
      <c r="G153" s="14" t="s">
        <v>267</v>
      </c>
      <c r="H153" s="418" t="str">
        <f>'Table 1'!J153</f>
        <v/>
      </c>
      <c r="I153" s="419"/>
      <c r="J153" s="420"/>
      <c r="K153" s="444" t="str">
        <f t="shared" si="12"/>
        <v/>
      </c>
      <c r="L153" s="420"/>
      <c r="M153" s="419"/>
      <c r="N153" s="420"/>
      <c r="O153" s="419"/>
      <c r="P153" s="421" t="str">
        <f t="shared" si="13"/>
        <v/>
      </c>
      <c r="Q153" s="419"/>
      <c r="R153" s="420"/>
      <c r="S153" s="423"/>
      <c r="T153" s="416" t="str">
        <f t="shared" si="14"/>
        <v/>
      </c>
      <c r="U153" s="626" t="str">
        <f t="shared" si="15"/>
        <v/>
      </c>
      <c r="V153" s="631" t="str">
        <f t="shared" si="16"/>
        <v/>
      </c>
      <c r="W153" s="442" t="str">
        <f t="shared" si="17"/>
        <v/>
      </c>
    </row>
    <row r="154" spans="1:23" x14ac:dyDescent="0.2">
      <c r="A154" s="56"/>
      <c r="B154" s="211" t="s">
        <v>756</v>
      </c>
      <c r="C154" s="212"/>
      <c r="D154" s="209" t="s">
        <v>535</v>
      </c>
      <c r="E154" s="13">
        <v>134</v>
      </c>
      <c r="F154" s="14" t="s">
        <v>268</v>
      </c>
      <c r="G154" s="14" t="s">
        <v>269</v>
      </c>
      <c r="H154" s="418">
        <f>'Table 1'!J154</f>
        <v>7</v>
      </c>
      <c r="I154" s="419"/>
      <c r="J154" s="420"/>
      <c r="K154" s="444">
        <f t="shared" si="12"/>
        <v>7</v>
      </c>
      <c r="L154" s="420"/>
      <c r="M154" s="419">
        <v>7</v>
      </c>
      <c r="N154" s="420">
        <f>7-7</f>
        <v>0</v>
      </c>
      <c r="O154" s="419"/>
      <c r="P154" s="421" t="str">
        <f t="shared" si="13"/>
        <v/>
      </c>
      <c r="Q154" s="419"/>
      <c r="R154" s="420"/>
      <c r="S154" s="423"/>
      <c r="T154" s="416" t="str">
        <f t="shared" si="14"/>
        <v/>
      </c>
      <c r="U154" s="626" t="str">
        <f t="shared" si="15"/>
        <v/>
      </c>
      <c r="V154" s="631" t="str">
        <f t="shared" si="16"/>
        <v/>
      </c>
      <c r="W154" s="442" t="str">
        <f t="shared" si="17"/>
        <v/>
      </c>
    </row>
    <row r="155" spans="1:23" x14ac:dyDescent="0.2">
      <c r="A155" s="56"/>
      <c r="B155" s="211" t="s">
        <v>757</v>
      </c>
      <c r="C155" s="212"/>
      <c r="D155" s="209" t="s">
        <v>535</v>
      </c>
      <c r="E155" s="16">
        <v>135</v>
      </c>
      <c r="F155" s="14" t="s">
        <v>270</v>
      </c>
      <c r="G155" s="14" t="s">
        <v>271</v>
      </c>
      <c r="H155" s="418" t="str">
        <f>'Table 1'!J155</f>
        <v/>
      </c>
      <c r="I155" s="419"/>
      <c r="J155" s="420"/>
      <c r="K155" s="444" t="str">
        <f t="shared" si="12"/>
        <v/>
      </c>
      <c r="L155" s="420"/>
      <c r="M155" s="419"/>
      <c r="N155" s="420"/>
      <c r="O155" s="419"/>
      <c r="P155" s="421" t="str">
        <f t="shared" si="13"/>
        <v/>
      </c>
      <c r="Q155" s="419"/>
      <c r="R155" s="420"/>
      <c r="S155" s="423"/>
      <c r="T155" s="416" t="str">
        <f t="shared" si="14"/>
        <v/>
      </c>
      <c r="U155" s="626" t="str">
        <f t="shared" si="15"/>
        <v/>
      </c>
      <c r="V155" s="631" t="str">
        <f t="shared" si="16"/>
        <v/>
      </c>
      <c r="W155" s="442" t="str">
        <f t="shared" si="17"/>
        <v/>
      </c>
    </row>
    <row r="156" spans="1:23" x14ac:dyDescent="0.2">
      <c r="A156" s="56"/>
      <c r="B156" s="211" t="s">
        <v>758</v>
      </c>
      <c r="C156" s="212"/>
      <c r="D156" s="209" t="s">
        <v>535</v>
      </c>
      <c r="E156" s="13">
        <v>136</v>
      </c>
      <c r="F156" s="14" t="s">
        <v>272</v>
      </c>
      <c r="G156" s="14" t="s">
        <v>273</v>
      </c>
      <c r="H156" s="418" t="str">
        <f>'Table 1'!J156</f>
        <v/>
      </c>
      <c r="I156" s="419"/>
      <c r="J156" s="420"/>
      <c r="K156" s="444" t="str">
        <f t="shared" si="12"/>
        <v/>
      </c>
      <c r="L156" s="420"/>
      <c r="M156" s="419"/>
      <c r="N156" s="420"/>
      <c r="O156" s="419"/>
      <c r="P156" s="421" t="str">
        <f t="shared" si="13"/>
        <v/>
      </c>
      <c r="Q156" s="419"/>
      <c r="R156" s="420"/>
      <c r="S156" s="423"/>
      <c r="T156" s="416" t="str">
        <f t="shared" si="14"/>
        <v/>
      </c>
      <c r="U156" s="626" t="str">
        <f t="shared" si="15"/>
        <v/>
      </c>
      <c r="V156" s="631" t="str">
        <f t="shared" si="16"/>
        <v/>
      </c>
      <c r="W156" s="442" t="str">
        <f t="shared" si="17"/>
        <v/>
      </c>
    </row>
    <row r="157" spans="1:23" x14ac:dyDescent="0.2">
      <c r="A157" s="56"/>
      <c r="B157" s="211" t="s">
        <v>759</v>
      </c>
      <c r="C157" s="212"/>
      <c r="D157" s="209" t="s">
        <v>535</v>
      </c>
      <c r="E157" s="16">
        <v>137</v>
      </c>
      <c r="F157" s="14" t="s">
        <v>274</v>
      </c>
      <c r="G157" s="14" t="s">
        <v>275</v>
      </c>
      <c r="H157" s="418">
        <f>'Table 1'!J157</f>
        <v>5</v>
      </c>
      <c r="I157" s="419"/>
      <c r="J157" s="420"/>
      <c r="K157" s="444">
        <f t="shared" si="12"/>
        <v>5</v>
      </c>
      <c r="L157" s="420"/>
      <c r="M157" s="419"/>
      <c r="N157" s="420">
        <v>5</v>
      </c>
      <c r="O157" s="419"/>
      <c r="P157" s="421" t="str">
        <f t="shared" si="13"/>
        <v/>
      </c>
      <c r="Q157" s="419"/>
      <c r="R157" s="420"/>
      <c r="S157" s="423"/>
      <c r="T157" s="416" t="str">
        <f t="shared" si="14"/>
        <v/>
      </c>
      <c r="U157" s="626" t="str">
        <f t="shared" si="15"/>
        <v/>
      </c>
      <c r="V157" s="631" t="str">
        <f t="shared" si="16"/>
        <v/>
      </c>
      <c r="W157" s="442" t="str">
        <f t="shared" si="17"/>
        <v/>
      </c>
    </row>
    <row r="158" spans="1:23" x14ac:dyDescent="0.2">
      <c r="A158" s="56"/>
      <c r="B158" s="211" t="s">
        <v>760</v>
      </c>
      <c r="C158" s="212"/>
      <c r="D158" s="209" t="s">
        <v>535</v>
      </c>
      <c r="E158" s="13">
        <v>138</v>
      </c>
      <c r="F158" s="14" t="s">
        <v>276</v>
      </c>
      <c r="G158" s="14" t="s">
        <v>277</v>
      </c>
      <c r="H158" s="418">
        <f>'Table 1'!J158</f>
        <v>9</v>
      </c>
      <c r="I158" s="419"/>
      <c r="J158" s="420"/>
      <c r="K158" s="444">
        <f t="shared" si="12"/>
        <v>9</v>
      </c>
      <c r="L158" s="420">
        <v>3</v>
      </c>
      <c r="M158" s="419"/>
      <c r="N158" s="420">
        <v>6</v>
      </c>
      <c r="O158" s="419"/>
      <c r="P158" s="421" t="str">
        <f t="shared" si="13"/>
        <v/>
      </c>
      <c r="Q158" s="419"/>
      <c r="R158" s="420"/>
      <c r="S158" s="423"/>
      <c r="T158" s="416" t="str">
        <f t="shared" si="14"/>
        <v/>
      </c>
      <c r="U158" s="626" t="str">
        <f t="shared" si="15"/>
        <v/>
      </c>
      <c r="V158" s="631" t="str">
        <f t="shared" si="16"/>
        <v/>
      </c>
      <c r="W158" s="442" t="str">
        <f t="shared" si="17"/>
        <v/>
      </c>
    </row>
    <row r="159" spans="1:23" x14ac:dyDescent="0.2">
      <c r="A159" s="56"/>
      <c r="B159" s="211" t="s">
        <v>761</v>
      </c>
      <c r="C159" s="212"/>
      <c r="D159" s="209" t="s">
        <v>535</v>
      </c>
      <c r="E159" s="16">
        <v>139</v>
      </c>
      <c r="F159" s="14" t="s">
        <v>278</v>
      </c>
      <c r="G159" s="14" t="s">
        <v>279</v>
      </c>
      <c r="H159" s="418" t="str">
        <f>'Table 1'!J159</f>
        <v/>
      </c>
      <c r="I159" s="419"/>
      <c r="J159" s="420"/>
      <c r="K159" s="444" t="str">
        <f t="shared" si="12"/>
        <v/>
      </c>
      <c r="L159" s="420"/>
      <c r="M159" s="419"/>
      <c r="N159" s="420"/>
      <c r="O159" s="419"/>
      <c r="P159" s="421" t="str">
        <f t="shared" si="13"/>
        <v/>
      </c>
      <c r="Q159" s="419"/>
      <c r="R159" s="420"/>
      <c r="S159" s="423"/>
      <c r="T159" s="416" t="str">
        <f t="shared" si="14"/>
        <v/>
      </c>
      <c r="U159" s="626" t="str">
        <f t="shared" si="15"/>
        <v/>
      </c>
      <c r="V159" s="631" t="str">
        <f t="shared" si="16"/>
        <v/>
      </c>
      <c r="W159" s="442" t="str">
        <f t="shared" si="17"/>
        <v/>
      </c>
    </row>
    <row r="160" spans="1:23" x14ac:dyDescent="0.2">
      <c r="A160" s="56"/>
      <c r="B160" s="211" t="s">
        <v>762</v>
      </c>
      <c r="C160" s="212"/>
      <c r="D160" s="209" t="s">
        <v>535</v>
      </c>
      <c r="E160" s="13">
        <v>140</v>
      </c>
      <c r="F160" s="14" t="s">
        <v>280</v>
      </c>
      <c r="G160" s="14" t="s">
        <v>281</v>
      </c>
      <c r="H160" s="418">
        <f>'Table 1'!J160</f>
        <v>3007</v>
      </c>
      <c r="I160" s="419"/>
      <c r="J160" s="420">
        <v>747</v>
      </c>
      <c r="K160" s="444">
        <f t="shared" si="12"/>
        <v>2260</v>
      </c>
      <c r="L160" s="420">
        <v>39</v>
      </c>
      <c r="M160" s="419"/>
      <c r="N160" s="420">
        <v>2221</v>
      </c>
      <c r="O160" s="419"/>
      <c r="P160" s="421" t="str">
        <f t="shared" si="13"/>
        <v/>
      </c>
      <c r="Q160" s="419"/>
      <c r="R160" s="420"/>
      <c r="S160" s="423"/>
      <c r="T160" s="416" t="str">
        <f t="shared" si="14"/>
        <v/>
      </c>
      <c r="U160" s="626" t="str">
        <f t="shared" si="15"/>
        <v/>
      </c>
      <c r="V160" s="631" t="str">
        <f t="shared" si="16"/>
        <v/>
      </c>
      <c r="W160" s="442" t="str">
        <f t="shared" si="17"/>
        <v/>
      </c>
    </row>
    <row r="161" spans="1:23" x14ac:dyDescent="0.2">
      <c r="A161" s="56"/>
      <c r="B161" s="211" t="s">
        <v>763</v>
      </c>
      <c r="C161" s="212"/>
      <c r="D161" s="209" t="s">
        <v>535</v>
      </c>
      <c r="E161" s="16">
        <v>141</v>
      </c>
      <c r="F161" s="14" t="s">
        <v>282</v>
      </c>
      <c r="G161" s="14" t="s">
        <v>283</v>
      </c>
      <c r="H161" s="418" t="str">
        <f>'Table 1'!J161</f>
        <v/>
      </c>
      <c r="I161" s="419"/>
      <c r="J161" s="420"/>
      <c r="K161" s="444" t="str">
        <f t="shared" si="12"/>
        <v/>
      </c>
      <c r="L161" s="420"/>
      <c r="M161" s="419"/>
      <c r="N161" s="420"/>
      <c r="O161" s="419"/>
      <c r="P161" s="421" t="str">
        <f t="shared" si="13"/>
        <v/>
      </c>
      <c r="Q161" s="419"/>
      <c r="R161" s="420"/>
      <c r="S161" s="423"/>
      <c r="T161" s="416" t="str">
        <f t="shared" si="14"/>
        <v/>
      </c>
      <c r="U161" s="626" t="str">
        <f t="shared" si="15"/>
        <v/>
      </c>
      <c r="V161" s="631" t="str">
        <f t="shared" si="16"/>
        <v/>
      </c>
      <c r="W161" s="442" t="str">
        <f t="shared" si="17"/>
        <v/>
      </c>
    </row>
    <row r="162" spans="1:23" x14ac:dyDescent="0.2">
      <c r="A162" s="56"/>
      <c r="B162" s="211" t="s">
        <v>764</v>
      </c>
      <c r="C162" s="212"/>
      <c r="D162" s="209" t="s">
        <v>535</v>
      </c>
      <c r="E162" s="13">
        <v>142</v>
      </c>
      <c r="F162" s="14" t="s">
        <v>284</v>
      </c>
      <c r="G162" s="14" t="s">
        <v>285</v>
      </c>
      <c r="H162" s="418" t="str">
        <f>'Table 1'!J162</f>
        <v/>
      </c>
      <c r="I162" s="419"/>
      <c r="J162" s="420"/>
      <c r="K162" s="444" t="str">
        <f t="shared" si="12"/>
        <v/>
      </c>
      <c r="L162" s="420"/>
      <c r="M162" s="419"/>
      <c r="N162" s="420"/>
      <c r="O162" s="419"/>
      <c r="P162" s="421" t="str">
        <f t="shared" si="13"/>
        <v/>
      </c>
      <c r="Q162" s="419"/>
      <c r="R162" s="420"/>
      <c r="S162" s="423"/>
      <c r="T162" s="416" t="str">
        <f t="shared" si="14"/>
        <v/>
      </c>
      <c r="U162" s="626" t="str">
        <f t="shared" si="15"/>
        <v/>
      </c>
      <c r="V162" s="631" t="str">
        <f t="shared" si="16"/>
        <v/>
      </c>
      <c r="W162" s="442" t="str">
        <f t="shared" si="17"/>
        <v/>
      </c>
    </row>
    <row r="163" spans="1:23" x14ac:dyDescent="0.2">
      <c r="A163" s="56"/>
      <c r="B163" s="211" t="s">
        <v>765</v>
      </c>
      <c r="C163" s="212"/>
      <c r="D163" s="209" t="s">
        <v>535</v>
      </c>
      <c r="E163" s="16">
        <v>143</v>
      </c>
      <c r="F163" s="14" t="s">
        <v>286</v>
      </c>
      <c r="G163" s="14" t="s">
        <v>287</v>
      </c>
      <c r="H163" s="418" t="str">
        <f>'Table 1'!J163</f>
        <v/>
      </c>
      <c r="I163" s="419"/>
      <c r="J163" s="420"/>
      <c r="K163" s="444" t="str">
        <f t="shared" si="12"/>
        <v/>
      </c>
      <c r="L163" s="420"/>
      <c r="M163" s="419"/>
      <c r="N163" s="420"/>
      <c r="O163" s="419"/>
      <c r="P163" s="421" t="str">
        <f t="shared" si="13"/>
        <v/>
      </c>
      <c r="Q163" s="419"/>
      <c r="R163" s="420"/>
      <c r="S163" s="423"/>
      <c r="T163" s="416" t="str">
        <f t="shared" si="14"/>
        <v/>
      </c>
      <c r="U163" s="626" t="str">
        <f t="shared" si="15"/>
        <v/>
      </c>
      <c r="V163" s="631" t="str">
        <f t="shared" si="16"/>
        <v/>
      </c>
      <c r="W163" s="442" t="str">
        <f t="shared" si="17"/>
        <v/>
      </c>
    </row>
    <row r="164" spans="1:23" x14ac:dyDescent="0.2">
      <c r="A164" s="56"/>
      <c r="B164" s="211" t="s">
        <v>766</v>
      </c>
      <c r="C164" s="212"/>
      <c r="D164" s="209" t="s">
        <v>535</v>
      </c>
      <c r="E164" s="13">
        <v>144</v>
      </c>
      <c r="F164" s="14" t="s">
        <v>288</v>
      </c>
      <c r="G164" s="14" t="s">
        <v>289</v>
      </c>
      <c r="H164" s="418">
        <f>'Table 1'!J164</f>
        <v>86</v>
      </c>
      <c r="I164" s="419"/>
      <c r="J164" s="420"/>
      <c r="K164" s="444">
        <f t="shared" si="12"/>
        <v>86</v>
      </c>
      <c r="L164" s="420"/>
      <c r="M164" s="419"/>
      <c r="N164" s="420">
        <v>86</v>
      </c>
      <c r="O164" s="419"/>
      <c r="P164" s="421" t="str">
        <f t="shared" si="13"/>
        <v/>
      </c>
      <c r="Q164" s="419"/>
      <c r="R164" s="420"/>
      <c r="S164" s="423"/>
      <c r="T164" s="416" t="str">
        <f t="shared" si="14"/>
        <v/>
      </c>
      <c r="U164" s="626" t="str">
        <f t="shared" si="15"/>
        <v/>
      </c>
      <c r="V164" s="631" t="str">
        <f t="shared" si="16"/>
        <v/>
      </c>
      <c r="W164" s="442" t="str">
        <f t="shared" si="17"/>
        <v/>
      </c>
    </row>
    <row r="165" spans="1:23" x14ac:dyDescent="0.2">
      <c r="A165" s="56"/>
      <c r="B165" s="211" t="s">
        <v>767</v>
      </c>
      <c r="C165" s="212"/>
      <c r="D165" s="209" t="s">
        <v>535</v>
      </c>
      <c r="E165" s="16">
        <v>145</v>
      </c>
      <c r="F165" s="14" t="s">
        <v>290</v>
      </c>
      <c r="G165" s="15" t="s">
        <v>291</v>
      </c>
      <c r="H165" s="418" t="str">
        <f>'Table 1'!J165</f>
        <v/>
      </c>
      <c r="I165" s="419"/>
      <c r="J165" s="420"/>
      <c r="K165" s="444" t="str">
        <f t="shared" si="12"/>
        <v/>
      </c>
      <c r="L165" s="420"/>
      <c r="M165" s="419"/>
      <c r="N165" s="420"/>
      <c r="O165" s="419"/>
      <c r="P165" s="421" t="str">
        <f t="shared" si="13"/>
        <v/>
      </c>
      <c r="Q165" s="419"/>
      <c r="R165" s="420"/>
      <c r="S165" s="423"/>
      <c r="T165" s="416" t="str">
        <f t="shared" si="14"/>
        <v/>
      </c>
      <c r="U165" s="626" t="str">
        <f t="shared" si="15"/>
        <v/>
      </c>
      <c r="V165" s="631" t="str">
        <f t="shared" si="16"/>
        <v/>
      </c>
      <c r="W165" s="442" t="str">
        <f t="shared" si="17"/>
        <v/>
      </c>
    </row>
    <row r="166" spans="1:23" x14ac:dyDescent="0.2">
      <c r="A166" s="56"/>
      <c r="B166" s="211" t="s">
        <v>768</v>
      </c>
      <c r="C166" s="212"/>
      <c r="D166" s="209" t="s">
        <v>535</v>
      </c>
      <c r="E166" s="13">
        <v>146</v>
      </c>
      <c r="F166" s="14" t="s">
        <v>292</v>
      </c>
      <c r="G166" s="14" t="s">
        <v>293</v>
      </c>
      <c r="H166" s="418" t="str">
        <f>'Table 1'!J166</f>
        <v/>
      </c>
      <c r="I166" s="419"/>
      <c r="J166" s="420"/>
      <c r="K166" s="444" t="str">
        <f t="shared" si="12"/>
        <v/>
      </c>
      <c r="L166" s="420"/>
      <c r="M166" s="419"/>
      <c r="N166" s="420"/>
      <c r="O166" s="419"/>
      <c r="P166" s="421" t="str">
        <f t="shared" si="13"/>
        <v/>
      </c>
      <c r="Q166" s="419"/>
      <c r="R166" s="420"/>
      <c r="S166" s="423"/>
      <c r="T166" s="416" t="str">
        <f t="shared" si="14"/>
        <v/>
      </c>
      <c r="U166" s="626" t="str">
        <f t="shared" si="15"/>
        <v/>
      </c>
      <c r="V166" s="631" t="str">
        <f t="shared" si="16"/>
        <v/>
      </c>
      <c r="W166" s="442" t="str">
        <f t="shared" si="17"/>
        <v/>
      </c>
    </row>
    <row r="167" spans="1:23" x14ac:dyDescent="0.2">
      <c r="A167" s="56"/>
      <c r="B167" s="211" t="s">
        <v>769</v>
      </c>
      <c r="C167" s="212"/>
      <c r="D167" s="209" t="s">
        <v>535</v>
      </c>
      <c r="E167" s="16">
        <v>147</v>
      </c>
      <c r="F167" s="14" t="s">
        <v>294</v>
      </c>
      <c r="G167" s="14" t="s">
        <v>295</v>
      </c>
      <c r="H167" s="418">
        <f>'Table 1'!J167</f>
        <v>9</v>
      </c>
      <c r="I167" s="419"/>
      <c r="J167" s="420"/>
      <c r="K167" s="444">
        <f t="shared" si="12"/>
        <v>9</v>
      </c>
      <c r="L167" s="420"/>
      <c r="M167" s="419"/>
      <c r="N167" s="420">
        <v>9</v>
      </c>
      <c r="O167" s="419"/>
      <c r="P167" s="421" t="str">
        <f t="shared" si="13"/>
        <v/>
      </c>
      <c r="Q167" s="419"/>
      <c r="R167" s="420"/>
      <c r="S167" s="423"/>
      <c r="T167" s="416" t="str">
        <f t="shared" si="14"/>
        <v/>
      </c>
      <c r="U167" s="626" t="str">
        <f t="shared" si="15"/>
        <v/>
      </c>
      <c r="V167" s="631" t="str">
        <f t="shared" si="16"/>
        <v/>
      </c>
      <c r="W167" s="442" t="str">
        <f t="shared" si="17"/>
        <v/>
      </c>
    </row>
    <row r="168" spans="1:23" x14ac:dyDescent="0.2">
      <c r="A168" s="56"/>
      <c r="B168" s="211" t="s">
        <v>770</v>
      </c>
      <c r="C168" s="212"/>
      <c r="D168" s="209" t="s">
        <v>535</v>
      </c>
      <c r="E168" s="13">
        <v>148</v>
      </c>
      <c r="F168" s="14" t="s">
        <v>296</v>
      </c>
      <c r="G168" s="14" t="s">
        <v>297</v>
      </c>
      <c r="H168" s="418">
        <f>'Table 1'!J168</f>
        <v>48</v>
      </c>
      <c r="I168" s="419"/>
      <c r="J168" s="420"/>
      <c r="K168" s="444">
        <f t="shared" si="12"/>
        <v>48</v>
      </c>
      <c r="L168" s="420"/>
      <c r="M168" s="419"/>
      <c r="N168" s="420">
        <v>48</v>
      </c>
      <c r="O168" s="419"/>
      <c r="P168" s="421" t="str">
        <f t="shared" si="13"/>
        <v/>
      </c>
      <c r="Q168" s="419"/>
      <c r="R168" s="420"/>
      <c r="S168" s="423"/>
      <c r="T168" s="416" t="str">
        <f t="shared" si="14"/>
        <v/>
      </c>
      <c r="U168" s="626" t="str">
        <f t="shared" si="15"/>
        <v/>
      </c>
      <c r="V168" s="631" t="str">
        <f t="shared" si="16"/>
        <v/>
      </c>
      <c r="W168" s="442" t="str">
        <f t="shared" si="17"/>
        <v/>
      </c>
    </row>
    <row r="169" spans="1:23" x14ac:dyDescent="0.2">
      <c r="A169" s="56"/>
      <c r="B169" s="211" t="s">
        <v>771</v>
      </c>
      <c r="C169" s="212"/>
      <c r="D169" s="209" t="s">
        <v>535</v>
      </c>
      <c r="E169" s="16">
        <v>149</v>
      </c>
      <c r="F169" s="14" t="s">
        <v>298</v>
      </c>
      <c r="G169" s="14" t="s">
        <v>299</v>
      </c>
      <c r="H169" s="418" t="str">
        <f>'Table 1'!J169</f>
        <v/>
      </c>
      <c r="I169" s="419"/>
      <c r="J169" s="420"/>
      <c r="K169" s="444" t="str">
        <f t="shared" si="12"/>
        <v/>
      </c>
      <c r="L169" s="420"/>
      <c r="M169" s="419"/>
      <c r="N169" s="420"/>
      <c r="O169" s="419"/>
      <c r="P169" s="421" t="str">
        <f t="shared" si="13"/>
        <v/>
      </c>
      <c r="Q169" s="419"/>
      <c r="R169" s="420"/>
      <c r="S169" s="423"/>
      <c r="T169" s="416" t="str">
        <f t="shared" si="14"/>
        <v/>
      </c>
      <c r="U169" s="626" t="str">
        <f t="shared" si="15"/>
        <v/>
      </c>
      <c r="V169" s="631" t="str">
        <f t="shared" si="16"/>
        <v/>
      </c>
      <c r="W169" s="442" t="str">
        <f t="shared" si="17"/>
        <v/>
      </c>
    </row>
    <row r="170" spans="1:23" x14ac:dyDescent="0.2">
      <c r="A170" s="56"/>
      <c r="B170" s="211" t="s">
        <v>772</v>
      </c>
      <c r="C170" s="212"/>
      <c r="D170" s="209" t="s">
        <v>535</v>
      </c>
      <c r="E170" s="13">
        <v>150</v>
      </c>
      <c r="F170" s="14" t="s">
        <v>300</v>
      </c>
      <c r="G170" s="14" t="s">
        <v>301</v>
      </c>
      <c r="H170" s="418" t="str">
        <f>'Table 1'!J170</f>
        <v/>
      </c>
      <c r="I170" s="419"/>
      <c r="J170" s="420"/>
      <c r="K170" s="444" t="str">
        <f t="shared" si="12"/>
        <v/>
      </c>
      <c r="L170" s="420"/>
      <c r="M170" s="419"/>
      <c r="N170" s="420"/>
      <c r="O170" s="419"/>
      <c r="P170" s="421" t="str">
        <f t="shared" si="13"/>
        <v/>
      </c>
      <c r="Q170" s="419"/>
      <c r="R170" s="420"/>
      <c r="S170" s="423"/>
      <c r="T170" s="416" t="str">
        <f t="shared" si="14"/>
        <v/>
      </c>
      <c r="U170" s="626" t="str">
        <f t="shared" si="15"/>
        <v/>
      </c>
      <c r="V170" s="631" t="str">
        <f t="shared" si="16"/>
        <v/>
      </c>
      <c r="W170" s="442" t="str">
        <f t="shared" si="17"/>
        <v/>
      </c>
    </row>
    <row r="171" spans="1:23" x14ac:dyDescent="0.2">
      <c r="A171" s="56"/>
      <c r="B171" s="211" t="s">
        <v>773</v>
      </c>
      <c r="C171" s="212"/>
      <c r="D171" s="209" t="s">
        <v>535</v>
      </c>
      <c r="E171" s="16">
        <v>151</v>
      </c>
      <c r="F171" s="14" t="s">
        <v>302</v>
      </c>
      <c r="G171" s="14" t="s">
        <v>303</v>
      </c>
      <c r="H171" s="418" t="str">
        <f>'Table 1'!J171</f>
        <v/>
      </c>
      <c r="I171" s="419"/>
      <c r="J171" s="420"/>
      <c r="K171" s="444" t="str">
        <f t="shared" si="12"/>
        <v/>
      </c>
      <c r="L171" s="420"/>
      <c r="M171" s="419"/>
      <c r="N171" s="420"/>
      <c r="O171" s="419"/>
      <c r="P171" s="421" t="str">
        <f t="shared" si="13"/>
        <v/>
      </c>
      <c r="Q171" s="419"/>
      <c r="R171" s="420"/>
      <c r="S171" s="423"/>
      <c r="T171" s="416" t="str">
        <f t="shared" si="14"/>
        <v/>
      </c>
      <c r="U171" s="626" t="str">
        <f t="shared" si="15"/>
        <v/>
      </c>
      <c r="V171" s="631" t="str">
        <f t="shared" si="16"/>
        <v/>
      </c>
      <c r="W171" s="442" t="str">
        <f t="shared" si="17"/>
        <v/>
      </c>
    </row>
    <row r="172" spans="1:23" x14ac:dyDescent="0.2">
      <c r="A172" s="56"/>
      <c r="B172" s="211" t="s">
        <v>774</v>
      </c>
      <c r="C172" s="212"/>
      <c r="D172" s="209" t="s">
        <v>535</v>
      </c>
      <c r="E172" s="13">
        <v>152</v>
      </c>
      <c r="F172" s="14" t="s">
        <v>304</v>
      </c>
      <c r="G172" s="14" t="s">
        <v>305</v>
      </c>
      <c r="H172" s="418" t="str">
        <f>'Table 1'!J172</f>
        <v/>
      </c>
      <c r="I172" s="419"/>
      <c r="J172" s="420"/>
      <c r="K172" s="444" t="str">
        <f t="shared" si="12"/>
        <v/>
      </c>
      <c r="L172" s="420"/>
      <c r="M172" s="419"/>
      <c r="N172" s="420"/>
      <c r="O172" s="419"/>
      <c r="P172" s="421" t="str">
        <f t="shared" si="13"/>
        <v/>
      </c>
      <c r="Q172" s="419"/>
      <c r="R172" s="420"/>
      <c r="S172" s="423"/>
      <c r="T172" s="416" t="str">
        <f t="shared" si="14"/>
        <v/>
      </c>
      <c r="U172" s="626" t="str">
        <f t="shared" si="15"/>
        <v/>
      </c>
      <c r="V172" s="631" t="str">
        <f t="shared" si="16"/>
        <v/>
      </c>
      <c r="W172" s="442" t="str">
        <f t="shared" si="17"/>
        <v/>
      </c>
    </row>
    <row r="173" spans="1:23" x14ac:dyDescent="0.2">
      <c r="A173" s="56"/>
      <c r="B173" s="211" t="s">
        <v>775</v>
      </c>
      <c r="C173" s="212"/>
      <c r="D173" s="209" t="s">
        <v>535</v>
      </c>
      <c r="E173" s="16">
        <v>153</v>
      </c>
      <c r="F173" s="14" t="s">
        <v>306</v>
      </c>
      <c r="G173" s="14" t="s">
        <v>307</v>
      </c>
      <c r="H173" s="418">
        <f>'Table 1'!J173</f>
        <v>22099</v>
      </c>
      <c r="I173" s="419"/>
      <c r="J173" s="420">
        <v>1378</v>
      </c>
      <c r="K173" s="444">
        <f t="shared" si="12"/>
        <v>20721</v>
      </c>
      <c r="L173" s="420">
        <v>57</v>
      </c>
      <c r="M173" s="419"/>
      <c r="N173" s="420">
        <v>20664</v>
      </c>
      <c r="O173" s="419"/>
      <c r="P173" s="421" t="str">
        <f t="shared" si="13"/>
        <v/>
      </c>
      <c r="Q173" s="419"/>
      <c r="R173" s="420"/>
      <c r="S173" s="423"/>
      <c r="T173" s="416" t="str">
        <f t="shared" si="14"/>
        <v/>
      </c>
      <c r="U173" s="626" t="str">
        <f t="shared" si="15"/>
        <v/>
      </c>
      <c r="V173" s="631" t="str">
        <f t="shared" si="16"/>
        <v/>
      </c>
      <c r="W173" s="442" t="str">
        <f t="shared" si="17"/>
        <v/>
      </c>
    </row>
    <row r="174" spans="1:23" x14ac:dyDescent="0.2">
      <c r="A174" s="56"/>
      <c r="B174" s="211" t="s">
        <v>776</v>
      </c>
      <c r="C174" s="212"/>
      <c r="D174" s="209" t="s">
        <v>535</v>
      </c>
      <c r="E174" s="13">
        <v>154</v>
      </c>
      <c r="F174" s="14" t="s">
        <v>308</v>
      </c>
      <c r="G174" s="14" t="s">
        <v>309</v>
      </c>
      <c r="H174" s="418" t="str">
        <f>'Table 1'!J174</f>
        <v/>
      </c>
      <c r="I174" s="419"/>
      <c r="J174" s="420"/>
      <c r="K174" s="444" t="str">
        <f t="shared" si="12"/>
        <v/>
      </c>
      <c r="L174" s="420"/>
      <c r="M174" s="419"/>
      <c r="N174" s="420"/>
      <c r="O174" s="419"/>
      <c r="P174" s="421" t="str">
        <f t="shared" si="13"/>
        <v/>
      </c>
      <c r="Q174" s="419"/>
      <c r="R174" s="420"/>
      <c r="S174" s="423"/>
      <c r="T174" s="416" t="str">
        <f t="shared" si="14"/>
        <v/>
      </c>
      <c r="U174" s="626" t="str">
        <f t="shared" si="15"/>
        <v/>
      </c>
      <c r="V174" s="631" t="str">
        <f t="shared" si="16"/>
        <v/>
      </c>
      <c r="W174" s="442" t="str">
        <f t="shared" si="17"/>
        <v/>
      </c>
    </row>
    <row r="175" spans="1:23" x14ac:dyDescent="0.2">
      <c r="A175" s="56"/>
      <c r="B175" s="211" t="s">
        <v>777</v>
      </c>
      <c r="C175" s="212"/>
      <c r="D175" s="209" t="s">
        <v>535</v>
      </c>
      <c r="E175" s="16">
        <v>155</v>
      </c>
      <c r="F175" s="14" t="s">
        <v>310</v>
      </c>
      <c r="G175" s="14" t="s">
        <v>311</v>
      </c>
      <c r="H175" s="418">
        <f>'Table 1'!J175</f>
        <v>841</v>
      </c>
      <c r="I175" s="419"/>
      <c r="J175" s="420">
        <v>5</v>
      </c>
      <c r="K175" s="444">
        <f t="shared" si="12"/>
        <v>836</v>
      </c>
      <c r="L175" s="420">
        <v>71</v>
      </c>
      <c r="M175" s="419"/>
      <c r="N175" s="420">
        <v>765</v>
      </c>
      <c r="O175" s="419"/>
      <c r="P175" s="421" t="str">
        <f t="shared" si="13"/>
        <v/>
      </c>
      <c r="Q175" s="419"/>
      <c r="R175" s="420"/>
      <c r="S175" s="423"/>
      <c r="T175" s="416" t="str">
        <f t="shared" si="14"/>
        <v/>
      </c>
      <c r="U175" s="626" t="str">
        <f t="shared" si="15"/>
        <v/>
      </c>
      <c r="V175" s="631" t="str">
        <f t="shared" si="16"/>
        <v/>
      </c>
      <c r="W175" s="442" t="str">
        <f t="shared" si="17"/>
        <v/>
      </c>
    </row>
    <row r="176" spans="1:23" x14ac:dyDescent="0.2">
      <c r="A176" s="56"/>
      <c r="B176" s="211" t="s">
        <v>778</v>
      </c>
      <c r="C176" s="212"/>
      <c r="D176" s="209" t="s">
        <v>535</v>
      </c>
      <c r="E176" s="13">
        <v>156</v>
      </c>
      <c r="F176" s="14" t="s">
        <v>312</v>
      </c>
      <c r="G176" s="14" t="s">
        <v>313</v>
      </c>
      <c r="H176" s="418" t="str">
        <f>'Table 1'!J176</f>
        <v/>
      </c>
      <c r="I176" s="419"/>
      <c r="J176" s="420"/>
      <c r="K176" s="444" t="str">
        <f t="shared" si="12"/>
        <v/>
      </c>
      <c r="L176" s="420"/>
      <c r="M176" s="419"/>
      <c r="N176" s="420"/>
      <c r="O176" s="419"/>
      <c r="P176" s="421" t="str">
        <f t="shared" si="13"/>
        <v/>
      </c>
      <c r="Q176" s="419"/>
      <c r="R176" s="420"/>
      <c r="S176" s="423"/>
      <c r="T176" s="416" t="str">
        <f t="shared" si="14"/>
        <v/>
      </c>
      <c r="U176" s="626" t="str">
        <f t="shared" si="15"/>
        <v/>
      </c>
      <c r="V176" s="631" t="str">
        <f t="shared" si="16"/>
        <v/>
      </c>
      <c r="W176" s="442" t="str">
        <f t="shared" si="17"/>
        <v/>
      </c>
    </row>
    <row r="177" spans="1:23" x14ac:dyDescent="0.2">
      <c r="A177" s="56"/>
      <c r="B177" s="211" t="s">
        <v>779</v>
      </c>
      <c r="C177" s="212"/>
      <c r="D177" s="209" t="s">
        <v>535</v>
      </c>
      <c r="E177" s="16">
        <v>157</v>
      </c>
      <c r="F177" s="14" t="s">
        <v>314</v>
      </c>
      <c r="G177" s="14" t="s">
        <v>315</v>
      </c>
      <c r="H177" s="418">
        <f>'Table 1'!J177</f>
        <v>5</v>
      </c>
      <c r="I177" s="419"/>
      <c r="J177" s="420"/>
      <c r="K177" s="444">
        <f t="shared" si="12"/>
        <v>5</v>
      </c>
      <c r="L177" s="420"/>
      <c r="M177" s="419"/>
      <c r="N177" s="420">
        <v>5</v>
      </c>
      <c r="O177" s="419"/>
      <c r="P177" s="421" t="str">
        <f t="shared" si="13"/>
        <v/>
      </c>
      <c r="Q177" s="419"/>
      <c r="R177" s="420"/>
      <c r="S177" s="423"/>
      <c r="T177" s="416" t="str">
        <f t="shared" si="14"/>
        <v/>
      </c>
      <c r="U177" s="626" t="str">
        <f t="shared" si="15"/>
        <v/>
      </c>
      <c r="V177" s="631" t="str">
        <f t="shared" si="16"/>
        <v/>
      </c>
      <c r="W177" s="442" t="str">
        <f t="shared" si="17"/>
        <v/>
      </c>
    </row>
    <row r="178" spans="1:23" x14ac:dyDescent="0.2">
      <c r="A178" s="56"/>
      <c r="B178" s="211" t="s">
        <v>780</v>
      </c>
      <c r="C178" s="212"/>
      <c r="D178" s="209" t="s">
        <v>535</v>
      </c>
      <c r="E178" s="13">
        <v>158</v>
      </c>
      <c r="F178" s="14" t="s">
        <v>316</v>
      </c>
      <c r="G178" s="14" t="s">
        <v>317</v>
      </c>
      <c r="H178" s="418">
        <f>'Table 1'!J178</f>
        <v>256</v>
      </c>
      <c r="I178" s="419"/>
      <c r="J178" s="420"/>
      <c r="K178" s="444">
        <f t="shared" si="12"/>
        <v>256</v>
      </c>
      <c r="L178" s="420"/>
      <c r="M178" s="419"/>
      <c r="N178" s="420">
        <v>256</v>
      </c>
      <c r="O178" s="419"/>
      <c r="P178" s="421" t="str">
        <f t="shared" si="13"/>
        <v/>
      </c>
      <c r="Q178" s="419"/>
      <c r="R178" s="420"/>
      <c r="S178" s="423"/>
      <c r="T178" s="416" t="str">
        <f t="shared" si="14"/>
        <v/>
      </c>
      <c r="U178" s="626" t="str">
        <f t="shared" si="15"/>
        <v/>
      </c>
      <c r="V178" s="631" t="str">
        <f t="shared" si="16"/>
        <v/>
      </c>
      <c r="W178" s="442" t="str">
        <f t="shared" si="17"/>
        <v/>
      </c>
    </row>
    <row r="179" spans="1:23" x14ac:dyDescent="0.2">
      <c r="A179" s="56"/>
      <c r="B179" s="211" t="s">
        <v>781</v>
      </c>
      <c r="C179" s="212"/>
      <c r="D179" s="209" t="s">
        <v>535</v>
      </c>
      <c r="E179" s="16">
        <v>159</v>
      </c>
      <c r="F179" s="14" t="s">
        <v>318</v>
      </c>
      <c r="G179" s="14" t="s">
        <v>319</v>
      </c>
      <c r="H179" s="418" t="str">
        <f>'Table 1'!J179</f>
        <v/>
      </c>
      <c r="I179" s="419"/>
      <c r="J179" s="420"/>
      <c r="K179" s="444" t="str">
        <f t="shared" si="12"/>
        <v/>
      </c>
      <c r="L179" s="420"/>
      <c r="M179" s="419"/>
      <c r="N179" s="420"/>
      <c r="O179" s="419"/>
      <c r="P179" s="421" t="str">
        <f t="shared" si="13"/>
        <v/>
      </c>
      <c r="Q179" s="419"/>
      <c r="R179" s="420"/>
      <c r="S179" s="423"/>
      <c r="T179" s="416" t="str">
        <f t="shared" si="14"/>
        <v/>
      </c>
      <c r="U179" s="626" t="str">
        <f t="shared" si="15"/>
        <v/>
      </c>
      <c r="V179" s="631" t="str">
        <f t="shared" si="16"/>
        <v/>
      </c>
      <c r="W179" s="442" t="str">
        <f t="shared" si="17"/>
        <v/>
      </c>
    </row>
    <row r="180" spans="1:23" x14ac:dyDescent="0.2">
      <c r="A180" s="56"/>
      <c r="B180" s="211" t="s">
        <v>782</v>
      </c>
      <c r="C180" s="212"/>
      <c r="D180" s="209" t="s">
        <v>535</v>
      </c>
      <c r="E180" s="13">
        <v>160</v>
      </c>
      <c r="F180" s="14" t="s">
        <v>320</v>
      </c>
      <c r="G180" s="14" t="s">
        <v>321</v>
      </c>
      <c r="H180" s="418" t="str">
        <f>'Table 1'!J180</f>
        <v/>
      </c>
      <c r="I180" s="419"/>
      <c r="J180" s="420"/>
      <c r="K180" s="444" t="str">
        <f t="shared" si="12"/>
        <v/>
      </c>
      <c r="L180" s="420"/>
      <c r="M180" s="419"/>
      <c r="N180" s="420"/>
      <c r="O180" s="419"/>
      <c r="P180" s="421" t="str">
        <f t="shared" si="13"/>
        <v/>
      </c>
      <c r="Q180" s="419"/>
      <c r="R180" s="420"/>
      <c r="S180" s="423"/>
      <c r="T180" s="416" t="str">
        <f t="shared" si="14"/>
        <v/>
      </c>
      <c r="U180" s="626" t="str">
        <f t="shared" si="15"/>
        <v/>
      </c>
      <c r="V180" s="631" t="str">
        <f t="shared" si="16"/>
        <v/>
      </c>
      <c r="W180" s="442" t="str">
        <f t="shared" si="17"/>
        <v/>
      </c>
    </row>
    <row r="181" spans="1:23" x14ac:dyDescent="0.2">
      <c r="A181" s="56"/>
      <c r="B181" s="211" t="s">
        <v>783</v>
      </c>
      <c r="C181" s="212"/>
      <c r="D181" s="209" t="s">
        <v>535</v>
      </c>
      <c r="E181" s="16">
        <v>161</v>
      </c>
      <c r="F181" s="14" t="s">
        <v>322</v>
      </c>
      <c r="G181" s="14" t="s">
        <v>323</v>
      </c>
      <c r="H181" s="418">
        <f>'Table 1'!J181</f>
        <v>1573</v>
      </c>
      <c r="I181" s="419"/>
      <c r="J181" s="420">
        <v>252</v>
      </c>
      <c r="K181" s="444">
        <f t="shared" si="12"/>
        <v>1321</v>
      </c>
      <c r="L181" s="420">
        <v>4</v>
      </c>
      <c r="M181" s="419"/>
      <c r="N181" s="420">
        <v>1317</v>
      </c>
      <c r="O181" s="419"/>
      <c r="P181" s="421" t="str">
        <f t="shared" si="13"/>
        <v/>
      </c>
      <c r="Q181" s="419"/>
      <c r="R181" s="420"/>
      <c r="S181" s="423"/>
      <c r="T181" s="416" t="str">
        <f t="shared" si="14"/>
        <v/>
      </c>
      <c r="U181" s="626" t="str">
        <f t="shared" si="15"/>
        <v/>
      </c>
      <c r="V181" s="631" t="str">
        <f t="shared" si="16"/>
        <v/>
      </c>
      <c r="W181" s="442" t="str">
        <f t="shared" si="17"/>
        <v/>
      </c>
    </row>
    <row r="182" spans="1:23" x14ac:dyDescent="0.2">
      <c r="A182" s="56"/>
      <c r="B182" s="211" t="s">
        <v>784</v>
      </c>
      <c r="C182" s="212"/>
      <c r="D182" s="209" t="s">
        <v>535</v>
      </c>
      <c r="E182" s="13">
        <v>162</v>
      </c>
      <c r="F182" s="14" t="s">
        <v>324</v>
      </c>
      <c r="G182" s="14" t="s">
        <v>325</v>
      </c>
      <c r="H182" s="418">
        <f>'Table 1'!J182</f>
        <v>36</v>
      </c>
      <c r="I182" s="419"/>
      <c r="J182" s="420">
        <v>2</v>
      </c>
      <c r="K182" s="444">
        <f t="shared" si="12"/>
        <v>34</v>
      </c>
      <c r="L182" s="420">
        <v>1</v>
      </c>
      <c r="M182" s="419"/>
      <c r="N182" s="420">
        <v>33</v>
      </c>
      <c r="O182" s="419"/>
      <c r="P182" s="421" t="str">
        <f t="shared" si="13"/>
        <v/>
      </c>
      <c r="Q182" s="419"/>
      <c r="R182" s="420"/>
      <c r="S182" s="423"/>
      <c r="T182" s="416" t="str">
        <f t="shared" si="14"/>
        <v/>
      </c>
      <c r="U182" s="626" t="str">
        <f t="shared" si="15"/>
        <v/>
      </c>
      <c r="V182" s="631" t="str">
        <f t="shared" si="16"/>
        <v/>
      </c>
      <c r="W182" s="442" t="str">
        <f t="shared" si="17"/>
        <v/>
      </c>
    </row>
    <row r="183" spans="1:23" x14ac:dyDescent="0.2">
      <c r="A183" s="56"/>
      <c r="B183" s="211" t="s">
        <v>785</v>
      </c>
      <c r="C183" s="212"/>
      <c r="D183" s="209" t="s">
        <v>535</v>
      </c>
      <c r="E183" s="16">
        <v>163</v>
      </c>
      <c r="F183" s="14" t="s">
        <v>326</v>
      </c>
      <c r="G183" s="14" t="s">
        <v>327</v>
      </c>
      <c r="H183" s="418">
        <f>'Table 1'!J183</f>
        <v>17</v>
      </c>
      <c r="I183" s="419"/>
      <c r="J183" s="420"/>
      <c r="K183" s="444">
        <f t="shared" si="12"/>
        <v>17</v>
      </c>
      <c r="L183" s="420"/>
      <c r="M183" s="419"/>
      <c r="N183" s="420">
        <v>17</v>
      </c>
      <c r="O183" s="419"/>
      <c r="P183" s="421" t="str">
        <f t="shared" si="13"/>
        <v/>
      </c>
      <c r="Q183" s="419"/>
      <c r="R183" s="420"/>
      <c r="S183" s="423"/>
      <c r="T183" s="416" t="str">
        <f t="shared" si="14"/>
        <v/>
      </c>
      <c r="U183" s="626" t="str">
        <f t="shared" si="15"/>
        <v/>
      </c>
      <c r="V183" s="631" t="str">
        <f t="shared" si="16"/>
        <v/>
      </c>
      <c r="W183" s="442" t="str">
        <f t="shared" si="17"/>
        <v/>
      </c>
    </row>
    <row r="184" spans="1:23" x14ac:dyDescent="0.2">
      <c r="A184" s="56"/>
      <c r="B184" s="211" t="s">
        <v>786</v>
      </c>
      <c r="C184" s="212"/>
      <c r="D184" s="209" t="s">
        <v>535</v>
      </c>
      <c r="E184" s="13">
        <v>164</v>
      </c>
      <c r="F184" s="14" t="s">
        <v>328</v>
      </c>
      <c r="G184" s="14" t="s">
        <v>329</v>
      </c>
      <c r="H184" s="418" t="str">
        <f>'Table 1'!J184</f>
        <v/>
      </c>
      <c r="I184" s="419"/>
      <c r="J184" s="420"/>
      <c r="K184" s="444" t="str">
        <f t="shared" si="12"/>
        <v/>
      </c>
      <c r="L184" s="420"/>
      <c r="M184" s="419"/>
      <c r="N184" s="420"/>
      <c r="O184" s="419"/>
      <c r="P184" s="421" t="str">
        <f t="shared" si="13"/>
        <v/>
      </c>
      <c r="Q184" s="419"/>
      <c r="R184" s="420"/>
      <c r="S184" s="423"/>
      <c r="T184" s="416" t="str">
        <f t="shared" si="14"/>
        <v/>
      </c>
      <c r="U184" s="626" t="str">
        <f t="shared" si="15"/>
        <v/>
      </c>
      <c r="V184" s="631" t="str">
        <f t="shared" si="16"/>
        <v/>
      </c>
      <c r="W184" s="442" t="str">
        <f t="shared" si="17"/>
        <v/>
      </c>
    </row>
    <row r="185" spans="1:23" x14ac:dyDescent="0.2">
      <c r="A185" s="56"/>
      <c r="B185" s="211" t="s">
        <v>787</v>
      </c>
      <c r="C185" s="212"/>
      <c r="D185" s="209" t="s">
        <v>535</v>
      </c>
      <c r="E185" s="16">
        <v>165</v>
      </c>
      <c r="F185" s="14" t="s">
        <v>330</v>
      </c>
      <c r="G185" s="14" t="s">
        <v>331</v>
      </c>
      <c r="H185" s="418">
        <f>'Table 1'!J185</f>
        <v>145</v>
      </c>
      <c r="I185" s="419"/>
      <c r="J185" s="420">
        <v>104</v>
      </c>
      <c r="K185" s="444">
        <f t="shared" si="12"/>
        <v>41</v>
      </c>
      <c r="L185" s="420">
        <v>8</v>
      </c>
      <c r="M185" s="419"/>
      <c r="N185" s="420">
        <v>33</v>
      </c>
      <c r="O185" s="419"/>
      <c r="P185" s="421" t="str">
        <f t="shared" si="13"/>
        <v/>
      </c>
      <c r="Q185" s="419"/>
      <c r="R185" s="420"/>
      <c r="S185" s="423"/>
      <c r="T185" s="416" t="str">
        <f t="shared" si="14"/>
        <v/>
      </c>
      <c r="U185" s="626" t="str">
        <f t="shared" si="15"/>
        <v/>
      </c>
      <c r="V185" s="631" t="str">
        <f t="shared" si="16"/>
        <v/>
      </c>
      <c r="W185" s="442" t="str">
        <f t="shared" si="17"/>
        <v/>
      </c>
    </row>
    <row r="186" spans="1:23" x14ac:dyDescent="0.2">
      <c r="A186" s="56"/>
      <c r="B186" s="211" t="s">
        <v>788</v>
      </c>
      <c r="C186" s="212"/>
      <c r="D186" s="209" t="s">
        <v>535</v>
      </c>
      <c r="E186" s="13">
        <v>166</v>
      </c>
      <c r="F186" s="14" t="s">
        <v>332</v>
      </c>
      <c r="G186" s="14" t="s">
        <v>333</v>
      </c>
      <c r="H186" s="418" t="str">
        <f>'Table 1'!J186</f>
        <v/>
      </c>
      <c r="I186" s="419"/>
      <c r="J186" s="420"/>
      <c r="K186" s="444" t="str">
        <f t="shared" si="12"/>
        <v/>
      </c>
      <c r="L186" s="420"/>
      <c r="M186" s="419"/>
      <c r="N186" s="420"/>
      <c r="O186" s="419"/>
      <c r="P186" s="421" t="str">
        <f t="shared" si="13"/>
        <v/>
      </c>
      <c r="Q186" s="419"/>
      <c r="R186" s="420"/>
      <c r="S186" s="423"/>
      <c r="T186" s="416" t="str">
        <f t="shared" si="14"/>
        <v/>
      </c>
      <c r="U186" s="626" t="str">
        <f t="shared" si="15"/>
        <v/>
      </c>
      <c r="V186" s="631" t="str">
        <f t="shared" si="16"/>
        <v/>
      </c>
      <c r="W186" s="442" t="str">
        <f t="shared" si="17"/>
        <v/>
      </c>
    </row>
    <row r="187" spans="1:23" x14ac:dyDescent="0.2">
      <c r="A187" s="56"/>
      <c r="B187" s="211" t="s">
        <v>789</v>
      </c>
      <c r="C187" s="212"/>
      <c r="D187" s="209" t="s">
        <v>535</v>
      </c>
      <c r="E187" s="16">
        <v>167</v>
      </c>
      <c r="F187" s="14" t="s">
        <v>334</v>
      </c>
      <c r="G187" s="14" t="s">
        <v>335</v>
      </c>
      <c r="H187" s="418">
        <f>'Table 1'!J187</f>
        <v>10</v>
      </c>
      <c r="I187" s="419"/>
      <c r="J187" s="420"/>
      <c r="K187" s="444">
        <f t="shared" si="12"/>
        <v>10</v>
      </c>
      <c r="L187" s="420"/>
      <c r="M187" s="419"/>
      <c r="N187" s="420">
        <v>10</v>
      </c>
      <c r="O187" s="419"/>
      <c r="P187" s="421" t="str">
        <f t="shared" si="13"/>
        <v/>
      </c>
      <c r="Q187" s="419"/>
      <c r="R187" s="420"/>
      <c r="S187" s="423"/>
      <c r="T187" s="416" t="str">
        <f t="shared" si="14"/>
        <v/>
      </c>
      <c r="U187" s="626" t="str">
        <f t="shared" si="15"/>
        <v/>
      </c>
      <c r="V187" s="631" t="str">
        <f t="shared" si="16"/>
        <v/>
      </c>
      <c r="W187" s="442" t="str">
        <f t="shared" si="17"/>
        <v/>
      </c>
    </row>
    <row r="188" spans="1:23" x14ac:dyDescent="0.2">
      <c r="A188" s="56"/>
      <c r="B188" s="211" t="s">
        <v>790</v>
      </c>
      <c r="C188" s="212"/>
      <c r="D188" s="209" t="s">
        <v>535</v>
      </c>
      <c r="E188" s="13">
        <v>168</v>
      </c>
      <c r="F188" s="14" t="s">
        <v>336</v>
      </c>
      <c r="G188" s="14" t="s">
        <v>337</v>
      </c>
      <c r="H188" s="418">
        <f>'Table 1'!J188</f>
        <v>1033</v>
      </c>
      <c r="I188" s="419"/>
      <c r="J188" s="420">
        <v>177</v>
      </c>
      <c r="K188" s="444">
        <f t="shared" si="12"/>
        <v>856</v>
      </c>
      <c r="L188" s="420">
        <v>13</v>
      </c>
      <c r="M188" s="419"/>
      <c r="N188" s="420">
        <v>843</v>
      </c>
      <c r="O188" s="419"/>
      <c r="P188" s="421" t="str">
        <f t="shared" si="13"/>
        <v/>
      </c>
      <c r="Q188" s="419"/>
      <c r="R188" s="420"/>
      <c r="S188" s="423"/>
      <c r="T188" s="416" t="str">
        <f t="shared" si="14"/>
        <v/>
      </c>
      <c r="U188" s="626" t="str">
        <f t="shared" si="15"/>
        <v/>
      </c>
      <c r="V188" s="631" t="str">
        <f t="shared" si="16"/>
        <v/>
      </c>
      <c r="W188" s="442" t="str">
        <f t="shared" si="17"/>
        <v/>
      </c>
    </row>
    <row r="189" spans="1:23" x14ac:dyDescent="0.2">
      <c r="A189" s="56"/>
      <c r="B189" s="211" t="s">
        <v>791</v>
      </c>
      <c r="C189" s="212"/>
      <c r="D189" s="209" t="s">
        <v>535</v>
      </c>
      <c r="E189" s="16">
        <v>169</v>
      </c>
      <c r="F189" s="14" t="s">
        <v>338</v>
      </c>
      <c r="G189" s="14" t="s">
        <v>339</v>
      </c>
      <c r="H189" s="418">
        <f>'Table 1'!J189</f>
        <v>341</v>
      </c>
      <c r="I189" s="419"/>
      <c r="J189" s="420"/>
      <c r="K189" s="444">
        <f t="shared" si="12"/>
        <v>341</v>
      </c>
      <c r="L189" s="420">
        <v>1</v>
      </c>
      <c r="M189" s="419"/>
      <c r="N189" s="420">
        <v>340</v>
      </c>
      <c r="O189" s="419"/>
      <c r="P189" s="421" t="str">
        <f t="shared" si="13"/>
        <v/>
      </c>
      <c r="Q189" s="419"/>
      <c r="R189" s="420"/>
      <c r="S189" s="423"/>
      <c r="T189" s="416" t="str">
        <f t="shared" si="14"/>
        <v/>
      </c>
      <c r="U189" s="626" t="str">
        <f t="shared" si="15"/>
        <v/>
      </c>
      <c r="V189" s="631" t="str">
        <f t="shared" si="16"/>
        <v/>
      </c>
      <c r="W189" s="442" t="str">
        <f t="shared" si="17"/>
        <v/>
      </c>
    </row>
    <row r="190" spans="1:23" x14ac:dyDescent="0.2">
      <c r="A190" s="56"/>
      <c r="B190" s="211" t="s">
        <v>792</v>
      </c>
      <c r="C190" s="212"/>
      <c r="D190" s="209" t="s">
        <v>535</v>
      </c>
      <c r="E190" s="13">
        <v>170</v>
      </c>
      <c r="F190" s="14" t="s">
        <v>340</v>
      </c>
      <c r="G190" s="14" t="s">
        <v>341</v>
      </c>
      <c r="H190" s="418" t="str">
        <f>'Table 1'!J190</f>
        <v/>
      </c>
      <c r="I190" s="419"/>
      <c r="J190" s="420"/>
      <c r="K190" s="444" t="str">
        <f t="shared" si="12"/>
        <v/>
      </c>
      <c r="L190" s="420"/>
      <c r="M190" s="419"/>
      <c r="N190" s="420"/>
      <c r="O190" s="419"/>
      <c r="P190" s="421" t="str">
        <f t="shared" si="13"/>
        <v/>
      </c>
      <c r="Q190" s="419"/>
      <c r="R190" s="420"/>
      <c r="S190" s="423"/>
      <c r="T190" s="416" t="str">
        <f t="shared" si="14"/>
        <v/>
      </c>
      <c r="U190" s="626" t="str">
        <f t="shared" si="15"/>
        <v/>
      </c>
      <c r="V190" s="631" t="str">
        <f t="shared" si="16"/>
        <v/>
      </c>
      <c r="W190" s="442" t="str">
        <f t="shared" si="17"/>
        <v/>
      </c>
    </row>
    <row r="191" spans="1:23" x14ac:dyDescent="0.2">
      <c r="A191" s="56"/>
      <c r="B191" s="211" t="s">
        <v>793</v>
      </c>
      <c r="C191" s="212"/>
      <c r="D191" s="209" t="s">
        <v>535</v>
      </c>
      <c r="E191" s="16">
        <v>171</v>
      </c>
      <c r="F191" s="14" t="s">
        <v>342</v>
      </c>
      <c r="G191" s="14" t="s">
        <v>343</v>
      </c>
      <c r="H191" s="418">
        <f>'Table 1'!J191</f>
        <v>111</v>
      </c>
      <c r="I191" s="419"/>
      <c r="J191" s="420">
        <v>10</v>
      </c>
      <c r="K191" s="444">
        <f t="shared" si="12"/>
        <v>101</v>
      </c>
      <c r="L191" s="420">
        <v>4</v>
      </c>
      <c r="M191" s="419"/>
      <c r="N191" s="420">
        <v>97</v>
      </c>
      <c r="O191" s="419"/>
      <c r="P191" s="421" t="str">
        <f t="shared" si="13"/>
        <v/>
      </c>
      <c r="Q191" s="419"/>
      <c r="R191" s="420"/>
      <c r="S191" s="423"/>
      <c r="T191" s="416" t="str">
        <f t="shared" si="14"/>
        <v/>
      </c>
      <c r="U191" s="626" t="str">
        <f t="shared" si="15"/>
        <v/>
      </c>
      <c r="V191" s="631" t="str">
        <f t="shared" si="16"/>
        <v/>
      </c>
      <c r="W191" s="442" t="str">
        <f t="shared" si="17"/>
        <v/>
      </c>
    </row>
    <row r="192" spans="1:23" x14ac:dyDescent="0.2">
      <c r="A192" s="56"/>
      <c r="B192" s="211" t="s">
        <v>794</v>
      </c>
      <c r="C192" s="212"/>
      <c r="D192" s="209" t="s">
        <v>535</v>
      </c>
      <c r="E192" s="13">
        <v>172</v>
      </c>
      <c r="F192" s="14" t="s">
        <v>344</v>
      </c>
      <c r="G192" s="14" t="s">
        <v>345</v>
      </c>
      <c r="H192" s="418">
        <f>'Table 1'!J192</f>
        <v>1711</v>
      </c>
      <c r="I192" s="419"/>
      <c r="J192" s="420">
        <v>88</v>
      </c>
      <c r="K192" s="444">
        <f t="shared" si="12"/>
        <v>1623</v>
      </c>
      <c r="L192" s="420">
        <v>2</v>
      </c>
      <c r="M192" s="419"/>
      <c r="N192" s="420">
        <v>1621</v>
      </c>
      <c r="O192" s="419"/>
      <c r="P192" s="421" t="str">
        <f t="shared" si="13"/>
        <v/>
      </c>
      <c r="Q192" s="419"/>
      <c r="R192" s="420"/>
      <c r="S192" s="423"/>
      <c r="T192" s="416" t="str">
        <f t="shared" si="14"/>
        <v/>
      </c>
      <c r="U192" s="626" t="str">
        <f t="shared" si="15"/>
        <v/>
      </c>
      <c r="V192" s="631" t="str">
        <f t="shared" si="16"/>
        <v/>
      </c>
      <c r="W192" s="442" t="str">
        <f t="shared" si="17"/>
        <v/>
      </c>
    </row>
    <row r="193" spans="1:23" x14ac:dyDescent="0.2">
      <c r="A193" s="56"/>
      <c r="B193" s="211" t="s">
        <v>795</v>
      </c>
      <c r="C193" s="212"/>
      <c r="D193" s="209" t="s">
        <v>535</v>
      </c>
      <c r="E193" s="16">
        <v>173</v>
      </c>
      <c r="F193" s="14" t="s">
        <v>346</v>
      </c>
      <c r="G193" s="14" t="s">
        <v>347</v>
      </c>
      <c r="H193" s="418">
        <f>'Table 1'!J193</f>
        <v>215</v>
      </c>
      <c r="I193" s="419"/>
      <c r="J193" s="420"/>
      <c r="K193" s="444">
        <f t="shared" si="12"/>
        <v>215</v>
      </c>
      <c r="L193" s="420"/>
      <c r="M193" s="419"/>
      <c r="N193" s="420">
        <v>215</v>
      </c>
      <c r="O193" s="419"/>
      <c r="P193" s="421" t="str">
        <f t="shared" si="13"/>
        <v/>
      </c>
      <c r="Q193" s="419"/>
      <c r="R193" s="420"/>
      <c r="S193" s="423"/>
      <c r="T193" s="416" t="str">
        <f t="shared" si="14"/>
        <v/>
      </c>
      <c r="U193" s="626" t="str">
        <f t="shared" si="15"/>
        <v/>
      </c>
      <c r="V193" s="631" t="str">
        <f t="shared" si="16"/>
        <v/>
      </c>
      <c r="W193" s="442" t="str">
        <f t="shared" si="17"/>
        <v/>
      </c>
    </row>
    <row r="194" spans="1:23" x14ac:dyDescent="0.2">
      <c r="A194" s="56"/>
      <c r="B194" s="211" t="s">
        <v>796</v>
      </c>
      <c r="C194" s="212"/>
      <c r="D194" s="209" t="s">
        <v>535</v>
      </c>
      <c r="E194" s="13">
        <v>174</v>
      </c>
      <c r="F194" s="14" t="s">
        <v>348</v>
      </c>
      <c r="G194" s="14" t="s">
        <v>349</v>
      </c>
      <c r="H194" s="418">
        <f>'Table 1'!J194</f>
        <v>970</v>
      </c>
      <c r="I194" s="419"/>
      <c r="J194" s="420">
        <v>3</v>
      </c>
      <c r="K194" s="444">
        <f t="shared" si="12"/>
        <v>967</v>
      </c>
      <c r="L194" s="420"/>
      <c r="M194" s="419"/>
      <c r="N194" s="420">
        <v>967</v>
      </c>
      <c r="O194" s="419"/>
      <c r="P194" s="421" t="str">
        <f t="shared" si="13"/>
        <v/>
      </c>
      <c r="Q194" s="419"/>
      <c r="R194" s="420"/>
      <c r="S194" s="423"/>
      <c r="T194" s="416" t="str">
        <f t="shared" si="14"/>
        <v/>
      </c>
      <c r="U194" s="626" t="str">
        <f t="shared" si="15"/>
        <v/>
      </c>
      <c r="V194" s="631" t="str">
        <f t="shared" si="16"/>
        <v/>
      </c>
      <c r="W194" s="442" t="str">
        <f t="shared" si="17"/>
        <v/>
      </c>
    </row>
    <row r="195" spans="1:23" x14ac:dyDescent="0.2">
      <c r="A195" s="56"/>
      <c r="B195" s="211" t="s">
        <v>797</v>
      </c>
      <c r="C195" s="212"/>
      <c r="D195" s="209" t="s">
        <v>535</v>
      </c>
      <c r="E195" s="16">
        <v>175</v>
      </c>
      <c r="F195" s="14" t="s">
        <v>350</v>
      </c>
      <c r="G195" s="14" t="s">
        <v>351</v>
      </c>
      <c r="H195" s="418" t="str">
        <f>'Table 1'!J195</f>
        <v/>
      </c>
      <c r="I195" s="419"/>
      <c r="J195" s="420"/>
      <c r="K195" s="444" t="str">
        <f t="shared" si="12"/>
        <v/>
      </c>
      <c r="L195" s="420"/>
      <c r="M195" s="419"/>
      <c r="N195" s="420"/>
      <c r="O195" s="419"/>
      <c r="P195" s="421" t="str">
        <f t="shared" si="13"/>
        <v/>
      </c>
      <c r="Q195" s="419"/>
      <c r="R195" s="420"/>
      <c r="S195" s="423"/>
      <c r="T195" s="416" t="str">
        <f t="shared" si="14"/>
        <v/>
      </c>
      <c r="U195" s="626" t="str">
        <f t="shared" si="15"/>
        <v/>
      </c>
      <c r="V195" s="631" t="str">
        <f t="shared" si="16"/>
        <v/>
      </c>
      <c r="W195" s="442" t="str">
        <f t="shared" si="17"/>
        <v/>
      </c>
    </row>
    <row r="196" spans="1:23" x14ac:dyDescent="0.2">
      <c r="A196" s="56"/>
      <c r="B196" s="211" t="s">
        <v>798</v>
      </c>
      <c r="C196" s="212"/>
      <c r="D196" s="209" t="s">
        <v>535</v>
      </c>
      <c r="E196" s="13">
        <v>176</v>
      </c>
      <c r="F196" s="14" t="s">
        <v>352</v>
      </c>
      <c r="G196" s="14" t="s">
        <v>353</v>
      </c>
      <c r="H196" s="418">
        <f>'Table 1'!J196</f>
        <v>30</v>
      </c>
      <c r="I196" s="419"/>
      <c r="J196" s="420"/>
      <c r="K196" s="444">
        <f t="shared" si="12"/>
        <v>30</v>
      </c>
      <c r="L196" s="420"/>
      <c r="M196" s="419"/>
      <c r="N196" s="420">
        <v>30</v>
      </c>
      <c r="O196" s="419"/>
      <c r="P196" s="421" t="str">
        <f t="shared" si="13"/>
        <v/>
      </c>
      <c r="Q196" s="419"/>
      <c r="R196" s="420"/>
      <c r="S196" s="423"/>
      <c r="T196" s="416" t="str">
        <f t="shared" si="14"/>
        <v/>
      </c>
      <c r="U196" s="626" t="str">
        <f t="shared" si="15"/>
        <v/>
      </c>
      <c r="V196" s="631" t="str">
        <f t="shared" si="16"/>
        <v/>
      </c>
      <c r="W196" s="442" t="str">
        <f t="shared" si="17"/>
        <v/>
      </c>
    </row>
    <row r="197" spans="1:23" x14ac:dyDescent="0.2">
      <c r="A197" s="56"/>
      <c r="B197" s="211" t="s">
        <v>799</v>
      </c>
      <c r="C197" s="212"/>
      <c r="D197" s="209" t="s">
        <v>535</v>
      </c>
      <c r="E197" s="16">
        <v>177</v>
      </c>
      <c r="F197" s="14" t="s">
        <v>354</v>
      </c>
      <c r="G197" s="14" t="s">
        <v>355</v>
      </c>
      <c r="H197" s="418">
        <f>'Table 1'!J197</f>
        <v>1047</v>
      </c>
      <c r="I197" s="419"/>
      <c r="J197" s="420"/>
      <c r="K197" s="444">
        <f t="shared" si="12"/>
        <v>1047</v>
      </c>
      <c r="L197" s="420">
        <v>2</v>
      </c>
      <c r="M197" s="419"/>
      <c r="N197" s="420">
        <v>1045</v>
      </c>
      <c r="O197" s="419"/>
      <c r="P197" s="421" t="str">
        <f t="shared" si="13"/>
        <v/>
      </c>
      <c r="Q197" s="419"/>
      <c r="R197" s="420"/>
      <c r="S197" s="423"/>
      <c r="T197" s="416" t="str">
        <f t="shared" si="14"/>
        <v/>
      </c>
      <c r="U197" s="626" t="str">
        <f t="shared" si="15"/>
        <v/>
      </c>
      <c r="V197" s="631" t="str">
        <f t="shared" si="16"/>
        <v/>
      </c>
      <c r="W197" s="442" t="str">
        <f t="shared" si="17"/>
        <v/>
      </c>
    </row>
    <row r="198" spans="1:23" x14ac:dyDescent="0.2">
      <c r="A198" s="56"/>
      <c r="B198" s="211" t="s">
        <v>800</v>
      </c>
      <c r="C198" s="212"/>
      <c r="D198" s="209" t="s">
        <v>535</v>
      </c>
      <c r="E198" s="13">
        <v>178</v>
      </c>
      <c r="F198" s="14" t="s">
        <v>356</v>
      </c>
      <c r="G198" s="14" t="s">
        <v>357</v>
      </c>
      <c r="H198" s="418" t="str">
        <f>'Table 1'!J198</f>
        <v/>
      </c>
      <c r="I198" s="419"/>
      <c r="J198" s="420"/>
      <c r="K198" s="444" t="str">
        <f t="shared" si="12"/>
        <v/>
      </c>
      <c r="L198" s="420"/>
      <c r="M198" s="419"/>
      <c r="N198" s="420"/>
      <c r="O198" s="419"/>
      <c r="P198" s="421" t="str">
        <f t="shared" si="13"/>
        <v/>
      </c>
      <c r="Q198" s="419"/>
      <c r="R198" s="420"/>
      <c r="S198" s="423"/>
      <c r="T198" s="416" t="str">
        <f t="shared" si="14"/>
        <v/>
      </c>
      <c r="U198" s="626" t="str">
        <f t="shared" si="15"/>
        <v/>
      </c>
      <c r="V198" s="631" t="str">
        <f t="shared" si="16"/>
        <v/>
      </c>
      <c r="W198" s="442" t="str">
        <f t="shared" si="17"/>
        <v/>
      </c>
    </row>
    <row r="199" spans="1:23" x14ac:dyDescent="0.2">
      <c r="A199" s="56"/>
      <c r="B199" s="211" t="s">
        <v>806</v>
      </c>
      <c r="C199" s="212"/>
      <c r="D199" s="209" t="s">
        <v>535</v>
      </c>
      <c r="E199" s="16">
        <v>179</v>
      </c>
      <c r="F199" s="14" t="s">
        <v>368</v>
      </c>
      <c r="G199" s="14" t="s">
        <v>369</v>
      </c>
      <c r="H199" s="418">
        <f>'Table 1'!J199</f>
        <v>7</v>
      </c>
      <c r="I199" s="419"/>
      <c r="J199" s="420"/>
      <c r="K199" s="444">
        <f t="shared" si="12"/>
        <v>7</v>
      </c>
      <c r="L199" s="420"/>
      <c r="M199" s="419"/>
      <c r="N199" s="420">
        <v>7</v>
      </c>
      <c r="O199" s="419"/>
      <c r="P199" s="421" t="str">
        <f t="shared" si="13"/>
        <v/>
      </c>
      <c r="Q199" s="419"/>
      <c r="R199" s="420"/>
      <c r="S199" s="423"/>
      <c r="T199" s="416" t="str">
        <f t="shared" si="14"/>
        <v/>
      </c>
      <c r="U199" s="626" t="str">
        <f t="shared" si="15"/>
        <v/>
      </c>
      <c r="V199" s="631" t="str">
        <f t="shared" si="16"/>
        <v/>
      </c>
      <c r="W199" s="442" t="str">
        <f t="shared" si="17"/>
        <v/>
      </c>
    </row>
    <row r="200" spans="1:23" x14ac:dyDescent="0.2">
      <c r="A200" s="56"/>
      <c r="B200" s="211" t="s">
        <v>807</v>
      </c>
      <c r="C200" s="212"/>
      <c r="D200" s="209" t="s">
        <v>535</v>
      </c>
      <c r="E200" s="13">
        <v>180</v>
      </c>
      <c r="F200" s="14" t="s">
        <v>370</v>
      </c>
      <c r="G200" s="14" t="s">
        <v>371</v>
      </c>
      <c r="H200" s="418" t="str">
        <f>'Table 1'!J200</f>
        <v/>
      </c>
      <c r="I200" s="419"/>
      <c r="J200" s="420"/>
      <c r="K200" s="444" t="str">
        <f t="shared" si="12"/>
        <v/>
      </c>
      <c r="L200" s="420"/>
      <c r="M200" s="419"/>
      <c r="N200" s="420"/>
      <c r="O200" s="419"/>
      <c r="P200" s="421" t="str">
        <f t="shared" si="13"/>
        <v/>
      </c>
      <c r="Q200" s="419"/>
      <c r="R200" s="420"/>
      <c r="S200" s="423"/>
      <c r="T200" s="416" t="str">
        <f t="shared" si="14"/>
        <v/>
      </c>
      <c r="U200" s="626" t="str">
        <f t="shared" si="15"/>
        <v/>
      </c>
      <c r="V200" s="631" t="str">
        <f t="shared" si="16"/>
        <v/>
      </c>
      <c r="W200" s="442" t="str">
        <f t="shared" si="17"/>
        <v/>
      </c>
    </row>
    <row r="201" spans="1:23" x14ac:dyDescent="0.2">
      <c r="A201" s="56"/>
      <c r="B201" s="211" t="s">
        <v>808</v>
      </c>
      <c r="C201" s="212"/>
      <c r="D201" s="209" t="s">
        <v>535</v>
      </c>
      <c r="E201" s="16">
        <v>181</v>
      </c>
      <c r="F201" s="14" t="s">
        <v>372</v>
      </c>
      <c r="G201" s="14" t="s">
        <v>373</v>
      </c>
      <c r="H201" s="418" t="str">
        <f>'Table 1'!J201</f>
        <v/>
      </c>
      <c r="I201" s="419"/>
      <c r="J201" s="420"/>
      <c r="K201" s="444" t="str">
        <f t="shared" si="12"/>
        <v/>
      </c>
      <c r="L201" s="420"/>
      <c r="M201" s="419"/>
      <c r="N201" s="420"/>
      <c r="O201" s="419"/>
      <c r="P201" s="421" t="str">
        <f t="shared" si="13"/>
        <v/>
      </c>
      <c r="Q201" s="419"/>
      <c r="R201" s="420"/>
      <c r="S201" s="423"/>
      <c r="T201" s="416" t="str">
        <f t="shared" si="14"/>
        <v/>
      </c>
      <c r="U201" s="626" t="str">
        <f t="shared" si="15"/>
        <v/>
      </c>
      <c r="V201" s="631" t="str">
        <f t="shared" si="16"/>
        <v/>
      </c>
      <c r="W201" s="442" t="str">
        <f t="shared" si="17"/>
        <v/>
      </c>
    </row>
    <row r="202" spans="1:23" x14ac:dyDescent="0.2">
      <c r="A202" s="56"/>
      <c r="B202" s="211" t="s">
        <v>809</v>
      </c>
      <c r="C202" s="212"/>
      <c r="D202" s="209" t="s">
        <v>535</v>
      </c>
      <c r="E202" s="13">
        <v>182</v>
      </c>
      <c r="F202" s="14" t="s">
        <v>374</v>
      </c>
      <c r="G202" s="14" t="s">
        <v>375</v>
      </c>
      <c r="H202" s="418">
        <f>'Table 1'!J202</f>
        <v>40</v>
      </c>
      <c r="I202" s="419"/>
      <c r="J202" s="420">
        <v>5</v>
      </c>
      <c r="K202" s="444">
        <f t="shared" si="12"/>
        <v>35</v>
      </c>
      <c r="L202" s="420">
        <v>2</v>
      </c>
      <c r="M202" s="419"/>
      <c r="N202" s="420">
        <v>33</v>
      </c>
      <c r="O202" s="419"/>
      <c r="P202" s="421" t="str">
        <f t="shared" si="13"/>
        <v/>
      </c>
      <c r="Q202" s="419"/>
      <c r="R202" s="420"/>
      <c r="S202" s="423"/>
      <c r="T202" s="416" t="str">
        <f t="shared" si="14"/>
        <v/>
      </c>
      <c r="U202" s="626" t="str">
        <f t="shared" si="15"/>
        <v/>
      </c>
      <c r="V202" s="631" t="str">
        <f t="shared" si="16"/>
        <v/>
      </c>
      <c r="W202" s="442" t="str">
        <f t="shared" si="17"/>
        <v/>
      </c>
    </row>
    <row r="203" spans="1:23" x14ac:dyDescent="0.2">
      <c r="A203" s="56"/>
      <c r="B203" s="211" t="s">
        <v>810</v>
      </c>
      <c r="C203" s="212"/>
      <c r="D203" s="209" t="s">
        <v>535</v>
      </c>
      <c r="E203" s="16">
        <v>183</v>
      </c>
      <c r="F203" s="14" t="s">
        <v>376</v>
      </c>
      <c r="G203" s="14" t="s">
        <v>377</v>
      </c>
      <c r="H203" s="418">
        <f>'Table 1'!J203</f>
        <v>3</v>
      </c>
      <c r="I203" s="419"/>
      <c r="J203" s="420"/>
      <c r="K203" s="444">
        <f t="shared" si="12"/>
        <v>3</v>
      </c>
      <c r="L203" s="420"/>
      <c r="M203" s="419"/>
      <c r="N203" s="420">
        <v>3</v>
      </c>
      <c r="O203" s="419"/>
      <c r="P203" s="421" t="str">
        <f t="shared" si="13"/>
        <v/>
      </c>
      <c r="Q203" s="419"/>
      <c r="R203" s="420"/>
      <c r="S203" s="423"/>
      <c r="T203" s="416" t="str">
        <f t="shared" si="14"/>
        <v/>
      </c>
      <c r="U203" s="626" t="str">
        <f t="shared" si="15"/>
        <v/>
      </c>
      <c r="V203" s="631" t="str">
        <f t="shared" si="16"/>
        <v/>
      </c>
      <c r="W203" s="442" t="str">
        <f t="shared" si="17"/>
        <v/>
      </c>
    </row>
    <row r="204" spans="1:23" x14ac:dyDescent="0.2">
      <c r="A204" s="56"/>
      <c r="B204" s="211" t="s">
        <v>811</v>
      </c>
      <c r="C204" s="212"/>
      <c r="D204" s="209" t="s">
        <v>535</v>
      </c>
      <c r="E204" s="13">
        <v>184</v>
      </c>
      <c r="F204" s="14" t="s">
        <v>378</v>
      </c>
      <c r="G204" s="15" t="s">
        <v>379</v>
      </c>
      <c r="H204" s="418">
        <f>'Table 1'!J204</f>
        <v>21</v>
      </c>
      <c r="I204" s="419"/>
      <c r="J204" s="420"/>
      <c r="K204" s="444">
        <f t="shared" si="12"/>
        <v>21</v>
      </c>
      <c r="L204" s="420"/>
      <c r="M204" s="419"/>
      <c r="N204" s="420">
        <v>21</v>
      </c>
      <c r="O204" s="419"/>
      <c r="P204" s="421" t="str">
        <f t="shared" si="13"/>
        <v/>
      </c>
      <c r="Q204" s="419"/>
      <c r="R204" s="420"/>
      <c r="S204" s="423"/>
      <c r="T204" s="416" t="str">
        <f t="shared" si="14"/>
        <v/>
      </c>
      <c r="U204" s="626" t="str">
        <f t="shared" si="15"/>
        <v/>
      </c>
      <c r="V204" s="631" t="str">
        <f t="shared" si="16"/>
        <v/>
      </c>
      <c r="W204" s="442" t="str">
        <f t="shared" si="17"/>
        <v/>
      </c>
    </row>
    <row r="205" spans="1:23" x14ac:dyDescent="0.2">
      <c r="A205" s="56"/>
      <c r="B205" s="211" t="s">
        <v>812</v>
      </c>
      <c r="C205" s="212"/>
      <c r="D205" s="209" t="s">
        <v>535</v>
      </c>
      <c r="E205" s="16">
        <v>185</v>
      </c>
      <c r="F205" s="14" t="s">
        <v>380</v>
      </c>
      <c r="G205" s="14" t="s">
        <v>381</v>
      </c>
      <c r="H205" s="418">
        <f>'Table 1'!J205</f>
        <v>2</v>
      </c>
      <c r="I205" s="419"/>
      <c r="J205" s="420"/>
      <c r="K205" s="444">
        <f t="shared" si="12"/>
        <v>2</v>
      </c>
      <c r="L205" s="420"/>
      <c r="M205" s="419"/>
      <c r="N205" s="420">
        <v>2</v>
      </c>
      <c r="O205" s="419"/>
      <c r="P205" s="421" t="str">
        <f t="shared" si="13"/>
        <v/>
      </c>
      <c r="Q205" s="419"/>
      <c r="R205" s="420"/>
      <c r="S205" s="423"/>
      <c r="T205" s="416" t="str">
        <f t="shared" si="14"/>
        <v/>
      </c>
      <c r="U205" s="626" t="str">
        <f t="shared" si="15"/>
        <v/>
      </c>
      <c r="V205" s="631" t="str">
        <f t="shared" si="16"/>
        <v/>
      </c>
      <c r="W205" s="442" t="str">
        <f t="shared" si="17"/>
        <v/>
      </c>
    </row>
    <row r="206" spans="1:23" x14ac:dyDescent="0.2">
      <c r="A206" s="56"/>
      <c r="B206" s="211" t="s">
        <v>813</v>
      </c>
      <c r="C206" s="212"/>
      <c r="D206" s="209" t="s">
        <v>535</v>
      </c>
      <c r="E206" s="13">
        <v>186</v>
      </c>
      <c r="F206" s="14" t="s">
        <v>382</v>
      </c>
      <c r="G206" s="14" t="s">
        <v>383</v>
      </c>
      <c r="H206" s="418" t="str">
        <f>'Table 1'!J206</f>
        <v/>
      </c>
      <c r="I206" s="419"/>
      <c r="J206" s="420"/>
      <c r="K206" s="444" t="str">
        <f t="shared" si="12"/>
        <v/>
      </c>
      <c r="L206" s="420"/>
      <c r="M206" s="419"/>
      <c r="N206" s="420"/>
      <c r="O206" s="419"/>
      <c r="P206" s="421" t="str">
        <f t="shared" si="13"/>
        <v/>
      </c>
      <c r="Q206" s="419"/>
      <c r="R206" s="420"/>
      <c r="S206" s="423"/>
      <c r="T206" s="416" t="str">
        <f t="shared" si="14"/>
        <v/>
      </c>
      <c r="U206" s="626" t="str">
        <f t="shared" si="15"/>
        <v/>
      </c>
      <c r="V206" s="631" t="str">
        <f t="shared" si="16"/>
        <v/>
      </c>
      <c r="W206" s="442" t="str">
        <f t="shared" si="17"/>
        <v/>
      </c>
    </row>
    <row r="207" spans="1:23" x14ac:dyDescent="0.2">
      <c r="A207" s="56"/>
      <c r="B207" s="211" t="s">
        <v>814</v>
      </c>
      <c r="C207" s="212"/>
      <c r="D207" s="209" t="s">
        <v>535</v>
      </c>
      <c r="E207" s="16">
        <v>187</v>
      </c>
      <c r="F207" s="14" t="s">
        <v>384</v>
      </c>
      <c r="G207" s="14" t="s">
        <v>385</v>
      </c>
      <c r="H207" s="418">
        <f>'Table 1'!J207</f>
        <v>1940</v>
      </c>
      <c r="I207" s="419"/>
      <c r="J207" s="420">
        <v>6</v>
      </c>
      <c r="K207" s="444">
        <f t="shared" si="12"/>
        <v>1934</v>
      </c>
      <c r="L207" s="420">
        <v>1</v>
      </c>
      <c r="M207" s="419"/>
      <c r="N207" s="420">
        <v>1933</v>
      </c>
      <c r="O207" s="419"/>
      <c r="P207" s="421" t="str">
        <f t="shared" si="13"/>
        <v/>
      </c>
      <c r="Q207" s="419"/>
      <c r="R207" s="420"/>
      <c r="S207" s="423"/>
      <c r="T207" s="416" t="str">
        <f t="shared" si="14"/>
        <v/>
      </c>
      <c r="U207" s="626" t="str">
        <f t="shared" si="15"/>
        <v/>
      </c>
      <c r="V207" s="631" t="str">
        <f t="shared" si="16"/>
        <v/>
      </c>
      <c r="W207" s="442" t="str">
        <f t="shared" si="17"/>
        <v/>
      </c>
    </row>
    <row r="208" spans="1:23" x14ac:dyDescent="0.2">
      <c r="A208" s="56"/>
      <c r="B208" s="211" t="s">
        <v>815</v>
      </c>
      <c r="C208" s="212"/>
      <c r="D208" s="209" t="s">
        <v>535</v>
      </c>
      <c r="E208" s="13">
        <v>188</v>
      </c>
      <c r="F208" s="33" t="s">
        <v>512</v>
      </c>
      <c r="G208" s="33" t="s">
        <v>513</v>
      </c>
      <c r="H208" s="418" t="str">
        <f>'Table 1'!J208</f>
        <v/>
      </c>
      <c r="I208" s="419"/>
      <c r="J208" s="420"/>
      <c r="K208" s="444" t="str">
        <f t="shared" si="12"/>
        <v/>
      </c>
      <c r="L208" s="420"/>
      <c r="M208" s="419"/>
      <c r="N208" s="420"/>
      <c r="O208" s="419"/>
      <c r="P208" s="421" t="str">
        <f t="shared" si="13"/>
        <v/>
      </c>
      <c r="Q208" s="419"/>
      <c r="R208" s="420"/>
      <c r="S208" s="423"/>
      <c r="T208" s="416" t="str">
        <f t="shared" si="14"/>
        <v/>
      </c>
      <c r="U208" s="626" t="str">
        <f t="shared" si="15"/>
        <v/>
      </c>
      <c r="V208" s="631" t="str">
        <f t="shared" si="16"/>
        <v/>
      </c>
      <c r="W208" s="442" t="str">
        <f t="shared" si="17"/>
        <v/>
      </c>
    </row>
    <row r="209" spans="1:23" x14ac:dyDescent="0.2">
      <c r="A209" s="56"/>
      <c r="B209" s="211" t="s">
        <v>816</v>
      </c>
      <c r="C209" s="212"/>
      <c r="D209" s="209" t="s">
        <v>535</v>
      </c>
      <c r="E209" s="16">
        <v>189</v>
      </c>
      <c r="F209" s="14" t="s">
        <v>386</v>
      </c>
      <c r="G209" s="14" t="s">
        <v>387</v>
      </c>
      <c r="H209" s="418">
        <f>'Table 1'!J209</f>
        <v>7</v>
      </c>
      <c r="I209" s="419"/>
      <c r="J209" s="420">
        <v>1</v>
      </c>
      <c r="K209" s="444">
        <f t="shared" si="12"/>
        <v>6</v>
      </c>
      <c r="L209" s="420"/>
      <c r="M209" s="419"/>
      <c r="N209" s="420">
        <v>6</v>
      </c>
      <c r="O209" s="419"/>
      <c r="P209" s="421" t="str">
        <f t="shared" si="13"/>
        <v/>
      </c>
      <c r="Q209" s="419"/>
      <c r="R209" s="420"/>
      <c r="S209" s="423"/>
      <c r="T209" s="416" t="str">
        <f t="shared" si="14"/>
        <v/>
      </c>
      <c r="U209" s="626" t="str">
        <f t="shared" si="15"/>
        <v/>
      </c>
      <c r="V209" s="631" t="str">
        <f t="shared" si="16"/>
        <v/>
      </c>
      <c r="W209" s="442" t="str">
        <f t="shared" si="17"/>
        <v/>
      </c>
    </row>
    <row r="210" spans="1:23" x14ac:dyDescent="0.2">
      <c r="A210" s="56"/>
      <c r="B210" s="211" t="s">
        <v>817</v>
      </c>
      <c r="C210" s="212"/>
      <c r="D210" s="209" t="s">
        <v>535</v>
      </c>
      <c r="E210" s="13">
        <v>190</v>
      </c>
      <c r="F210" s="14" t="s">
        <v>388</v>
      </c>
      <c r="G210" s="14" t="s">
        <v>389</v>
      </c>
      <c r="H210" s="418">
        <f>'Table 1'!J210</f>
        <v>2</v>
      </c>
      <c r="I210" s="419"/>
      <c r="J210" s="420"/>
      <c r="K210" s="444">
        <f t="shared" si="12"/>
        <v>2</v>
      </c>
      <c r="L210" s="420">
        <v>1</v>
      </c>
      <c r="M210" s="419"/>
      <c r="N210" s="420">
        <v>1</v>
      </c>
      <c r="O210" s="419"/>
      <c r="P210" s="421" t="str">
        <f t="shared" si="13"/>
        <v/>
      </c>
      <c r="Q210" s="419"/>
      <c r="R210" s="420"/>
      <c r="S210" s="423"/>
      <c r="T210" s="416" t="str">
        <f t="shared" si="14"/>
        <v/>
      </c>
      <c r="U210" s="626" t="str">
        <f t="shared" si="15"/>
        <v/>
      </c>
      <c r="V210" s="631" t="str">
        <f t="shared" si="16"/>
        <v/>
      </c>
      <c r="W210" s="442" t="str">
        <f t="shared" si="17"/>
        <v/>
      </c>
    </row>
    <row r="211" spans="1:23" x14ac:dyDescent="0.2">
      <c r="A211" s="56"/>
      <c r="B211" s="211" t="s">
        <v>818</v>
      </c>
      <c r="C211" s="212"/>
      <c r="D211" s="209" t="s">
        <v>535</v>
      </c>
      <c r="E211" s="16">
        <v>191</v>
      </c>
      <c r="F211" s="14" t="s">
        <v>390</v>
      </c>
      <c r="G211" s="14" t="s">
        <v>391</v>
      </c>
      <c r="H211" s="418" t="str">
        <f>'Table 1'!J211</f>
        <v/>
      </c>
      <c r="I211" s="419"/>
      <c r="J211" s="420"/>
      <c r="K211" s="444" t="str">
        <f t="shared" si="12"/>
        <v/>
      </c>
      <c r="L211" s="420"/>
      <c r="M211" s="419"/>
      <c r="N211" s="420"/>
      <c r="O211" s="419"/>
      <c r="P211" s="421" t="str">
        <f t="shared" si="13"/>
        <v/>
      </c>
      <c r="Q211" s="419"/>
      <c r="R211" s="420"/>
      <c r="S211" s="423"/>
      <c r="T211" s="416" t="str">
        <f t="shared" si="14"/>
        <v/>
      </c>
      <c r="U211" s="626" t="str">
        <f t="shared" si="15"/>
        <v/>
      </c>
      <c r="V211" s="631" t="str">
        <f t="shared" si="16"/>
        <v/>
      </c>
      <c r="W211" s="442" t="str">
        <f t="shared" si="17"/>
        <v/>
      </c>
    </row>
    <row r="212" spans="1:23" x14ac:dyDescent="0.2">
      <c r="A212" s="56"/>
      <c r="B212" s="211" t="s">
        <v>819</v>
      </c>
      <c r="C212" s="212"/>
      <c r="D212" s="209" t="s">
        <v>535</v>
      </c>
      <c r="E212" s="13">
        <v>192</v>
      </c>
      <c r="F212" s="14" t="s">
        <v>392</v>
      </c>
      <c r="G212" s="14" t="s">
        <v>393</v>
      </c>
      <c r="H212" s="418" t="str">
        <f>'Table 1'!J212</f>
        <v/>
      </c>
      <c r="I212" s="419"/>
      <c r="J212" s="420"/>
      <c r="K212" s="444" t="str">
        <f t="shared" si="12"/>
        <v/>
      </c>
      <c r="L212" s="420"/>
      <c r="M212" s="419"/>
      <c r="N212" s="420"/>
      <c r="O212" s="419"/>
      <c r="P212" s="421" t="str">
        <f t="shared" si="13"/>
        <v/>
      </c>
      <c r="Q212" s="419"/>
      <c r="R212" s="420"/>
      <c r="S212" s="423"/>
      <c r="T212" s="416" t="str">
        <f t="shared" si="14"/>
        <v/>
      </c>
      <c r="U212" s="626" t="str">
        <f t="shared" si="15"/>
        <v/>
      </c>
      <c r="V212" s="631" t="str">
        <f t="shared" si="16"/>
        <v/>
      </c>
      <c r="W212" s="442" t="str">
        <f t="shared" si="17"/>
        <v/>
      </c>
    </row>
    <row r="213" spans="1:23" x14ac:dyDescent="0.2">
      <c r="A213" s="56"/>
      <c r="B213" s="211" t="s">
        <v>820</v>
      </c>
      <c r="C213" s="212"/>
      <c r="D213" s="209" t="s">
        <v>535</v>
      </c>
      <c r="E213" s="16">
        <v>193</v>
      </c>
      <c r="F213" s="14" t="s">
        <v>394</v>
      </c>
      <c r="G213" s="14" t="s">
        <v>395</v>
      </c>
      <c r="H213" s="418">
        <f>'Table 1'!J213</f>
        <v>1968</v>
      </c>
      <c r="I213" s="419"/>
      <c r="J213" s="420">
        <v>3</v>
      </c>
      <c r="K213" s="444">
        <f t="shared" si="12"/>
        <v>1965</v>
      </c>
      <c r="L213" s="420">
        <v>4</v>
      </c>
      <c r="M213" s="419">
        <v>100</v>
      </c>
      <c r="N213" s="420">
        <f>1961-100</f>
        <v>1861</v>
      </c>
      <c r="O213" s="419"/>
      <c r="P213" s="421" t="str">
        <f t="shared" si="13"/>
        <v/>
      </c>
      <c r="Q213" s="419"/>
      <c r="R213" s="420"/>
      <c r="S213" s="423"/>
      <c r="T213" s="416" t="str">
        <f t="shared" si="14"/>
        <v/>
      </c>
      <c r="U213" s="626" t="str">
        <f t="shared" si="15"/>
        <v/>
      </c>
      <c r="V213" s="631" t="str">
        <f t="shared" si="16"/>
        <v/>
      </c>
      <c r="W213" s="442" t="str">
        <f t="shared" si="17"/>
        <v/>
      </c>
    </row>
    <row r="214" spans="1:23" x14ac:dyDescent="0.2">
      <c r="A214" s="56"/>
      <c r="B214" s="211" t="s">
        <v>821</v>
      </c>
      <c r="C214" s="212"/>
      <c r="D214" s="209" t="s">
        <v>535</v>
      </c>
      <c r="E214" s="13">
        <v>194</v>
      </c>
      <c r="F214" s="14" t="s">
        <v>546</v>
      </c>
      <c r="G214" s="160" t="s">
        <v>547</v>
      </c>
      <c r="H214" s="418" t="str">
        <f>'Table 1'!J214</f>
        <v/>
      </c>
      <c r="I214" s="419"/>
      <c r="J214" s="420"/>
      <c r="K214" s="444" t="str">
        <f t="shared" ref="K214:K264" si="18">IF(AND(L214="",M214="",N214=""),"",IF(OR(L214="c",M214="c",N214="c"),"c",SUM(L214:N214)))</f>
        <v/>
      </c>
      <c r="L214" s="420"/>
      <c r="M214" s="419"/>
      <c r="N214" s="420"/>
      <c r="O214" s="419"/>
      <c r="P214" s="421" t="str">
        <f t="shared" ref="P214:P264" si="19">IF(AND(Q214="",R214="",S214=""),"",IF(OR(Q214="c",R214="c",S214="c"),"c",SUM(Q214:S214)))</f>
        <v/>
      </c>
      <c r="Q214" s="419"/>
      <c r="R214" s="420"/>
      <c r="S214" s="423"/>
      <c r="T214" s="416" t="str">
        <f t="shared" ref="T214:T264" si="20">IF(AND(ISNUMBER(H214),SUM(COUNTIF(I214:K214,"c"),COUNTIF(O214:P214,"c"))=1),"Res Disc",IF(AND(H214="c",ISNUMBER(I214),ISNUMBER(J214),ISNUMBER(K214),ISNUMBER(O214),ISNUMBER(P214)),"Res Disc",IF(AND(COUNTIF(Q214:S214,"c")=1,ISNUMBER(P214)),"Res Disc",IF(AND(P214="c",ISNUMBER(Q214),ISNUMBER(R214),ISNUMBER(S214)),"Res Disc",IF(AND(K214="c",ISNUMBER(L214),ISNUMBER(M214),ISNUMBER(N214)),"Res Disc",IF(AND(ISNUMBER(K214),COUNTIF(L214:N214,"c")=1),"Res Disc",""))))))</f>
        <v/>
      </c>
      <c r="U214" s="626" t="str">
        <f t="shared" ref="U214:U264" si="21">IF(T214&lt;&gt;"","",IF(SUM(COUNTIF(I214:K214,"c"),COUNTIF(O214:P214,"c"))&gt;1,"",IF(OR(AND(H214="c",OR(I214="c",J214="c",K214="c",O214="c",P214="c")),AND(H214&lt;&gt;"",I214="c",J214="c",K214="c",O214="c",P214="c"),AND(H214&lt;&gt;"",I214="",J214="",K214="",O214="",P214="")),"",IF(ABS(SUM(I214:K214,O214:P214)-SUM(H214))&gt;0.9,SUM(I214:K214,O214:P214),""))))</f>
        <v/>
      </c>
      <c r="V214" s="631" t="str">
        <f t="shared" ref="V214:V264" si="22">IF(T214&lt;&gt;"","",IF(OR(AND(K214="c",OR(L214="c",N214="c",M214="c")),AND(K214&lt;&gt;"",L214="c",M214="c",N214="c"),AND(K214&lt;&gt;"",L214="",N214="",M214="")),"",IF(COUNTIF(L214:N214,"c")&gt;1,"",IF(ABS(SUM(L214:N214)-SUM(K214))&gt;0.9,SUM(L214:N214),""))))</f>
        <v/>
      </c>
      <c r="W214" s="442" t="str">
        <f t="shared" ref="W214:W264" si="23">IF(T214&lt;&gt;"","",IF(OR(AND(P214="c",OR(Q214="c",S214="c",R214="c")),AND(P214&lt;&gt;"",Q214="c",R214="c",S214="c"),AND(P214&lt;&gt;"",Q214="",S214="",R214="")),"",IF(COUNTIF(Q214:S214,"c")&gt;1,"",IF(ABS(SUM(Q214:S214)-SUM(P214))&gt;0.9,SUM(Q214:S214),""))))</f>
        <v/>
      </c>
    </row>
    <row r="215" spans="1:23" x14ac:dyDescent="0.2">
      <c r="A215" s="56"/>
      <c r="B215" s="211" t="s">
        <v>822</v>
      </c>
      <c r="C215" s="212"/>
      <c r="D215" s="209" t="s">
        <v>535</v>
      </c>
      <c r="E215" s="16">
        <v>195</v>
      </c>
      <c r="F215" s="14" t="s">
        <v>396</v>
      </c>
      <c r="G215" s="14" t="s">
        <v>397</v>
      </c>
      <c r="H215" s="418">
        <f>'Table 1'!J215</f>
        <v>6421</v>
      </c>
      <c r="I215" s="419"/>
      <c r="J215" s="420">
        <v>4</v>
      </c>
      <c r="K215" s="444">
        <f t="shared" si="18"/>
        <v>6417</v>
      </c>
      <c r="L215" s="420">
        <v>7</v>
      </c>
      <c r="M215" s="419"/>
      <c r="N215" s="420">
        <v>6410</v>
      </c>
      <c r="O215" s="419"/>
      <c r="P215" s="421" t="str">
        <f t="shared" si="19"/>
        <v/>
      </c>
      <c r="Q215" s="419"/>
      <c r="R215" s="420"/>
      <c r="S215" s="423"/>
      <c r="T215" s="416" t="str">
        <f t="shared" si="20"/>
        <v/>
      </c>
      <c r="U215" s="626" t="str">
        <f t="shared" si="21"/>
        <v/>
      </c>
      <c r="V215" s="631" t="str">
        <f t="shared" si="22"/>
        <v/>
      </c>
      <c r="W215" s="442" t="str">
        <f t="shared" si="23"/>
        <v/>
      </c>
    </row>
    <row r="216" spans="1:23" x14ac:dyDescent="0.2">
      <c r="A216" s="56"/>
      <c r="B216" s="211" t="s">
        <v>823</v>
      </c>
      <c r="C216" s="212"/>
      <c r="D216" s="209" t="s">
        <v>535</v>
      </c>
      <c r="E216" s="13">
        <v>196</v>
      </c>
      <c r="F216" s="14" t="s">
        <v>398</v>
      </c>
      <c r="G216" s="14" t="s">
        <v>399</v>
      </c>
      <c r="H216" s="418">
        <f>'Table 1'!J216</f>
        <v>46</v>
      </c>
      <c r="I216" s="419"/>
      <c r="J216" s="420"/>
      <c r="K216" s="444">
        <f t="shared" si="18"/>
        <v>46</v>
      </c>
      <c r="L216" s="420"/>
      <c r="M216" s="419"/>
      <c r="N216" s="420">
        <v>46</v>
      </c>
      <c r="O216" s="419"/>
      <c r="P216" s="421" t="str">
        <f t="shared" si="19"/>
        <v/>
      </c>
      <c r="Q216" s="419"/>
      <c r="R216" s="420"/>
      <c r="S216" s="423"/>
      <c r="T216" s="416" t="str">
        <f t="shared" si="20"/>
        <v/>
      </c>
      <c r="U216" s="626" t="str">
        <f t="shared" si="21"/>
        <v/>
      </c>
      <c r="V216" s="631" t="str">
        <f t="shared" si="22"/>
        <v/>
      </c>
      <c r="W216" s="442" t="str">
        <f t="shared" si="23"/>
        <v/>
      </c>
    </row>
    <row r="217" spans="1:23" x14ac:dyDescent="0.2">
      <c r="A217" s="56"/>
      <c r="B217" s="211" t="s">
        <v>801</v>
      </c>
      <c r="C217" s="212"/>
      <c r="D217" s="209" t="s">
        <v>535</v>
      </c>
      <c r="E217" s="16">
        <v>197</v>
      </c>
      <c r="F217" s="14" t="s">
        <v>358</v>
      </c>
      <c r="G217" s="14" t="s">
        <v>359</v>
      </c>
      <c r="H217" s="418" t="str">
        <f>'Table 1'!J217</f>
        <v/>
      </c>
      <c r="I217" s="419"/>
      <c r="J217" s="420"/>
      <c r="K217" s="444" t="str">
        <f t="shared" si="18"/>
        <v/>
      </c>
      <c r="L217" s="420"/>
      <c r="M217" s="419"/>
      <c r="N217" s="420"/>
      <c r="O217" s="419"/>
      <c r="P217" s="421" t="str">
        <f t="shared" si="19"/>
        <v/>
      </c>
      <c r="Q217" s="419"/>
      <c r="R217" s="420"/>
      <c r="S217" s="423"/>
      <c r="T217" s="416" t="str">
        <f t="shared" si="20"/>
        <v/>
      </c>
      <c r="U217" s="626" t="str">
        <f t="shared" si="21"/>
        <v/>
      </c>
      <c r="V217" s="631" t="str">
        <f t="shared" si="22"/>
        <v/>
      </c>
      <c r="W217" s="442" t="str">
        <f t="shared" si="23"/>
        <v/>
      </c>
    </row>
    <row r="218" spans="1:23" x14ac:dyDescent="0.2">
      <c r="A218" s="56"/>
      <c r="B218" s="211" t="s">
        <v>802</v>
      </c>
      <c r="C218" s="212"/>
      <c r="D218" s="209" t="s">
        <v>535</v>
      </c>
      <c r="E218" s="13">
        <v>198</v>
      </c>
      <c r="F218" s="14" t="s">
        <v>360</v>
      </c>
      <c r="G218" s="14" t="s">
        <v>361</v>
      </c>
      <c r="H218" s="418" t="str">
        <f>'Table 1'!J218</f>
        <v/>
      </c>
      <c r="I218" s="423"/>
      <c r="J218" s="420"/>
      <c r="K218" s="444" t="str">
        <f t="shared" si="18"/>
        <v/>
      </c>
      <c r="L218" s="420"/>
      <c r="M218" s="420"/>
      <c r="N218" s="420"/>
      <c r="O218" s="420"/>
      <c r="P218" s="421" t="str">
        <f t="shared" si="19"/>
        <v/>
      </c>
      <c r="Q218" s="420"/>
      <c r="R218" s="420"/>
      <c r="S218" s="420"/>
      <c r="T218" s="416" t="str">
        <f t="shared" si="20"/>
        <v/>
      </c>
      <c r="U218" s="626" t="str">
        <f t="shared" si="21"/>
        <v/>
      </c>
      <c r="V218" s="631" t="str">
        <f t="shared" si="22"/>
        <v/>
      </c>
      <c r="W218" s="442" t="str">
        <f t="shared" si="23"/>
        <v/>
      </c>
    </row>
    <row r="219" spans="1:23" x14ac:dyDescent="0.2">
      <c r="A219" s="56"/>
      <c r="B219" s="211" t="s">
        <v>803</v>
      </c>
      <c r="C219" s="212"/>
      <c r="D219" s="209" t="s">
        <v>535</v>
      </c>
      <c r="E219" s="16">
        <v>199</v>
      </c>
      <c r="F219" s="14" t="s">
        <v>362</v>
      </c>
      <c r="G219" s="14" t="s">
        <v>363</v>
      </c>
      <c r="H219" s="418">
        <f>'Table 1'!J219</f>
        <v>4</v>
      </c>
      <c r="I219" s="419"/>
      <c r="J219" s="420"/>
      <c r="K219" s="444">
        <f t="shared" si="18"/>
        <v>4</v>
      </c>
      <c r="L219" s="420"/>
      <c r="M219" s="419"/>
      <c r="N219" s="420">
        <v>4</v>
      </c>
      <c r="O219" s="419"/>
      <c r="P219" s="421" t="str">
        <f t="shared" si="19"/>
        <v/>
      </c>
      <c r="Q219" s="419"/>
      <c r="R219" s="420"/>
      <c r="S219" s="423"/>
      <c r="T219" s="416" t="str">
        <f t="shared" si="20"/>
        <v/>
      </c>
      <c r="U219" s="626" t="str">
        <f t="shared" si="21"/>
        <v/>
      </c>
      <c r="V219" s="631" t="str">
        <f t="shared" si="22"/>
        <v/>
      </c>
      <c r="W219" s="442" t="str">
        <f t="shared" si="23"/>
        <v/>
      </c>
    </row>
    <row r="220" spans="1:23" x14ac:dyDescent="0.2">
      <c r="A220" s="56"/>
      <c r="B220" s="211" t="s">
        <v>804</v>
      </c>
      <c r="C220" s="212"/>
      <c r="D220" s="209" t="s">
        <v>535</v>
      </c>
      <c r="E220" s="13">
        <v>200</v>
      </c>
      <c r="F220" s="14" t="s">
        <v>364</v>
      </c>
      <c r="G220" s="14" t="s">
        <v>365</v>
      </c>
      <c r="H220" s="418" t="str">
        <f>'Table 1'!J220</f>
        <v/>
      </c>
      <c r="I220" s="419"/>
      <c r="J220" s="420"/>
      <c r="K220" s="444" t="str">
        <f t="shared" si="18"/>
        <v/>
      </c>
      <c r="L220" s="420"/>
      <c r="M220" s="419"/>
      <c r="N220" s="420"/>
      <c r="O220" s="419"/>
      <c r="P220" s="421" t="str">
        <f t="shared" si="19"/>
        <v/>
      </c>
      <c r="Q220" s="419"/>
      <c r="R220" s="420"/>
      <c r="S220" s="423"/>
      <c r="T220" s="416" t="str">
        <f t="shared" si="20"/>
        <v/>
      </c>
      <c r="U220" s="626" t="str">
        <f t="shared" si="21"/>
        <v/>
      </c>
      <c r="V220" s="631" t="str">
        <f t="shared" si="22"/>
        <v/>
      </c>
      <c r="W220" s="442" t="str">
        <f t="shared" si="23"/>
        <v/>
      </c>
    </row>
    <row r="221" spans="1:23" x14ac:dyDescent="0.2">
      <c r="A221" s="56"/>
      <c r="B221" s="211" t="s">
        <v>805</v>
      </c>
      <c r="C221" s="212"/>
      <c r="D221" s="209" t="s">
        <v>535</v>
      </c>
      <c r="E221" s="16">
        <v>201</v>
      </c>
      <c r="F221" s="14" t="s">
        <v>366</v>
      </c>
      <c r="G221" s="14" t="s">
        <v>367</v>
      </c>
      <c r="H221" s="418" t="str">
        <f>'Table 1'!J221</f>
        <v/>
      </c>
      <c r="I221" s="419"/>
      <c r="J221" s="420"/>
      <c r="K221" s="444" t="str">
        <f t="shared" si="18"/>
        <v/>
      </c>
      <c r="L221" s="420"/>
      <c r="M221" s="419"/>
      <c r="N221" s="420"/>
      <c r="O221" s="419"/>
      <c r="P221" s="421" t="str">
        <f t="shared" si="19"/>
        <v/>
      </c>
      <c r="Q221" s="419"/>
      <c r="R221" s="420"/>
      <c r="S221" s="423"/>
      <c r="T221" s="416" t="str">
        <f t="shared" si="20"/>
        <v/>
      </c>
      <c r="U221" s="626" t="str">
        <f t="shared" si="21"/>
        <v/>
      </c>
      <c r="V221" s="631" t="str">
        <f t="shared" si="22"/>
        <v/>
      </c>
      <c r="W221" s="442" t="str">
        <f t="shared" si="23"/>
        <v/>
      </c>
    </row>
    <row r="222" spans="1:23" x14ac:dyDescent="0.2">
      <c r="A222" s="56"/>
      <c r="B222" s="211" t="s">
        <v>824</v>
      </c>
      <c r="C222" s="212"/>
      <c r="D222" s="209" t="s">
        <v>535</v>
      </c>
      <c r="E222" s="13">
        <v>202</v>
      </c>
      <c r="F222" s="14" t="s">
        <v>400</v>
      </c>
      <c r="G222" s="14" t="s">
        <v>401</v>
      </c>
      <c r="H222" s="418" t="str">
        <f>'Table 1'!J222</f>
        <v/>
      </c>
      <c r="I222" s="423"/>
      <c r="J222" s="420"/>
      <c r="K222" s="444" t="str">
        <f t="shared" si="18"/>
        <v/>
      </c>
      <c r="L222" s="420"/>
      <c r="M222" s="420"/>
      <c r="N222" s="420"/>
      <c r="O222" s="420"/>
      <c r="P222" s="421" t="str">
        <f t="shared" si="19"/>
        <v/>
      </c>
      <c r="Q222" s="420"/>
      <c r="R222" s="420"/>
      <c r="S222" s="420"/>
      <c r="T222" s="416" t="str">
        <f t="shared" si="20"/>
        <v/>
      </c>
      <c r="U222" s="626" t="str">
        <f t="shared" si="21"/>
        <v/>
      </c>
      <c r="V222" s="631" t="str">
        <f t="shared" si="22"/>
        <v/>
      </c>
      <c r="W222" s="442" t="str">
        <f t="shared" si="23"/>
        <v/>
      </c>
    </row>
    <row r="223" spans="1:23" x14ac:dyDescent="0.2">
      <c r="A223" s="56"/>
      <c r="B223" s="211" t="s">
        <v>825</v>
      </c>
      <c r="C223" s="212"/>
      <c r="D223" s="209" t="s">
        <v>535</v>
      </c>
      <c r="E223" s="16">
        <v>203</v>
      </c>
      <c r="F223" s="14" t="s">
        <v>402</v>
      </c>
      <c r="G223" s="14" t="s">
        <v>403</v>
      </c>
      <c r="H223" s="418" t="str">
        <f>'Table 1'!J223</f>
        <v/>
      </c>
      <c r="I223" s="423"/>
      <c r="J223" s="420"/>
      <c r="K223" s="444" t="str">
        <f t="shared" si="18"/>
        <v/>
      </c>
      <c r="L223" s="420"/>
      <c r="M223" s="420"/>
      <c r="N223" s="420"/>
      <c r="O223" s="420"/>
      <c r="P223" s="421" t="str">
        <f t="shared" si="19"/>
        <v/>
      </c>
      <c r="Q223" s="420"/>
      <c r="R223" s="420"/>
      <c r="S223" s="420"/>
      <c r="T223" s="416" t="str">
        <f t="shared" si="20"/>
        <v/>
      </c>
      <c r="U223" s="626" t="str">
        <f t="shared" si="21"/>
        <v/>
      </c>
      <c r="V223" s="631" t="str">
        <f t="shared" si="22"/>
        <v/>
      </c>
      <c r="W223" s="442" t="str">
        <f t="shared" si="23"/>
        <v/>
      </c>
    </row>
    <row r="224" spans="1:23" x14ac:dyDescent="0.2">
      <c r="A224" s="56"/>
      <c r="B224" s="211" t="s">
        <v>826</v>
      </c>
      <c r="C224" s="212"/>
      <c r="D224" s="209" t="s">
        <v>535</v>
      </c>
      <c r="E224" s="13">
        <v>204</v>
      </c>
      <c r="F224" s="14" t="s">
        <v>404</v>
      </c>
      <c r="G224" s="14" t="s">
        <v>405</v>
      </c>
      <c r="H224" s="418" t="str">
        <f>'Table 1'!J224</f>
        <v/>
      </c>
      <c r="I224" s="423"/>
      <c r="J224" s="420"/>
      <c r="K224" s="444" t="str">
        <f t="shared" si="18"/>
        <v/>
      </c>
      <c r="L224" s="420"/>
      <c r="M224" s="420"/>
      <c r="N224" s="420"/>
      <c r="O224" s="420"/>
      <c r="P224" s="421" t="str">
        <f t="shared" si="19"/>
        <v/>
      </c>
      <c r="Q224" s="420"/>
      <c r="R224" s="420"/>
      <c r="S224" s="420"/>
      <c r="T224" s="416" t="str">
        <f t="shared" si="20"/>
        <v/>
      </c>
      <c r="U224" s="626" t="str">
        <f t="shared" si="21"/>
        <v/>
      </c>
      <c r="V224" s="631" t="str">
        <f t="shared" si="22"/>
        <v/>
      </c>
      <c r="W224" s="442" t="str">
        <f t="shared" si="23"/>
        <v/>
      </c>
    </row>
    <row r="225" spans="1:23" x14ac:dyDescent="0.2">
      <c r="A225" s="56"/>
      <c r="B225" s="211" t="s">
        <v>827</v>
      </c>
      <c r="C225" s="212"/>
      <c r="D225" s="209" t="s">
        <v>535</v>
      </c>
      <c r="E225" s="16">
        <v>205</v>
      </c>
      <c r="F225" s="14" t="s">
        <v>406</v>
      </c>
      <c r="G225" s="14" t="s">
        <v>407</v>
      </c>
      <c r="H225" s="418">
        <f>'Table 1'!J225</f>
        <v>1942</v>
      </c>
      <c r="I225" s="423"/>
      <c r="J225" s="420">
        <v>572</v>
      </c>
      <c r="K225" s="444">
        <f t="shared" si="18"/>
        <v>1370</v>
      </c>
      <c r="L225" s="420">
        <v>84</v>
      </c>
      <c r="M225" s="420"/>
      <c r="N225" s="420">
        <v>1286</v>
      </c>
      <c r="O225" s="420"/>
      <c r="P225" s="421" t="str">
        <f t="shared" si="19"/>
        <v/>
      </c>
      <c r="Q225" s="420"/>
      <c r="R225" s="420"/>
      <c r="S225" s="420"/>
      <c r="T225" s="416" t="str">
        <f t="shared" si="20"/>
        <v/>
      </c>
      <c r="U225" s="626" t="str">
        <f t="shared" si="21"/>
        <v/>
      </c>
      <c r="V225" s="631" t="str">
        <f t="shared" si="22"/>
        <v/>
      </c>
      <c r="W225" s="442" t="str">
        <f t="shared" si="23"/>
        <v/>
      </c>
    </row>
    <row r="226" spans="1:23" x14ac:dyDescent="0.2">
      <c r="A226" s="56"/>
      <c r="B226" s="211" t="s">
        <v>828</v>
      </c>
      <c r="C226" s="212"/>
      <c r="D226" s="209" t="s">
        <v>535</v>
      </c>
      <c r="E226" s="13">
        <v>206</v>
      </c>
      <c r="F226" s="14" t="s">
        <v>408</v>
      </c>
      <c r="G226" s="14" t="s">
        <v>409</v>
      </c>
      <c r="H226" s="418">
        <f>'Table 1'!J226</f>
        <v>576</v>
      </c>
      <c r="I226" s="423"/>
      <c r="J226" s="420">
        <v>16</v>
      </c>
      <c r="K226" s="444">
        <f t="shared" si="18"/>
        <v>560</v>
      </c>
      <c r="L226" s="420">
        <v>25</v>
      </c>
      <c r="M226" s="420"/>
      <c r="N226" s="420">
        <v>535</v>
      </c>
      <c r="O226" s="420"/>
      <c r="P226" s="421" t="str">
        <f t="shared" si="19"/>
        <v/>
      </c>
      <c r="Q226" s="420"/>
      <c r="R226" s="420"/>
      <c r="S226" s="420"/>
      <c r="T226" s="416" t="str">
        <f t="shared" si="20"/>
        <v/>
      </c>
      <c r="U226" s="626" t="str">
        <f t="shared" si="21"/>
        <v/>
      </c>
      <c r="V226" s="631" t="str">
        <f t="shared" si="22"/>
        <v/>
      </c>
      <c r="W226" s="442" t="str">
        <f t="shared" si="23"/>
        <v/>
      </c>
    </row>
    <row r="227" spans="1:23" x14ac:dyDescent="0.2">
      <c r="A227" s="56"/>
      <c r="B227" s="211" t="s">
        <v>829</v>
      </c>
      <c r="C227" s="212"/>
      <c r="D227" s="209" t="s">
        <v>535</v>
      </c>
      <c r="E227" s="16">
        <v>207</v>
      </c>
      <c r="F227" s="14" t="s">
        <v>410</v>
      </c>
      <c r="G227" s="14" t="s">
        <v>411</v>
      </c>
      <c r="H227" s="418" t="str">
        <f>'Table 1'!J227</f>
        <v/>
      </c>
      <c r="I227" s="423"/>
      <c r="J227" s="420"/>
      <c r="K227" s="444" t="str">
        <f t="shared" si="18"/>
        <v/>
      </c>
      <c r="L227" s="420"/>
      <c r="M227" s="420"/>
      <c r="N227" s="420"/>
      <c r="O227" s="420"/>
      <c r="P227" s="421" t="str">
        <f t="shared" si="19"/>
        <v/>
      </c>
      <c r="Q227" s="420"/>
      <c r="R227" s="420"/>
      <c r="S227" s="420"/>
      <c r="T227" s="416" t="str">
        <f t="shared" si="20"/>
        <v/>
      </c>
      <c r="U227" s="626" t="str">
        <f t="shared" si="21"/>
        <v/>
      </c>
      <c r="V227" s="631" t="str">
        <f t="shared" si="22"/>
        <v/>
      </c>
      <c r="W227" s="442" t="str">
        <f t="shared" si="23"/>
        <v/>
      </c>
    </row>
    <row r="228" spans="1:23" x14ac:dyDescent="0.2">
      <c r="A228" s="56"/>
      <c r="B228" s="211" t="s">
        <v>830</v>
      </c>
      <c r="C228" s="212"/>
      <c r="D228" s="209" t="s">
        <v>535</v>
      </c>
      <c r="E228" s="13">
        <v>208</v>
      </c>
      <c r="F228" s="14" t="s">
        <v>412</v>
      </c>
      <c r="G228" s="14" t="s">
        <v>413</v>
      </c>
      <c r="H228" s="418">
        <f>'Table 1'!J228</f>
        <v>130</v>
      </c>
      <c r="I228" s="423"/>
      <c r="J228" s="420"/>
      <c r="K228" s="444">
        <f t="shared" si="18"/>
        <v>130</v>
      </c>
      <c r="L228" s="420"/>
      <c r="M228" s="420"/>
      <c r="N228" s="420">
        <v>130</v>
      </c>
      <c r="O228" s="420"/>
      <c r="P228" s="421" t="str">
        <f t="shared" si="19"/>
        <v/>
      </c>
      <c r="Q228" s="420"/>
      <c r="R228" s="420"/>
      <c r="S228" s="420"/>
      <c r="T228" s="416" t="str">
        <f t="shared" si="20"/>
        <v/>
      </c>
      <c r="U228" s="626" t="str">
        <f t="shared" si="21"/>
        <v/>
      </c>
      <c r="V228" s="631" t="str">
        <f t="shared" si="22"/>
        <v/>
      </c>
      <c r="W228" s="442" t="str">
        <f t="shared" si="23"/>
        <v/>
      </c>
    </row>
    <row r="229" spans="1:23" x14ac:dyDescent="0.2">
      <c r="A229" s="56"/>
      <c r="B229" s="211" t="s">
        <v>831</v>
      </c>
      <c r="C229" s="212"/>
      <c r="D229" s="209" t="s">
        <v>535</v>
      </c>
      <c r="E229" s="16">
        <v>209</v>
      </c>
      <c r="F229" s="14" t="s">
        <v>414</v>
      </c>
      <c r="G229" s="14" t="s">
        <v>415</v>
      </c>
      <c r="H229" s="418" t="str">
        <f>'Table 1'!J229</f>
        <v/>
      </c>
      <c r="I229" s="423"/>
      <c r="J229" s="420"/>
      <c r="K229" s="444" t="str">
        <f t="shared" si="18"/>
        <v/>
      </c>
      <c r="L229" s="420"/>
      <c r="M229" s="420"/>
      <c r="N229" s="420"/>
      <c r="O229" s="420"/>
      <c r="P229" s="421" t="str">
        <f t="shared" si="19"/>
        <v/>
      </c>
      <c r="Q229" s="420"/>
      <c r="R229" s="420"/>
      <c r="S229" s="420"/>
      <c r="T229" s="416" t="str">
        <f t="shared" si="20"/>
        <v/>
      </c>
      <c r="U229" s="626" t="str">
        <f t="shared" si="21"/>
        <v/>
      </c>
      <c r="V229" s="631" t="str">
        <f t="shared" si="22"/>
        <v/>
      </c>
      <c r="W229" s="442" t="str">
        <f t="shared" si="23"/>
        <v/>
      </c>
    </row>
    <row r="230" spans="1:23" x14ac:dyDescent="0.2">
      <c r="A230" s="56"/>
      <c r="B230" s="211" t="s">
        <v>832</v>
      </c>
      <c r="C230" s="212"/>
      <c r="D230" s="209" t="s">
        <v>535</v>
      </c>
      <c r="E230" s="13">
        <v>210</v>
      </c>
      <c r="F230" s="14" t="s">
        <v>416</v>
      </c>
      <c r="G230" s="14" t="s">
        <v>417</v>
      </c>
      <c r="H230" s="418" t="str">
        <f>'Table 1'!J230</f>
        <v/>
      </c>
      <c r="I230" s="423"/>
      <c r="J230" s="420"/>
      <c r="K230" s="444" t="str">
        <f t="shared" si="18"/>
        <v/>
      </c>
      <c r="L230" s="420"/>
      <c r="M230" s="420"/>
      <c r="N230" s="420"/>
      <c r="O230" s="420"/>
      <c r="P230" s="421" t="str">
        <f t="shared" si="19"/>
        <v/>
      </c>
      <c r="Q230" s="420"/>
      <c r="R230" s="420"/>
      <c r="S230" s="420"/>
      <c r="T230" s="416" t="str">
        <f t="shared" si="20"/>
        <v/>
      </c>
      <c r="U230" s="626" t="str">
        <f t="shared" si="21"/>
        <v/>
      </c>
      <c r="V230" s="631" t="str">
        <f t="shared" si="22"/>
        <v/>
      </c>
      <c r="W230" s="442" t="str">
        <f t="shared" si="23"/>
        <v/>
      </c>
    </row>
    <row r="231" spans="1:23" x14ac:dyDescent="0.2">
      <c r="A231" s="56"/>
      <c r="B231" s="211" t="s">
        <v>833</v>
      </c>
      <c r="C231" s="212"/>
      <c r="D231" s="209" t="s">
        <v>535</v>
      </c>
      <c r="E231" s="16">
        <v>211</v>
      </c>
      <c r="F231" s="14" t="s">
        <v>418</v>
      </c>
      <c r="G231" s="14" t="s">
        <v>419</v>
      </c>
      <c r="H231" s="418">
        <f>'Table 1'!J231</f>
        <v>1261</v>
      </c>
      <c r="I231" s="423"/>
      <c r="J231" s="420">
        <v>175</v>
      </c>
      <c r="K231" s="444">
        <f t="shared" si="18"/>
        <v>1086</v>
      </c>
      <c r="L231" s="420"/>
      <c r="M231" s="420"/>
      <c r="N231" s="420">
        <v>1086</v>
      </c>
      <c r="O231" s="420"/>
      <c r="P231" s="421" t="str">
        <f t="shared" si="19"/>
        <v/>
      </c>
      <c r="Q231" s="420"/>
      <c r="R231" s="420"/>
      <c r="S231" s="420"/>
      <c r="T231" s="416" t="str">
        <f t="shared" si="20"/>
        <v/>
      </c>
      <c r="U231" s="626" t="str">
        <f t="shared" si="21"/>
        <v/>
      </c>
      <c r="V231" s="631" t="str">
        <f t="shared" si="22"/>
        <v/>
      </c>
      <c r="W231" s="442" t="str">
        <f t="shared" si="23"/>
        <v/>
      </c>
    </row>
    <row r="232" spans="1:23" x14ac:dyDescent="0.2">
      <c r="A232" s="56"/>
      <c r="B232" s="211" t="s">
        <v>840</v>
      </c>
      <c r="C232" s="212"/>
      <c r="D232" s="209" t="s">
        <v>535</v>
      </c>
      <c r="E232" s="13">
        <v>212</v>
      </c>
      <c r="F232" s="14" t="s">
        <v>964</v>
      </c>
      <c r="G232" s="14" t="s">
        <v>420</v>
      </c>
      <c r="H232" s="418" t="str">
        <f>'Table 1'!J232</f>
        <v/>
      </c>
      <c r="I232" s="423"/>
      <c r="J232" s="420"/>
      <c r="K232" s="444" t="str">
        <f t="shared" si="18"/>
        <v/>
      </c>
      <c r="L232" s="420"/>
      <c r="M232" s="420"/>
      <c r="N232" s="420"/>
      <c r="O232" s="420"/>
      <c r="P232" s="421" t="str">
        <f t="shared" si="19"/>
        <v/>
      </c>
      <c r="Q232" s="420"/>
      <c r="R232" s="420"/>
      <c r="S232" s="420"/>
      <c r="T232" s="416" t="str">
        <f t="shared" si="20"/>
        <v/>
      </c>
      <c r="U232" s="626" t="str">
        <f t="shared" si="21"/>
        <v/>
      </c>
      <c r="V232" s="631" t="str">
        <f t="shared" si="22"/>
        <v/>
      </c>
      <c r="W232" s="442" t="str">
        <f t="shared" si="23"/>
        <v/>
      </c>
    </row>
    <row r="233" spans="1:23" x14ac:dyDescent="0.2">
      <c r="A233" s="56"/>
      <c r="B233" s="211" t="s">
        <v>834</v>
      </c>
      <c r="C233" s="212"/>
      <c r="D233" s="209" t="s">
        <v>535</v>
      </c>
      <c r="E233" s="16">
        <v>213</v>
      </c>
      <c r="F233" s="14" t="s">
        <v>421</v>
      </c>
      <c r="G233" s="14" t="s">
        <v>422</v>
      </c>
      <c r="H233" s="418" t="str">
        <f>'Table 1'!J233</f>
        <v/>
      </c>
      <c r="I233" s="423"/>
      <c r="J233" s="420"/>
      <c r="K233" s="444" t="str">
        <f t="shared" si="18"/>
        <v/>
      </c>
      <c r="L233" s="420"/>
      <c r="M233" s="420"/>
      <c r="N233" s="420"/>
      <c r="O233" s="420"/>
      <c r="P233" s="421" t="str">
        <f t="shared" si="19"/>
        <v/>
      </c>
      <c r="Q233" s="420"/>
      <c r="R233" s="420"/>
      <c r="S233" s="420"/>
      <c r="T233" s="416" t="str">
        <f t="shared" si="20"/>
        <v/>
      </c>
      <c r="U233" s="626" t="str">
        <f t="shared" si="21"/>
        <v/>
      </c>
      <c r="V233" s="631" t="str">
        <f t="shared" si="22"/>
        <v/>
      </c>
      <c r="W233" s="442" t="str">
        <f t="shared" si="23"/>
        <v/>
      </c>
    </row>
    <row r="234" spans="1:23" x14ac:dyDescent="0.2">
      <c r="A234" s="56"/>
      <c r="B234" s="211" t="s">
        <v>835</v>
      </c>
      <c r="C234" s="212"/>
      <c r="D234" s="209" t="s">
        <v>535</v>
      </c>
      <c r="E234" s="13">
        <v>214</v>
      </c>
      <c r="F234" s="14" t="s">
        <v>423</v>
      </c>
      <c r="G234" s="14" t="s">
        <v>424</v>
      </c>
      <c r="H234" s="418" t="str">
        <f>'Table 1'!J234</f>
        <v/>
      </c>
      <c r="I234" s="423"/>
      <c r="J234" s="420"/>
      <c r="K234" s="444" t="str">
        <f t="shared" si="18"/>
        <v/>
      </c>
      <c r="L234" s="420"/>
      <c r="M234" s="420"/>
      <c r="N234" s="420"/>
      <c r="O234" s="420"/>
      <c r="P234" s="421" t="str">
        <f t="shared" si="19"/>
        <v/>
      </c>
      <c r="Q234" s="420"/>
      <c r="R234" s="420"/>
      <c r="S234" s="420"/>
      <c r="T234" s="416" t="str">
        <f t="shared" si="20"/>
        <v/>
      </c>
      <c r="U234" s="626" t="str">
        <f t="shared" si="21"/>
        <v/>
      </c>
      <c r="V234" s="631" t="str">
        <f t="shared" si="22"/>
        <v/>
      </c>
      <c r="W234" s="442" t="str">
        <f t="shared" si="23"/>
        <v/>
      </c>
    </row>
    <row r="235" spans="1:23" x14ac:dyDescent="0.2">
      <c r="A235" s="56"/>
      <c r="B235" s="211" t="s">
        <v>836</v>
      </c>
      <c r="C235" s="212"/>
      <c r="D235" s="209" t="s">
        <v>535</v>
      </c>
      <c r="E235" s="16">
        <v>215</v>
      </c>
      <c r="F235" s="14" t="s">
        <v>425</v>
      </c>
      <c r="G235" s="14" t="s">
        <v>426</v>
      </c>
      <c r="H235" s="418" t="str">
        <f>'Table 1'!J235</f>
        <v/>
      </c>
      <c r="I235" s="423"/>
      <c r="J235" s="420"/>
      <c r="K235" s="444" t="str">
        <f t="shared" si="18"/>
        <v/>
      </c>
      <c r="L235" s="420"/>
      <c r="M235" s="420"/>
      <c r="N235" s="420"/>
      <c r="O235" s="420"/>
      <c r="P235" s="421" t="str">
        <f t="shared" si="19"/>
        <v/>
      </c>
      <c r="Q235" s="420"/>
      <c r="R235" s="420"/>
      <c r="S235" s="420"/>
      <c r="T235" s="416" t="str">
        <f t="shared" si="20"/>
        <v/>
      </c>
      <c r="U235" s="626" t="str">
        <f t="shared" si="21"/>
        <v/>
      </c>
      <c r="V235" s="631" t="str">
        <f t="shared" si="22"/>
        <v/>
      </c>
      <c r="W235" s="442" t="str">
        <f t="shared" si="23"/>
        <v/>
      </c>
    </row>
    <row r="236" spans="1:23" x14ac:dyDescent="0.2">
      <c r="A236" s="56"/>
      <c r="B236" s="211" t="s">
        <v>837</v>
      </c>
      <c r="C236" s="212"/>
      <c r="D236" s="209" t="s">
        <v>535</v>
      </c>
      <c r="E236" s="13">
        <v>216</v>
      </c>
      <c r="F236" s="14" t="s">
        <v>427</v>
      </c>
      <c r="G236" s="14" t="s">
        <v>428</v>
      </c>
      <c r="H236" s="418">
        <f>'Table 1'!J236</f>
        <v>128</v>
      </c>
      <c r="I236" s="423"/>
      <c r="J236" s="420">
        <v>60</v>
      </c>
      <c r="K236" s="444">
        <f t="shared" si="18"/>
        <v>68</v>
      </c>
      <c r="L236" s="420">
        <v>67</v>
      </c>
      <c r="M236" s="420"/>
      <c r="N236" s="420">
        <v>1</v>
      </c>
      <c r="O236" s="420"/>
      <c r="P236" s="421" t="str">
        <f t="shared" si="19"/>
        <v/>
      </c>
      <c r="Q236" s="420"/>
      <c r="R236" s="420"/>
      <c r="S236" s="420"/>
      <c r="T236" s="416" t="str">
        <f t="shared" si="20"/>
        <v/>
      </c>
      <c r="U236" s="626" t="str">
        <f t="shared" si="21"/>
        <v/>
      </c>
      <c r="V236" s="631" t="str">
        <f t="shared" si="22"/>
        <v/>
      </c>
      <c r="W236" s="442" t="str">
        <f t="shared" si="23"/>
        <v/>
      </c>
    </row>
    <row r="237" spans="1:23" x14ac:dyDescent="0.2">
      <c r="A237" s="56"/>
      <c r="B237" s="211" t="s">
        <v>838</v>
      </c>
      <c r="C237" s="212"/>
      <c r="D237" s="209" t="s">
        <v>535</v>
      </c>
      <c r="E237" s="16">
        <v>217</v>
      </c>
      <c r="F237" s="14" t="s">
        <v>429</v>
      </c>
      <c r="G237" s="14" t="s">
        <v>430</v>
      </c>
      <c r="H237" s="418">
        <f>'Table 1'!J237</f>
        <v>45</v>
      </c>
      <c r="I237" s="423"/>
      <c r="J237" s="420"/>
      <c r="K237" s="444">
        <f t="shared" si="18"/>
        <v>45</v>
      </c>
      <c r="L237" s="420"/>
      <c r="M237" s="420"/>
      <c r="N237" s="420">
        <v>45</v>
      </c>
      <c r="O237" s="420"/>
      <c r="P237" s="421" t="str">
        <f t="shared" si="19"/>
        <v/>
      </c>
      <c r="Q237" s="420"/>
      <c r="R237" s="420"/>
      <c r="S237" s="420"/>
      <c r="T237" s="416" t="str">
        <f t="shared" si="20"/>
        <v/>
      </c>
      <c r="U237" s="626" t="str">
        <f t="shared" si="21"/>
        <v/>
      </c>
      <c r="V237" s="631" t="str">
        <f t="shared" si="22"/>
        <v/>
      </c>
      <c r="W237" s="442" t="str">
        <f t="shared" si="23"/>
        <v/>
      </c>
    </row>
    <row r="238" spans="1:23" x14ac:dyDescent="0.2">
      <c r="A238" s="56"/>
      <c r="B238" s="211" t="s">
        <v>839</v>
      </c>
      <c r="C238" s="212"/>
      <c r="D238" s="209" t="s">
        <v>535</v>
      </c>
      <c r="E238" s="13">
        <v>218</v>
      </c>
      <c r="F238" s="14" t="s">
        <v>431</v>
      </c>
      <c r="G238" s="14" t="s">
        <v>432</v>
      </c>
      <c r="H238" s="418">
        <f>'Table 1'!J238</f>
        <v>1117</v>
      </c>
      <c r="I238" s="423"/>
      <c r="J238" s="420">
        <v>12</v>
      </c>
      <c r="K238" s="444">
        <f t="shared" si="18"/>
        <v>1105</v>
      </c>
      <c r="L238" s="420">
        <v>1</v>
      </c>
      <c r="M238" s="420">
        <v>30</v>
      </c>
      <c r="N238" s="420">
        <f>1104-30</f>
        <v>1074</v>
      </c>
      <c r="O238" s="420"/>
      <c r="P238" s="421" t="str">
        <f t="shared" si="19"/>
        <v/>
      </c>
      <c r="Q238" s="420"/>
      <c r="R238" s="420"/>
      <c r="S238" s="420"/>
      <c r="T238" s="416" t="str">
        <f t="shared" si="20"/>
        <v/>
      </c>
      <c r="U238" s="626" t="str">
        <f t="shared" si="21"/>
        <v/>
      </c>
      <c r="V238" s="631" t="str">
        <f t="shared" si="22"/>
        <v/>
      </c>
      <c r="W238" s="442" t="str">
        <f t="shared" si="23"/>
        <v/>
      </c>
    </row>
    <row r="239" spans="1:23" x14ac:dyDescent="0.2">
      <c r="A239" s="56"/>
      <c r="B239" s="211" t="s">
        <v>957</v>
      </c>
      <c r="C239" s="212"/>
      <c r="D239" s="209" t="s">
        <v>535</v>
      </c>
      <c r="E239" s="16">
        <v>219</v>
      </c>
      <c r="F239" s="14" t="s">
        <v>433</v>
      </c>
      <c r="G239" s="14" t="s">
        <v>434</v>
      </c>
      <c r="H239" s="418" t="str">
        <f>'Table 1'!J239</f>
        <v/>
      </c>
      <c r="I239" s="423"/>
      <c r="J239" s="420"/>
      <c r="K239" s="444" t="str">
        <f t="shared" si="18"/>
        <v/>
      </c>
      <c r="L239" s="420"/>
      <c r="M239" s="420"/>
      <c r="N239" s="420"/>
      <c r="O239" s="420"/>
      <c r="P239" s="421" t="str">
        <f t="shared" si="19"/>
        <v/>
      </c>
      <c r="Q239" s="420"/>
      <c r="R239" s="420"/>
      <c r="S239" s="420"/>
      <c r="T239" s="416" t="str">
        <f t="shared" si="20"/>
        <v/>
      </c>
      <c r="U239" s="626" t="str">
        <f t="shared" si="21"/>
        <v/>
      </c>
      <c r="V239" s="631" t="str">
        <f t="shared" si="22"/>
        <v/>
      </c>
      <c r="W239" s="442" t="str">
        <f t="shared" si="23"/>
        <v/>
      </c>
    </row>
    <row r="240" spans="1:23" x14ac:dyDescent="0.2">
      <c r="A240" s="56"/>
      <c r="B240" s="211" t="s">
        <v>841</v>
      </c>
      <c r="C240" s="212"/>
      <c r="D240" s="209" t="s">
        <v>535</v>
      </c>
      <c r="E240" s="13">
        <v>220</v>
      </c>
      <c r="F240" s="14" t="s">
        <v>435</v>
      </c>
      <c r="G240" s="14" t="s">
        <v>436</v>
      </c>
      <c r="H240" s="418" t="str">
        <f>'Table 1'!J240</f>
        <v/>
      </c>
      <c r="I240" s="423"/>
      <c r="J240" s="420"/>
      <c r="K240" s="444" t="str">
        <f t="shared" si="18"/>
        <v/>
      </c>
      <c r="L240" s="420"/>
      <c r="M240" s="420"/>
      <c r="N240" s="420"/>
      <c r="O240" s="420"/>
      <c r="P240" s="421" t="str">
        <f t="shared" si="19"/>
        <v/>
      </c>
      <c r="Q240" s="420"/>
      <c r="R240" s="420"/>
      <c r="S240" s="420"/>
      <c r="T240" s="416" t="str">
        <f t="shared" si="20"/>
        <v/>
      </c>
      <c r="U240" s="626" t="str">
        <f t="shared" si="21"/>
        <v/>
      </c>
      <c r="V240" s="631" t="str">
        <f t="shared" si="22"/>
        <v/>
      </c>
      <c r="W240" s="442" t="str">
        <f t="shared" si="23"/>
        <v/>
      </c>
    </row>
    <row r="241" spans="1:23" x14ac:dyDescent="0.2">
      <c r="A241" s="56"/>
      <c r="B241" s="211" t="s">
        <v>842</v>
      </c>
      <c r="C241" s="212"/>
      <c r="D241" s="209" t="s">
        <v>535</v>
      </c>
      <c r="E241" s="16">
        <v>221</v>
      </c>
      <c r="F241" s="14" t="s">
        <v>437</v>
      </c>
      <c r="G241" s="14" t="s">
        <v>438</v>
      </c>
      <c r="H241" s="418" t="str">
        <f>'Table 1'!J241</f>
        <v/>
      </c>
      <c r="I241" s="423"/>
      <c r="J241" s="420"/>
      <c r="K241" s="444" t="str">
        <f t="shared" si="18"/>
        <v/>
      </c>
      <c r="L241" s="420"/>
      <c r="M241" s="420"/>
      <c r="N241" s="420"/>
      <c r="O241" s="420"/>
      <c r="P241" s="421" t="str">
        <f t="shared" si="19"/>
        <v/>
      </c>
      <c r="Q241" s="420"/>
      <c r="R241" s="420"/>
      <c r="S241" s="420"/>
      <c r="T241" s="416" t="str">
        <f t="shared" si="20"/>
        <v/>
      </c>
      <c r="U241" s="626" t="str">
        <f t="shared" si="21"/>
        <v/>
      </c>
      <c r="V241" s="631" t="str">
        <f t="shared" si="22"/>
        <v/>
      </c>
      <c r="W241" s="442" t="str">
        <f t="shared" si="23"/>
        <v/>
      </c>
    </row>
    <row r="242" spans="1:23" x14ac:dyDescent="0.2">
      <c r="A242" s="56"/>
      <c r="B242" s="211" t="s">
        <v>843</v>
      </c>
      <c r="C242" s="212"/>
      <c r="D242" s="209" t="s">
        <v>535</v>
      </c>
      <c r="E242" s="13">
        <v>222</v>
      </c>
      <c r="F242" s="14" t="s">
        <v>439</v>
      </c>
      <c r="G242" s="14" t="s">
        <v>440</v>
      </c>
      <c r="H242" s="418">
        <f>'Table 1'!J242</f>
        <v>37</v>
      </c>
      <c r="I242" s="423"/>
      <c r="J242" s="420"/>
      <c r="K242" s="444">
        <f t="shared" si="18"/>
        <v>37</v>
      </c>
      <c r="L242" s="420"/>
      <c r="M242" s="420"/>
      <c r="N242" s="420">
        <v>37</v>
      </c>
      <c r="O242" s="420"/>
      <c r="P242" s="421" t="str">
        <f t="shared" si="19"/>
        <v/>
      </c>
      <c r="Q242" s="420"/>
      <c r="R242" s="420"/>
      <c r="S242" s="420"/>
      <c r="T242" s="416" t="str">
        <f t="shared" si="20"/>
        <v/>
      </c>
      <c r="U242" s="626" t="str">
        <f t="shared" si="21"/>
        <v/>
      </c>
      <c r="V242" s="631" t="str">
        <f t="shared" si="22"/>
        <v/>
      </c>
      <c r="W242" s="442" t="str">
        <f t="shared" si="23"/>
        <v/>
      </c>
    </row>
    <row r="243" spans="1:23" x14ac:dyDescent="0.2">
      <c r="A243" s="56"/>
      <c r="B243" s="211" t="s">
        <v>844</v>
      </c>
      <c r="C243" s="212"/>
      <c r="D243" s="209" t="s">
        <v>535</v>
      </c>
      <c r="E243" s="16">
        <v>223</v>
      </c>
      <c r="F243" s="14" t="s">
        <v>441</v>
      </c>
      <c r="G243" s="14" t="s">
        <v>442</v>
      </c>
      <c r="H243" s="418">
        <f>'Table 1'!J243</f>
        <v>1887</v>
      </c>
      <c r="I243" s="423"/>
      <c r="J243" s="420"/>
      <c r="K243" s="444">
        <f t="shared" si="18"/>
        <v>1887</v>
      </c>
      <c r="L243" s="420"/>
      <c r="M243" s="420"/>
      <c r="N243" s="420">
        <v>1887</v>
      </c>
      <c r="O243" s="420"/>
      <c r="P243" s="421" t="str">
        <f t="shared" si="19"/>
        <v/>
      </c>
      <c r="Q243" s="420"/>
      <c r="R243" s="420"/>
      <c r="S243" s="420"/>
      <c r="T243" s="416" t="str">
        <f t="shared" si="20"/>
        <v/>
      </c>
      <c r="U243" s="626" t="str">
        <f t="shared" si="21"/>
        <v/>
      </c>
      <c r="V243" s="631" t="str">
        <f t="shared" si="22"/>
        <v/>
      </c>
      <c r="W243" s="442" t="str">
        <f t="shared" si="23"/>
        <v/>
      </c>
    </row>
    <row r="244" spans="1:23" x14ac:dyDescent="0.2">
      <c r="A244" s="56"/>
      <c r="B244" s="211" t="s">
        <v>845</v>
      </c>
      <c r="C244" s="212"/>
      <c r="D244" s="209" t="s">
        <v>535</v>
      </c>
      <c r="E244" s="13">
        <v>224</v>
      </c>
      <c r="F244" s="14" t="s">
        <v>443</v>
      </c>
      <c r="G244" s="14" t="s">
        <v>444</v>
      </c>
      <c r="H244" s="418">
        <f>'Table 1'!J244</f>
        <v>3313</v>
      </c>
      <c r="I244" s="423"/>
      <c r="J244" s="420">
        <v>10</v>
      </c>
      <c r="K244" s="444">
        <f t="shared" si="18"/>
        <v>3303</v>
      </c>
      <c r="L244" s="420">
        <v>4</v>
      </c>
      <c r="M244" s="420"/>
      <c r="N244" s="420">
        <v>3299</v>
      </c>
      <c r="O244" s="420"/>
      <c r="P244" s="421" t="str">
        <f t="shared" si="19"/>
        <v/>
      </c>
      <c r="Q244" s="420"/>
      <c r="R244" s="420"/>
      <c r="S244" s="420"/>
      <c r="T244" s="416" t="str">
        <f t="shared" si="20"/>
        <v/>
      </c>
      <c r="U244" s="626" t="str">
        <f t="shared" si="21"/>
        <v/>
      </c>
      <c r="V244" s="631" t="str">
        <f t="shared" si="22"/>
        <v/>
      </c>
      <c r="W244" s="442" t="str">
        <f t="shared" si="23"/>
        <v/>
      </c>
    </row>
    <row r="245" spans="1:23" x14ac:dyDescent="0.2">
      <c r="A245" s="56"/>
      <c r="B245" s="211" t="s">
        <v>846</v>
      </c>
      <c r="C245" s="212"/>
      <c r="D245" s="209" t="s">
        <v>535</v>
      </c>
      <c r="E245" s="16">
        <v>225</v>
      </c>
      <c r="F245" s="14" t="s">
        <v>445</v>
      </c>
      <c r="G245" s="14" t="s">
        <v>446</v>
      </c>
      <c r="H245" s="418">
        <f>'Table 1'!J245</f>
        <v>52951</v>
      </c>
      <c r="I245" s="423"/>
      <c r="J245" s="420">
        <v>191</v>
      </c>
      <c r="K245" s="444">
        <f t="shared" si="18"/>
        <v>52760</v>
      </c>
      <c r="L245" s="420">
        <v>160</v>
      </c>
      <c r="M245" s="420"/>
      <c r="N245" s="420">
        <v>52600</v>
      </c>
      <c r="O245" s="420"/>
      <c r="P245" s="421" t="str">
        <f t="shared" si="19"/>
        <v/>
      </c>
      <c r="Q245" s="420"/>
      <c r="R245" s="420"/>
      <c r="S245" s="420"/>
      <c r="T245" s="416" t="str">
        <f t="shared" si="20"/>
        <v/>
      </c>
      <c r="U245" s="626" t="str">
        <f t="shared" si="21"/>
        <v/>
      </c>
      <c r="V245" s="631" t="str">
        <f t="shared" si="22"/>
        <v/>
      </c>
      <c r="W245" s="442" t="str">
        <f t="shared" si="23"/>
        <v/>
      </c>
    </row>
    <row r="246" spans="1:23" x14ac:dyDescent="0.2">
      <c r="A246" s="56"/>
      <c r="B246" s="211" t="s">
        <v>847</v>
      </c>
      <c r="C246" s="212"/>
      <c r="D246" s="209" t="s">
        <v>535</v>
      </c>
      <c r="E246" s="13">
        <v>226</v>
      </c>
      <c r="F246" s="14" t="s">
        <v>447</v>
      </c>
      <c r="G246" s="14" t="s">
        <v>448</v>
      </c>
      <c r="H246" s="418">
        <f>'Table 1'!J246</f>
        <v>739341</v>
      </c>
      <c r="I246" s="423"/>
      <c r="J246" s="420">
        <v>13722</v>
      </c>
      <c r="K246" s="444">
        <f t="shared" si="18"/>
        <v>725619</v>
      </c>
      <c r="L246" s="420">
        <v>12650</v>
      </c>
      <c r="M246" s="420">
        <f>27+166</f>
        <v>193</v>
      </c>
      <c r="N246" s="420">
        <f>712969-193</f>
        <v>712776</v>
      </c>
      <c r="O246" s="420"/>
      <c r="P246" s="421" t="str">
        <f t="shared" si="19"/>
        <v/>
      </c>
      <c r="Q246" s="420"/>
      <c r="R246" s="420"/>
      <c r="S246" s="420"/>
      <c r="T246" s="416" t="str">
        <f t="shared" si="20"/>
        <v/>
      </c>
      <c r="U246" s="626" t="str">
        <f t="shared" si="21"/>
        <v/>
      </c>
      <c r="V246" s="631" t="str">
        <f t="shared" si="22"/>
        <v/>
      </c>
      <c r="W246" s="442" t="str">
        <f t="shared" si="23"/>
        <v/>
      </c>
    </row>
    <row r="247" spans="1:23" x14ac:dyDescent="0.2">
      <c r="A247" s="56"/>
      <c r="B247" s="211" t="s">
        <v>958</v>
      </c>
      <c r="C247" s="212"/>
      <c r="D247" s="209" t="s">
        <v>535</v>
      </c>
      <c r="E247" s="16">
        <v>227</v>
      </c>
      <c r="F247" s="14" t="s">
        <v>449</v>
      </c>
      <c r="G247" s="14" t="s">
        <v>450</v>
      </c>
      <c r="H247" s="418" t="str">
        <f>'Table 1'!J247</f>
        <v/>
      </c>
      <c r="I247" s="423"/>
      <c r="J247" s="420"/>
      <c r="K247" s="444">
        <f t="shared" si="18"/>
        <v>0</v>
      </c>
      <c r="L247" s="420" t="s">
        <v>985</v>
      </c>
      <c r="M247" s="420"/>
      <c r="N247" s="420"/>
      <c r="O247" s="420"/>
      <c r="P247" s="421" t="str">
        <f t="shared" si="19"/>
        <v/>
      </c>
      <c r="Q247" s="420"/>
      <c r="R247" s="420"/>
      <c r="S247" s="420"/>
      <c r="T247" s="416" t="str">
        <f t="shared" si="20"/>
        <v/>
      </c>
      <c r="U247" s="626" t="str">
        <f t="shared" si="21"/>
        <v/>
      </c>
      <c r="V247" s="631" t="str">
        <f t="shared" si="22"/>
        <v/>
      </c>
      <c r="W247" s="442" t="str">
        <f t="shared" si="23"/>
        <v/>
      </c>
    </row>
    <row r="248" spans="1:23" x14ac:dyDescent="0.2">
      <c r="A248" s="56"/>
      <c r="B248" s="211" t="s">
        <v>848</v>
      </c>
      <c r="C248" s="212"/>
      <c r="D248" s="209" t="s">
        <v>535</v>
      </c>
      <c r="E248" s="13">
        <v>228</v>
      </c>
      <c r="F248" s="14" t="s">
        <v>451</v>
      </c>
      <c r="G248" s="14" t="s">
        <v>452</v>
      </c>
      <c r="H248" s="418">
        <f>'Table 1'!J248</f>
        <v>14</v>
      </c>
      <c r="I248" s="423"/>
      <c r="J248" s="420"/>
      <c r="K248" s="444">
        <f t="shared" si="18"/>
        <v>14</v>
      </c>
      <c r="L248" s="420"/>
      <c r="M248" s="420"/>
      <c r="N248" s="420">
        <v>14</v>
      </c>
      <c r="O248" s="420"/>
      <c r="P248" s="421" t="str">
        <f t="shared" si="19"/>
        <v/>
      </c>
      <c r="Q248" s="420"/>
      <c r="R248" s="420"/>
      <c r="S248" s="420"/>
      <c r="T248" s="416" t="str">
        <f t="shared" si="20"/>
        <v/>
      </c>
      <c r="U248" s="626" t="str">
        <f t="shared" si="21"/>
        <v/>
      </c>
      <c r="V248" s="631" t="str">
        <f t="shared" si="22"/>
        <v/>
      </c>
      <c r="W248" s="442" t="str">
        <f t="shared" si="23"/>
        <v/>
      </c>
    </row>
    <row r="249" spans="1:23" x14ac:dyDescent="0.2">
      <c r="A249" s="56"/>
      <c r="B249" s="211" t="s">
        <v>849</v>
      </c>
      <c r="C249" s="212"/>
      <c r="D249" s="209" t="s">
        <v>535</v>
      </c>
      <c r="E249" s="16">
        <v>229</v>
      </c>
      <c r="F249" s="14" t="s">
        <v>453</v>
      </c>
      <c r="G249" s="14" t="s">
        <v>454</v>
      </c>
      <c r="H249" s="418" t="str">
        <f>'Table 1'!J249</f>
        <v/>
      </c>
      <c r="I249" s="423"/>
      <c r="J249" s="420"/>
      <c r="K249" s="444" t="str">
        <f t="shared" si="18"/>
        <v/>
      </c>
      <c r="L249" s="420"/>
      <c r="M249" s="420"/>
      <c r="N249" s="420"/>
      <c r="O249" s="420"/>
      <c r="P249" s="421" t="str">
        <f t="shared" si="19"/>
        <v/>
      </c>
      <c r="Q249" s="420"/>
      <c r="R249" s="420"/>
      <c r="S249" s="420"/>
      <c r="T249" s="416" t="str">
        <f t="shared" si="20"/>
        <v/>
      </c>
      <c r="U249" s="626" t="str">
        <f t="shared" si="21"/>
        <v/>
      </c>
      <c r="V249" s="631" t="str">
        <f t="shared" si="22"/>
        <v/>
      </c>
      <c r="W249" s="442" t="str">
        <f t="shared" si="23"/>
        <v/>
      </c>
    </row>
    <row r="250" spans="1:23" x14ac:dyDescent="0.2">
      <c r="A250" s="56"/>
      <c r="B250" s="211" t="s">
        <v>850</v>
      </c>
      <c r="C250" s="212"/>
      <c r="D250" s="209" t="s">
        <v>535</v>
      </c>
      <c r="E250" s="13">
        <v>230</v>
      </c>
      <c r="F250" s="14" t="s">
        <v>455</v>
      </c>
      <c r="G250" s="14" t="s">
        <v>456</v>
      </c>
      <c r="H250" s="418" t="str">
        <f>'Table 1'!J250</f>
        <v/>
      </c>
      <c r="I250" s="423"/>
      <c r="J250" s="420"/>
      <c r="K250" s="444" t="str">
        <f t="shared" si="18"/>
        <v/>
      </c>
      <c r="L250" s="420"/>
      <c r="M250" s="420"/>
      <c r="N250" s="420"/>
      <c r="O250" s="420"/>
      <c r="P250" s="421" t="str">
        <f t="shared" si="19"/>
        <v/>
      </c>
      <c r="Q250" s="420"/>
      <c r="R250" s="420"/>
      <c r="S250" s="420"/>
      <c r="T250" s="416" t="str">
        <f t="shared" si="20"/>
        <v/>
      </c>
      <c r="U250" s="626" t="str">
        <f t="shared" si="21"/>
        <v/>
      </c>
      <c r="V250" s="631" t="str">
        <f t="shared" si="22"/>
        <v/>
      </c>
      <c r="W250" s="442" t="str">
        <f t="shared" si="23"/>
        <v/>
      </c>
    </row>
    <row r="251" spans="1:23" x14ac:dyDescent="0.2">
      <c r="A251" s="56"/>
      <c r="B251" s="211" t="s">
        <v>851</v>
      </c>
      <c r="C251" s="212"/>
      <c r="D251" s="209" t="s">
        <v>535</v>
      </c>
      <c r="E251" s="16">
        <v>231</v>
      </c>
      <c r="F251" s="14" t="s">
        <v>457</v>
      </c>
      <c r="G251" s="14" t="s">
        <v>458</v>
      </c>
      <c r="H251" s="418" t="str">
        <f>'Table 1'!J251</f>
        <v/>
      </c>
      <c r="I251" s="423"/>
      <c r="J251" s="420"/>
      <c r="K251" s="444" t="str">
        <f t="shared" si="18"/>
        <v/>
      </c>
      <c r="L251" s="420"/>
      <c r="M251" s="420"/>
      <c r="N251" s="420"/>
      <c r="O251" s="420"/>
      <c r="P251" s="421" t="str">
        <f t="shared" si="19"/>
        <v/>
      </c>
      <c r="Q251" s="420"/>
      <c r="R251" s="420"/>
      <c r="S251" s="420"/>
      <c r="T251" s="416" t="str">
        <f t="shared" si="20"/>
        <v/>
      </c>
      <c r="U251" s="626" t="str">
        <f t="shared" si="21"/>
        <v/>
      </c>
      <c r="V251" s="631" t="str">
        <f t="shared" si="22"/>
        <v/>
      </c>
      <c r="W251" s="442" t="str">
        <f t="shared" si="23"/>
        <v/>
      </c>
    </row>
    <row r="252" spans="1:23" x14ac:dyDescent="0.2">
      <c r="A252" s="56"/>
      <c r="B252" s="211" t="s">
        <v>852</v>
      </c>
      <c r="C252" s="212"/>
      <c r="D252" s="209" t="s">
        <v>535</v>
      </c>
      <c r="E252" s="13">
        <v>232</v>
      </c>
      <c r="F252" s="14" t="s">
        <v>459</v>
      </c>
      <c r="G252" s="14" t="s">
        <v>460</v>
      </c>
      <c r="H252" s="418">
        <f>'Table 1'!J252</f>
        <v>187</v>
      </c>
      <c r="I252" s="423"/>
      <c r="J252" s="420"/>
      <c r="K252" s="444">
        <f t="shared" si="18"/>
        <v>187</v>
      </c>
      <c r="L252" s="420">
        <v>91</v>
      </c>
      <c r="M252" s="420"/>
      <c r="N252" s="420">
        <v>96</v>
      </c>
      <c r="O252" s="420"/>
      <c r="P252" s="421" t="str">
        <f t="shared" si="19"/>
        <v/>
      </c>
      <c r="Q252" s="420"/>
      <c r="R252" s="420"/>
      <c r="S252" s="420"/>
      <c r="T252" s="416" t="str">
        <f t="shared" si="20"/>
        <v/>
      </c>
      <c r="U252" s="626" t="str">
        <f t="shared" si="21"/>
        <v/>
      </c>
      <c r="V252" s="631" t="str">
        <f t="shared" si="22"/>
        <v/>
      </c>
      <c r="W252" s="442" t="str">
        <f t="shared" si="23"/>
        <v/>
      </c>
    </row>
    <row r="253" spans="1:23" x14ac:dyDescent="0.2">
      <c r="A253" s="56"/>
      <c r="B253" s="211" t="s">
        <v>853</v>
      </c>
      <c r="C253" s="212"/>
      <c r="D253" s="209" t="s">
        <v>535</v>
      </c>
      <c r="E253" s="16">
        <v>233</v>
      </c>
      <c r="F253" s="14" t="s">
        <v>461</v>
      </c>
      <c r="G253" s="14" t="s">
        <v>462</v>
      </c>
      <c r="H253" s="418">
        <f>'Table 1'!J253</f>
        <v>30</v>
      </c>
      <c r="I253" s="423"/>
      <c r="J253" s="420"/>
      <c r="K253" s="444">
        <f t="shared" si="18"/>
        <v>30</v>
      </c>
      <c r="L253" s="420"/>
      <c r="M253" s="420"/>
      <c r="N253" s="420">
        <v>30</v>
      </c>
      <c r="O253" s="420"/>
      <c r="P253" s="421" t="str">
        <f t="shared" si="19"/>
        <v/>
      </c>
      <c r="Q253" s="420"/>
      <c r="R253" s="420"/>
      <c r="S253" s="420"/>
      <c r="T253" s="416" t="str">
        <f t="shared" si="20"/>
        <v/>
      </c>
      <c r="U253" s="626" t="str">
        <f t="shared" si="21"/>
        <v/>
      </c>
      <c r="V253" s="631" t="str">
        <f t="shared" si="22"/>
        <v/>
      </c>
      <c r="W253" s="442" t="str">
        <f t="shared" si="23"/>
        <v/>
      </c>
    </row>
    <row r="254" spans="1:23" x14ac:dyDescent="0.2">
      <c r="A254" s="56"/>
      <c r="B254" s="211" t="s">
        <v>854</v>
      </c>
      <c r="C254" s="212"/>
      <c r="D254" s="209" t="s">
        <v>535</v>
      </c>
      <c r="E254" s="13">
        <v>234</v>
      </c>
      <c r="F254" s="14" t="s">
        <v>463</v>
      </c>
      <c r="G254" s="14" t="s">
        <v>464</v>
      </c>
      <c r="H254" s="418">
        <f>'Table 1'!J254</f>
        <v>1729</v>
      </c>
      <c r="I254" s="423"/>
      <c r="J254" s="420"/>
      <c r="K254" s="444">
        <f t="shared" si="18"/>
        <v>1729</v>
      </c>
      <c r="L254" s="420">
        <v>24</v>
      </c>
      <c r="M254" s="420"/>
      <c r="N254" s="420">
        <v>1705</v>
      </c>
      <c r="O254" s="420"/>
      <c r="P254" s="421" t="str">
        <f t="shared" si="19"/>
        <v/>
      </c>
      <c r="Q254" s="420"/>
      <c r="R254" s="420"/>
      <c r="S254" s="420"/>
      <c r="T254" s="416" t="str">
        <f t="shared" si="20"/>
        <v/>
      </c>
      <c r="U254" s="626" t="str">
        <f t="shared" si="21"/>
        <v/>
      </c>
      <c r="V254" s="631" t="str">
        <f t="shared" si="22"/>
        <v/>
      </c>
      <c r="W254" s="442" t="str">
        <f t="shared" si="23"/>
        <v/>
      </c>
    </row>
    <row r="255" spans="1:23" x14ac:dyDescent="0.2">
      <c r="A255" s="56"/>
      <c r="B255" s="211" t="s">
        <v>855</v>
      </c>
      <c r="C255" s="212"/>
      <c r="D255" s="209" t="s">
        <v>535</v>
      </c>
      <c r="E255" s="16">
        <v>235</v>
      </c>
      <c r="F255" s="14" t="s">
        <v>465</v>
      </c>
      <c r="G255" s="14" t="s">
        <v>466</v>
      </c>
      <c r="H255" s="418">
        <f>'Table 1'!J255</f>
        <v>178</v>
      </c>
      <c r="I255" s="423"/>
      <c r="J255" s="420"/>
      <c r="K255" s="444">
        <f t="shared" si="18"/>
        <v>178</v>
      </c>
      <c r="L255" s="420"/>
      <c r="M255" s="420"/>
      <c r="N255" s="420">
        <v>178</v>
      </c>
      <c r="O255" s="420"/>
      <c r="P255" s="421" t="str">
        <f t="shared" si="19"/>
        <v/>
      </c>
      <c r="Q255" s="420"/>
      <c r="R255" s="420"/>
      <c r="S255" s="420"/>
      <c r="T255" s="416" t="str">
        <f t="shared" si="20"/>
        <v/>
      </c>
      <c r="U255" s="626" t="str">
        <f t="shared" si="21"/>
        <v/>
      </c>
      <c r="V255" s="631" t="str">
        <f t="shared" si="22"/>
        <v/>
      </c>
      <c r="W255" s="442" t="str">
        <f t="shared" si="23"/>
        <v/>
      </c>
    </row>
    <row r="256" spans="1:23" x14ac:dyDescent="0.2">
      <c r="A256" s="56"/>
      <c r="B256" s="211" t="s">
        <v>856</v>
      </c>
      <c r="C256" s="212"/>
      <c r="D256" s="209" t="s">
        <v>535</v>
      </c>
      <c r="E256" s="13">
        <v>236</v>
      </c>
      <c r="F256" s="14" t="s">
        <v>467</v>
      </c>
      <c r="G256" s="14" t="s">
        <v>468</v>
      </c>
      <c r="H256" s="418" t="str">
        <f>'Table 1'!J256</f>
        <v/>
      </c>
      <c r="I256" s="423"/>
      <c r="J256" s="420"/>
      <c r="K256" s="444" t="str">
        <f t="shared" si="18"/>
        <v/>
      </c>
      <c r="L256" s="420"/>
      <c r="M256" s="420"/>
      <c r="N256" s="420"/>
      <c r="O256" s="420"/>
      <c r="P256" s="421" t="str">
        <f t="shared" si="19"/>
        <v/>
      </c>
      <c r="Q256" s="420"/>
      <c r="R256" s="420"/>
      <c r="S256" s="420"/>
      <c r="T256" s="416" t="str">
        <f t="shared" si="20"/>
        <v/>
      </c>
      <c r="U256" s="626" t="str">
        <f t="shared" si="21"/>
        <v/>
      </c>
      <c r="V256" s="631" t="str">
        <f t="shared" si="22"/>
        <v/>
      </c>
      <c r="W256" s="442" t="str">
        <f t="shared" si="23"/>
        <v/>
      </c>
    </row>
    <row r="257" spans="1:23" x14ac:dyDescent="0.2">
      <c r="A257" s="56"/>
      <c r="B257" s="211" t="s">
        <v>857</v>
      </c>
      <c r="C257" s="212"/>
      <c r="D257" s="209" t="s">
        <v>535</v>
      </c>
      <c r="E257" s="16">
        <v>237</v>
      </c>
      <c r="F257" s="14" t="s">
        <v>469</v>
      </c>
      <c r="G257" s="14" t="s">
        <v>470</v>
      </c>
      <c r="H257" s="418" t="str">
        <f>'Table 1'!J257</f>
        <v/>
      </c>
      <c r="I257" s="423"/>
      <c r="J257" s="420"/>
      <c r="K257" s="444" t="str">
        <f t="shared" si="18"/>
        <v/>
      </c>
      <c r="L257" s="420"/>
      <c r="M257" s="420"/>
      <c r="N257" s="420"/>
      <c r="O257" s="420"/>
      <c r="P257" s="421" t="str">
        <f t="shared" si="19"/>
        <v/>
      </c>
      <c r="Q257" s="420"/>
      <c r="R257" s="420"/>
      <c r="S257" s="420"/>
      <c r="T257" s="416" t="str">
        <f t="shared" si="20"/>
        <v/>
      </c>
      <c r="U257" s="626" t="str">
        <f t="shared" si="21"/>
        <v/>
      </c>
      <c r="V257" s="631" t="str">
        <f t="shared" si="22"/>
        <v/>
      </c>
      <c r="W257" s="442" t="str">
        <f t="shared" si="23"/>
        <v/>
      </c>
    </row>
    <row r="258" spans="1:23" x14ac:dyDescent="0.2">
      <c r="A258" s="56"/>
      <c r="B258" s="211" t="s">
        <v>858</v>
      </c>
      <c r="C258" s="212"/>
      <c r="D258" s="209" t="s">
        <v>535</v>
      </c>
      <c r="E258" s="13">
        <v>238</v>
      </c>
      <c r="F258" s="14" t="s">
        <v>471</v>
      </c>
      <c r="G258" s="14" t="s">
        <v>472</v>
      </c>
      <c r="H258" s="418" t="str">
        <f>'Table 1'!J258</f>
        <v/>
      </c>
      <c r="I258" s="423"/>
      <c r="J258" s="420"/>
      <c r="K258" s="444" t="str">
        <f t="shared" si="18"/>
        <v/>
      </c>
      <c r="L258" s="420"/>
      <c r="M258" s="420"/>
      <c r="N258" s="420"/>
      <c r="O258" s="420"/>
      <c r="P258" s="421" t="str">
        <f t="shared" si="19"/>
        <v/>
      </c>
      <c r="Q258" s="420"/>
      <c r="R258" s="420"/>
      <c r="S258" s="420"/>
      <c r="T258" s="416" t="str">
        <f t="shared" si="20"/>
        <v/>
      </c>
      <c r="U258" s="626" t="str">
        <f t="shared" si="21"/>
        <v/>
      </c>
      <c r="V258" s="631" t="str">
        <f t="shared" si="22"/>
        <v/>
      </c>
      <c r="W258" s="442" t="str">
        <f t="shared" si="23"/>
        <v/>
      </c>
    </row>
    <row r="259" spans="1:23" x14ac:dyDescent="0.2">
      <c r="A259" s="56"/>
      <c r="B259" s="211" t="s">
        <v>859</v>
      </c>
      <c r="C259" s="212"/>
      <c r="D259" s="209" t="s">
        <v>535</v>
      </c>
      <c r="E259" s="16">
        <v>239</v>
      </c>
      <c r="F259" s="14" t="s">
        <v>473</v>
      </c>
      <c r="G259" s="14" t="s">
        <v>474</v>
      </c>
      <c r="H259" s="418" t="str">
        <f>'Table 1'!J259</f>
        <v/>
      </c>
      <c r="I259" s="423"/>
      <c r="J259" s="420"/>
      <c r="K259" s="444" t="str">
        <f t="shared" si="18"/>
        <v/>
      </c>
      <c r="L259" s="420"/>
      <c r="M259" s="420"/>
      <c r="N259" s="420"/>
      <c r="O259" s="420"/>
      <c r="P259" s="421" t="str">
        <f t="shared" si="19"/>
        <v/>
      </c>
      <c r="Q259" s="420"/>
      <c r="R259" s="420"/>
      <c r="S259" s="420"/>
      <c r="T259" s="416" t="str">
        <f t="shared" si="20"/>
        <v/>
      </c>
      <c r="U259" s="626" t="str">
        <f t="shared" si="21"/>
        <v/>
      </c>
      <c r="V259" s="631" t="str">
        <f t="shared" si="22"/>
        <v/>
      </c>
      <c r="W259" s="442" t="str">
        <f t="shared" si="23"/>
        <v/>
      </c>
    </row>
    <row r="260" spans="1:23" x14ac:dyDescent="0.2">
      <c r="A260" s="56"/>
      <c r="B260" s="211" t="s">
        <v>860</v>
      </c>
      <c r="C260" s="212"/>
      <c r="D260" s="209" t="s">
        <v>535</v>
      </c>
      <c r="E260" s="13">
        <v>240</v>
      </c>
      <c r="F260" s="14" t="s">
        <v>475</v>
      </c>
      <c r="G260" s="14" t="s">
        <v>476</v>
      </c>
      <c r="H260" s="418">
        <f>'Table 1'!J260</f>
        <v>71</v>
      </c>
      <c r="I260" s="423"/>
      <c r="J260" s="420"/>
      <c r="K260" s="444">
        <f t="shared" si="18"/>
        <v>71</v>
      </c>
      <c r="L260" s="420"/>
      <c r="M260" s="420"/>
      <c r="N260" s="420">
        <v>71</v>
      </c>
      <c r="O260" s="420"/>
      <c r="P260" s="421" t="str">
        <f t="shared" si="19"/>
        <v/>
      </c>
      <c r="Q260" s="420"/>
      <c r="R260" s="420"/>
      <c r="S260" s="420"/>
      <c r="T260" s="416" t="str">
        <f t="shared" si="20"/>
        <v/>
      </c>
      <c r="U260" s="626" t="str">
        <f t="shared" si="21"/>
        <v/>
      </c>
      <c r="V260" s="631" t="str">
        <f t="shared" si="22"/>
        <v/>
      </c>
      <c r="W260" s="442" t="str">
        <f t="shared" si="23"/>
        <v/>
      </c>
    </row>
    <row r="261" spans="1:23" x14ac:dyDescent="0.2">
      <c r="A261" s="56"/>
      <c r="B261" s="211" t="s">
        <v>861</v>
      </c>
      <c r="C261" s="212"/>
      <c r="D261" s="209" t="s">
        <v>535</v>
      </c>
      <c r="E261" s="16">
        <v>241</v>
      </c>
      <c r="F261" s="14" t="s">
        <v>477</v>
      </c>
      <c r="G261" s="14" t="s">
        <v>478</v>
      </c>
      <c r="H261" s="418" t="str">
        <f>'Table 1'!J261</f>
        <v/>
      </c>
      <c r="I261" s="423"/>
      <c r="J261" s="420"/>
      <c r="K261" s="444" t="str">
        <f t="shared" si="18"/>
        <v/>
      </c>
      <c r="L261" s="420"/>
      <c r="M261" s="420"/>
      <c r="N261" s="420"/>
      <c r="O261" s="420"/>
      <c r="P261" s="421" t="str">
        <f t="shared" si="19"/>
        <v/>
      </c>
      <c r="Q261" s="420"/>
      <c r="R261" s="420"/>
      <c r="S261" s="420"/>
      <c r="T261" s="416" t="str">
        <f t="shared" si="20"/>
        <v/>
      </c>
      <c r="U261" s="626" t="str">
        <f t="shared" si="21"/>
        <v/>
      </c>
      <c r="V261" s="631" t="str">
        <f t="shared" si="22"/>
        <v/>
      </c>
      <c r="W261" s="442" t="str">
        <f t="shared" si="23"/>
        <v/>
      </c>
    </row>
    <row r="262" spans="1:23" x14ac:dyDescent="0.2">
      <c r="A262" s="56"/>
      <c r="B262" s="211" t="s">
        <v>862</v>
      </c>
      <c r="C262" s="212"/>
      <c r="D262" s="209" t="s">
        <v>535</v>
      </c>
      <c r="E262" s="13">
        <v>242</v>
      </c>
      <c r="F262" s="14" t="s">
        <v>929</v>
      </c>
      <c r="G262" s="198" t="s">
        <v>887</v>
      </c>
      <c r="H262" s="418" t="str">
        <f>'Table 1'!J262</f>
        <v/>
      </c>
      <c r="I262" s="423"/>
      <c r="J262" s="420"/>
      <c r="K262" s="444" t="str">
        <f t="shared" si="18"/>
        <v/>
      </c>
      <c r="L262" s="420"/>
      <c r="M262" s="420"/>
      <c r="N262" s="420"/>
      <c r="O262" s="420"/>
      <c r="P262" s="421" t="str">
        <f t="shared" si="19"/>
        <v/>
      </c>
      <c r="Q262" s="420"/>
      <c r="R262" s="420"/>
      <c r="S262" s="420"/>
      <c r="T262" s="637"/>
      <c r="U262" s="637"/>
      <c r="V262" s="637"/>
      <c r="W262" s="637"/>
    </row>
    <row r="263" spans="1:23" x14ac:dyDescent="0.2">
      <c r="A263" s="56"/>
      <c r="B263" s="211" t="s">
        <v>863</v>
      </c>
      <c r="C263" s="208"/>
      <c r="D263" s="209" t="s">
        <v>535</v>
      </c>
      <c r="E263" s="16">
        <v>243</v>
      </c>
      <c r="F263" s="123" t="s">
        <v>479</v>
      </c>
      <c r="G263" s="123" t="s">
        <v>938</v>
      </c>
      <c r="H263" s="487">
        <f>'Table 1'!J263</f>
        <v>2444</v>
      </c>
      <c r="I263" s="425"/>
      <c r="J263" s="426">
        <v>2444</v>
      </c>
      <c r="K263" s="447" t="str">
        <f t="shared" si="18"/>
        <v/>
      </c>
      <c r="L263" s="426"/>
      <c r="M263" s="426"/>
      <c r="N263" s="426"/>
      <c r="O263" s="426"/>
      <c r="P263" s="448" t="str">
        <f t="shared" si="19"/>
        <v/>
      </c>
      <c r="Q263" s="426"/>
      <c r="R263" s="426"/>
      <c r="S263" s="426"/>
      <c r="T263" s="484" t="str">
        <f t="shared" si="20"/>
        <v/>
      </c>
      <c r="U263" s="627" t="str">
        <f t="shared" si="21"/>
        <v/>
      </c>
      <c r="V263" s="632" t="str">
        <f t="shared" si="22"/>
        <v/>
      </c>
      <c r="W263" s="443" t="str">
        <f t="shared" si="23"/>
        <v/>
      </c>
    </row>
    <row r="264" spans="1:23" ht="18" customHeight="1" x14ac:dyDescent="0.2">
      <c r="A264" s="56"/>
      <c r="B264" s="211" t="s">
        <v>864</v>
      </c>
      <c r="C264" s="138"/>
      <c r="D264" s="209" t="s">
        <v>535</v>
      </c>
      <c r="E264" s="13">
        <v>244</v>
      </c>
      <c r="F264" s="72"/>
      <c r="G264" s="176" t="s">
        <v>480</v>
      </c>
      <c r="H264" s="475">
        <f>'Table 1'!J264</f>
        <v>1027408</v>
      </c>
      <c r="I264" s="507"/>
      <c r="J264" s="467">
        <v>52521</v>
      </c>
      <c r="K264" s="476">
        <f t="shared" si="18"/>
        <v>974887</v>
      </c>
      <c r="L264" s="467">
        <v>15582</v>
      </c>
      <c r="M264" s="467">
        <v>373</v>
      </c>
      <c r="N264" s="467">
        <v>958932</v>
      </c>
      <c r="O264" s="467"/>
      <c r="P264" s="466" t="str">
        <f t="shared" si="19"/>
        <v/>
      </c>
      <c r="Q264" s="467"/>
      <c r="R264" s="467"/>
      <c r="S264" s="467"/>
      <c r="T264" s="488" t="str">
        <f t="shared" si="20"/>
        <v/>
      </c>
      <c r="U264" s="629" t="str">
        <f t="shared" si="21"/>
        <v/>
      </c>
      <c r="V264" s="630" t="str">
        <f t="shared" si="22"/>
        <v/>
      </c>
      <c r="W264" s="490" t="str">
        <f t="shared" si="23"/>
        <v/>
      </c>
    </row>
    <row r="265" spans="1:23" x14ac:dyDescent="0.2">
      <c r="A265" s="56"/>
      <c r="B265" s="211"/>
      <c r="C265" s="138"/>
      <c r="D265" s="209"/>
      <c r="E265" s="298"/>
      <c r="F265" s="297"/>
      <c r="G265" s="474" t="s">
        <v>874</v>
      </c>
      <c r="H265" s="417">
        <f>SUM(H21:H263)</f>
        <v>1027408</v>
      </c>
      <c r="I265" s="417">
        <f t="shared" ref="I265:S265" si="24">SUM(I21:I263)</f>
        <v>0</v>
      </c>
      <c r="J265" s="417">
        <f t="shared" si="24"/>
        <v>52521</v>
      </c>
      <c r="K265" s="417">
        <f t="shared" si="24"/>
        <v>974887</v>
      </c>
      <c r="L265" s="417">
        <f t="shared" si="24"/>
        <v>15582</v>
      </c>
      <c r="M265" s="417">
        <f t="shared" si="24"/>
        <v>373</v>
      </c>
      <c r="N265" s="417">
        <f t="shared" si="24"/>
        <v>958932</v>
      </c>
      <c r="O265" s="417">
        <f t="shared" si="24"/>
        <v>0</v>
      </c>
      <c r="P265" s="417">
        <f t="shared" si="24"/>
        <v>0</v>
      </c>
      <c r="Q265" s="417">
        <f t="shared" si="24"/>
        <v>0</v>
      </c>
      <c r="R265" s="417">
        <f t="shared" si="24"/>
        <v>0</v>
      </c>
      <c r="S265" s="417">
        <f t="shared" si="24"/>
        <v>0</v>
      </c>
      <c r="T265" s="411"/>
      <c r="U265" s="412"/>
      <c r="V265" s="413"/>
      <c r="W265" s="455"/>
    </row>
    <row r="266" spans="1:23" ht="24.95" customHeight="1" x14ac:dyDescent="0.2">
      <c r="A266" s="56"/>
      <c r="B266" s="1"/>
      <c r="C266" s="1"/>
      <c r="D266" s="1"/>
      <c r="E266" s="88"/>
      <c r="F266" s="73"/>
      <c r="G266" s="69" t="s">
        <v>876</v>
      </c>
      <c r="H266" s="417">
        <f t="shared" ref="H266:I266" si="25">IF(COUNTIF(H21:H263,"c")=1,"Res Disc",SUM(H264)-SUM(H265))</f>
        <v>0</v>
      </c>
      <c r="I266" s="417">
        <f t="shared" si="25"/>
        <v>0</v>
      </c>
      <c r="J266" s="417">
        <f>IF(COUNTIF(J21:J263,"c")=1,"Res Disc",SUM(J264)-SUM(J265))</f>
        <v>0</v>
      </c>
      <c r="K266" s="417">
        <f t="shared" ref="K266:S266" si="26">IF(COUNTIF(K21:K263,"c")=1,"Res Disc",SUM(K264)-SUM(K265))</f>
        <v>0</v>
      </c>
      <c r="L266" s="417">
        <f t="shared" si="26"/>
        <v>0</v>
      </c>
      <c r="M266" s="417">
        <f t="shared" si="26"/>
        <v>0</v>
      </c>
      <c r="N266" s="417">
        <f t="shared" si="26"/>
        <v>0</v>
      </c>
      <c r="O266" s="417">
        <f t="shared" si="26"/>
        <v>0</v>
      </c>
      <c r="P266" s="417">
        <f t="shared" si="26"/>
        <v>0</v>
      </c>
      <c r="Q266" s="417">
        <f t="shared" si="26"/>
        <v>0</v>
      </c>
      <c r="R266" s="417">
        <f t="shared" si="26"/>
        <v>0</v>
      </c>
      <c r="S266" s="417">
        <f t="shared" si="26"/>
        <v>0</v>
      </c>
      <c r="T266" s="452"/>
      <c r="U266" s="453"/>
      <c r="V266" s="454"/>
      <c r="W266" s="456"/>
    </row>
    <row r="267" spans="1:23" x14ac:dyDescent="0.2">
      <c r="A267" s="56"/>
      <c r="B267" s="56"/>
      <c r="C267" s="56"/>
      <c r="D267" s="56"/>
      <c r="E267" s="288"/>
      <c r="F267" s="289"/>
      <c r="G267" s="478" t="s">
        <v>551</v>
      </c>
      <c r="H267" s="481"/>
      <c r="I267" s="478"/>
      <c r="J267" s="478"/>
      <c r="K267" s="478"/>
      <c r="L267" s="478"/>
      <c r="M267" s="478"/>
      <c r="N267" s="478"/>
      <c r="O267" s="478"/>
      <c r="P267" s="478"/>
      <c r="Q267" s="478"/>
      <c r="R267" s="289"/>
      <c r="S267" s="289"/>
      <c r="T267" s="289"/>
      <c r="U267" s="289"/>
      <c r="V267" s="289"/>
      <c r="W267" s="289"/>
    </row>
    <row r="268" spans="1:23" x14ac:dyDescent="0.2">
      <c r="A268" s="56"/>
      <c r="B268" s="56"/>
      <c r="C268" s="56"/>
      <c r="D268" s="56"/>
      <c r="E268" s="288"/>
      <c r="F268" s="289"/>
      <c r="G268" s="481" t="s">
        <v>561</v>
      </c>
      <c r="H268" s="479"/>
      <c r="I268" s="479"/>
      <c r="J268" s="479"/>
      <c r="K268" s="479"/>
      <c r="L268" s="479"/>
      <c r="M268" s="479"/>
      <c r="N268" s="479"/>
      <c r="O268" s="479"/>
      <c r="P268" s="479"/>
      <c r="Q268" s="479"/>
      <c r="R268" s="289"/>
      <c r="S268" s="289"/>
      <c r="T268" s="289"/>
      <c r="U268" s="289"/>
      <c r="V268" s="289"/>
      <c r="W268" s="289"/>
    </row>
    <row r="269" spans="1:23" x14ac:dyDescent="0.2">
      <c r="A269" s="56"/>
      <c r="B269" s="56"/>
      <c r="C269" s="56"/>
      <c r="D269" s="56"/>
      <c r="E269" s="288"/>
      <c r="F269" s="289"/>
      <c r="G269" s="481" t="s">
        <v>589</v>
      </c>
      <c r="H269" s="479"/>
      <c r="I269" s="479"/>
      <c r="J269" s="479"/>
      <c r="K269" s="479"/>
      <c r="L269" s="479"/>
      <c r="M269" s="479"/>
      <c r="N269" s="479"/>
      <c r="O269" s="479"/>
      <c r="P269" s="479"/>
      <c r="Q269" s="479"/>
      <c r="R269" s="289"/>
      <c r="S269" s="289"/>
      <c r="T269" s="289"/>
      <c r="U269" s="289"/>
      <c r="V269" s="289"/>
      <c r="W269" s="289"/>
    </row>
    <row r="270" spans="1:23" x14ac:dyDescent="0.2">
      <c r="E270" s="291"/>
      <c r="F270" s="291"/>
      <c r="G270" s="319"/>
      <c r="H270" s="319"/>
      <c r="I270" s="319"/>
      <c r="J270" s="319"/>
      <c r="K270" s="319"/>
      <c r="L270" s="319"/>
      <c r="M270" s="319"/>
      <c r="N270" s="319"/>
      <c r="O270" s="319"/>
      <c r="P270" s="319"/>
      <c r="Q270" s="319"/>
      <c r="R270" s="319"/>
      <c r="S270" s="291"/>
      <c r="T270" s="291"/>
      <c r="U270" s="291"/>
      <c r="V270" s="291"/>
      <c r="W270" s="291"/>
    </row>
    <row r="271" spans="1:23" hidden="1" x14ac:dyDescent="0.2"/>
    <row r="272" spans="1:23" hidden="1" x14ac:dyDescent="0.2"/>
  </sheetData>
  <sheetProtection password="8F7D" sheet="1" objects="1" scenarios="1" formatCells="0" formatColumns="0" formatRows="0"/>
  <mergeCells count="11">
    <mergeCell ref="E14:E16"/>
    <mergeCell ref="E4:F4"/>
    <mergeCell ref="E7:F7"/>
    <mergeCell ref="J15:J16"/>
    <mergeCell ref="I15:I16"/>
    <mergeCell ref="T13:T16"/>
    <mergeCell ref="U13:U16"/>
    <mergeCell ref="V13:V16"/>
    <mergeCell ref="W13:W16"/>
    <mergeCell ref="F14:F16"/>
    <mergeCell ref="G14:G16"/>
  </mergeCells>
  <conditionalFormatting sqref="T21:W264">
    <cfRule type="notContainsBlanks" dxfId="98" priority="10">
      <formula>LEN(TRIM(T21))&gt;0</formula>
    </cfRule>
  </conditionalFormatting>
  <conditionalFormatting sqref="H266:S266">
    <cfRule type="cellIs" dxfId="97" priority="9" operator="notBetween">
      <formula>-1</formula>
      <formula>1</formula>
    </cfRule>
  </conditionalFormatting>
  <conditionalFormatting sqref="T21:W264">
    <cfRule type="notContainsBlanks" dxfId="96" priority="3">
      <formula>LEN(TRIM(T21))&gt;0</formula>
    </cfRule>
  </conditionalFormatting>
  <conditionalFormatting sqref="H266:S266">
    <cfRule type="cellIs" dxfId="95" priority="2" operator="notBetween">
      <formula>-1</formula>
      <formula>1</formula>
    </cfRule>
  </conditionalFormatting>
  <conditionalFormatting sqref="T262:W262">
    <cfRule type="notContainsBlanks" dxfId="94" priority="1">
      <formula>LEN(TRIM(T262))&gt;0</formula>
    </cfRule>
  </conditionalFormatting>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sheetPr>
  <dimension ref="A1:IN272"/>
  <sheetViews>
    <sheetView topLeftCell="E1" zoomScale="90" zoomScaleNormal="90" workbookViewId="0">
      <pane xSplit="3" ySplit="20" topLeftCell="N236" activePane="bottomRight" state="frozen"/>
      <selection activeCell="G136" sqref="G136"/>
      <selection pane="topRight" activeCell="G136" sqref="G136"/>
      <selection pane="bottomLeft" activeCell="G136" sqref="G136"/>
      <selection pane="bottomRight" activeCell="M261" sqref="M261"/>
    </sheetView>
  </sheetViews>
  <sheetFormatPr defaultColWidth="0" defaultRowHeight="12.75" customHeight="1" zeroHeight="1" x14ac:dyDescent="0.2"/>
  <cols>
    <col min="1" max="1" width="6.6640625" hidden="1" customWidth="1"/>
    <col min="2" max="2" width="11.1640625" hidden="1" customWidth="1"/>
    <col min="3" max="3" width="8.83203125" hidden="1" customWidth="1"/>
    <col min="4" max="4" width="8.33203125" hidden="1" customWidth="1"/>
    <col min="5" max="5" width="4.83203125" customWidth="1"/>
    <col min="6" max="6" width="6.83203125" customWidth="1"/>
    <col min="7" max="7" width="47.5" customWidth="1"/>
    <col min="8" max="19" width="17.33203125" customWidth="1"/>
    <col min="20" max="20" width="18.5" customWidth="1"/>
    <col min="21" max="23" width="15.5" customWidth="1"/>
    <col min="24" max="16384" width="9.33203125" hidden="1"/>
  </cols>
  <sheetData>
    <row r="1" spans="1:248" s="372" customFormat="1" ht="24.95" customHeight="1" x14ac:dyDescent="0.2">
      <c r="E1" s="373"/>
      <c r="F1" s="373"/>
      <c r="G1" s="516"/>
      <c r="H1" s="522" t="s">
        <v>955</v>
      </c>
      <c r="I1" s="516"/>
      <c r="J1" s="526"/>
      <c r="K1" s="515"/>
      <c r="L1" s="515"/>
      <c r="M1" s="515"/>
      <c r="N1" s="515"/>
      <c r="O1" s="524"/>
      <c r="P1" s="524"/>
      <c r="Q1" s="524"/>
      <c r="R1" s="524"/>
      <c r="S1" s="524"/>
      <c r="T1" s="525"/>
      <c r="U1" s="525"/>
      <c r="V1" s="525"/>
      <c r="W1" s="525"/>
      <c r="X1" s="532"/>
      <c r="Y1" s="365"/>
      <c r="Z1" s="365"/>
      <c r="AA1" s="365"/>
      <c r="AB1" s="365"/>
      <c r="AC1" s="365"/>
      <c r="AD1" s="365"/>
      <c r="AE1" s="365"/>
      <c r="AF1" s="365"/>
      <c r="AG1" s="365"/>
      <c r="AH1" s="365"/>
      <c r="AI1" s="365"/>
      <c r="AJ1" s="365"/>
      <c r="AK1" s="365"/>
      <c r="AL1" s="365"/>
      <c r="AM1" s="365"/>
      <c r="AN1" s="365"/>
      <c r="AO1" s="365"/>
      <c r="AP1" s="365"/>
      <c r="AQ1" s="365"/>
      <c r="AR1" s="365"/>
      <c r="AS1" s="365"/>
      <c r="AT1" s="365"/>
      <c r="AU1" s="365"/>
      <c r="AV1" s="365"/>
      <c r="AW1" s="365"/>
      <c r="AX1" s="365"/>
      <c r="AY1" s="365"/>
      <c r="AZ1" s="365"/>
      <c r="BA1" s="365"/>
      <c r="BB1" s="365"/>
      <c r="BC1" s="365"/>
      <c r="BD1" s="365"/>
      <c r="BE1" s="365"/>
      <c r="BF1" s="365"/>
      <c r="BG1" s="365"/>
      <c r="BH1" s="365"/>
      <c r="BI1" s="365"/>
      <c r="BJ1" s="365"/>
      <c r="BK1" s="365"/>
      <c r="BL1" s="365"/>
      <c r="BM1" s="365"/>
      <c r="BN1" s="365"/>
      <c r="BO1" s="365"/>
      <c r="BP1" s="365"/>
      <c r="BQ1" s="365"/>
      <c r="BR1" s="365"/>
      <c r="BS1" s="365"/>
      <c r="BT1" s="365"/>
      <c r="BU1" s="365"/>
      <c r="BV1" s="365"/>
      <c r="BW1" s="365"/>
      <c r="BX1" s="365"/>
      <c r="BY1" s="365"/>
      <c r="BZ1" s="365"/>
      <c r="CA1" s="365"/>
      <c r="CB1" s="365"/>
      <c r="CC1" s="365"/>
      <c r="CD1" s="365"/>
      <c r="CE1" s="365"/>
      <c r="CF1" s="365"/>
      <c r="CG1" s="365"/>
      <c r="CH1" s="365"/>
      <c r="CI1" s="365"/>
      <c r="CJ1" s="365"/>
      <c r="CK1" s="365"/>
      <c r="CL1" s="365"/>
      <c r="CM1" s="365"/>
      <c r="CN1" s="365"/>
      <c r="CO1" s="365"/>
      <c r="CP1" s="365"/>
      <c r="CQ1" s="365"/>
      <c r="CR1" s="365"/>
      <c r="CS1" s="365"/>
      <c r="CT1" s="365"/>
      <c r="CU1" s="365"/>
      <c r="CV1" s="365"/>
      <c r="CW1" s="365"/>
      <c r="CX1" s="365"/>
      <c r="CY1" s="365"/>
      <c r="CZ1" s="365"/>
      <c r="DA1" s="365"/>
      <c r="DB1" s="365"/>
      <c r="DC1" s="365"/>
      <c r="DD1" s="365"/>
      <c r="DE1" s="365"/>
      <c r="DF1" s="365"/>
      <c r="DG1" s="365"/>
      <c r="DH1" s="365"/>
      <c r="DI1" s="365"/>
      <c r="DJ1" s="365"/>
      <c r="DK1" s="365"/>
      <c r="DL1" s="365"/>
      <c r="DM1" s="365"/>
      <c r="DN1" s="365"/>
      <c r="DO1" s="365"/>
      <c r="DP1" s="365"/>
      <c r="DQ1" s="365"/>
      <c r="DR1" s="365"/>
      <c r="DS1" s="365"/>
      <c r="DT1" s="365"/>
      <c r="DU1" s="365"/>
      <c r="DV1" s="365"/>
      <c r="DW1" s="365"/>
      <c r="DX1" s="365"/>
      <c r="DY1" s="365"/>
      <c r="DZ1" s="365"/>
      <c r="EA1" s="365"/>
      <c r="EB1" s="365"/>
      <c r="EC1" s="365"/>
      <c r="ED1" s="365"/>
      <c r="EE1" s="365"/>
      <c r="EF1" s="365"/>
      <c r="EG1" s="365"/>
      <c r="EH1" s="365"/>
      <c r="EI1" s="365"/>
      <c r="EJ1" s="365"/>
      <c r="EK1" s="365"/>
      <c r="EL1" s="365"/>
      <c r="EM1" s="365"/>
      <c r="EN1" s="365"/>
      <c r="EO1" s="365"/>
      <c r="EP1" s="365"/>
      <c r="EQ1" s="365"/>
      <c r="ER1" s="365"/>
      <c r="ES1" s="365"/>
      <c r="ET1" s="365"/>
      <c r="EU1" s="365"/>
      <c r="EV1" s="365"/>
      <c r="EW1" s="365"/>
      <c r="EX1" s="365"/>
      <c r="EY1" s="365"/>
      <c r="EZ1" s="365"/>
      <c r="FA1" s="365"/>
      <c r="FB1" s="365"/>
      <c r="FC1" s="365"/>
      <c r="FD1" s="365"/>
      <c r="FE1" s="365"/>
      <c r="FF1" s="365"/>
      <c r="FG1" s="365"/>
      <c r="FH1" s="365"/>
      <c r="FI1" s="365"/>
      <c r="FJ1" s="365"/>
      <c r="FK1" s="365"/>
      <c r="FL1" s="365"/>
      <c r="FM1" s="365"/>
      <c r="FN1" s="365"/>
      <c r="FO1" s="365"/>
      <c r="FP1" s="365"/>
      <c r="FQ1" s="365"/>
      <c r="FR1" s="365"/>
      <c r="FS1" s="365"/>
      <c r="FT1" s="365"/>
      <c r="FU1" s="365"/>
      <c r="FV1" s="365"/>
      <c r="FW1" s="365"/>
      <c r="FX1" s="365"/>
      <c r="FY1" s="365"/>
      <c r="FZ1" s="365"/>
      <c r="GA1" s="365"/>
      <c r="GB1" s="365"/>
      <c r="GC1" s="365"/>
      <c r="GD1" s="365"/>
      <c r="GE1" s="365"/>
      <c r="GF1" s="365"/>
      <c r="GG1" s="365"/>
      <c r="GH1" s="365"/>
      <c r="GI1" s="365"/>
      <c r="GJ1" s="365"/>
      <c r="GK1" s="365"/>
      <c r="GL1" s="365"/>
      <c r="GM1" s="365"/>
      <c r="GN1" s="365"/>
      <c r="GO1" s="365"/>
      <c r="GP1" s="365"/>
      <c r="GQ1" s="365"/>
      <c r="GR1" s="365"/>
      <c r="GS1" s="365"/>
      <c r="GT1" s="365"/>
      <c r="GU1" s="365"/>
      <c r="GV1" s="365"/>
      <c r="GW1" s="365"/>
      <c r="GX1" s="365"/>
      <c r="GY1" s="365"/>
      <c r="GZ1" s="365"/>
      <c r="HA1" s="365"/>
      <c r="HB1" s="365"/>
      <c r="HC1" s="365"/>
      <c r="HD1" s="365"/>
      <c r="HE1" s="365"/>
      <c r="HF1" s="365"/>
      <c r="HG1" s="365"/>
      <c r="HH1" s="365"/>
      <c r="HI1" s="365"/>
      <c r="HJ1" s="365"/>
      <c r="HK1" s="365"/>
      <c r="HL1" s="365"/>
      <c r="HM1" s="365"/>
      <c r="HN1" s="365"/>
      <c r="HO1" s="365"/>
      <c r="HP1" s="365"/>
      <c r="HQ1" s="365"/>
      <c r="HR1" s="365"/>
      <c r="HS1" s="365"/>
      <c r="HT1" s="365"/>
      <c r="HU1" s="365"/>
      <c r="HV1" s="365"/>
      <c r="HW1" s="365"/>
      <c r="HX1" s="365"/>
      <c r="HY1" s="365"/>
      <c r="HZ1" s="365"/>
      <c r="IA1" s="365"/>
      <c r="IB1" s="365"/>
      <c r="IC1" s="365"/>
      <c r="ID1" s="365"/>
      <c r="IE1" s="365"/>
      <c r="IF1" s="365"/>
      <c r="IG1" s="365"/>
      <c r="IH1" s="365"/>
      <c r="II1" s="365"/>
      <c r="IJ1" s="365"/>
      <c r="IK1" s="365"/>
      <c r="IL1" s="365"/>
      <c r="IM1" s="365"/>
      <c r="IN1" s="365"/>
    </row>
    <row r="2" spans="1:248" hidden="1" x14ac:dyDescent="0.2">
      <c r="A2" s="56"/>
      <c r="B2" s="56"/>
      <c r="C2" s="56"/>
      <c r="D2" s="56"/>
      <c r="E2" s="336"/>
      <c r="F2" s="222"/>
      <c r="G2" s="124"/>
      <c r="H2" s="124"/>
      <c r="I2" s="124"/>
      <c r="J2" s="124"/>
      <c r="K2" s="124"/>
      <c r="L2" s="124"/>
      <c r="M2" s="124"/>
      <c r="N2" s="124"/>
      <c r="O2" s="23"/>
      <c r="P2" s="23"/>
      <c r="Q2" s="23"/>
      <c r="R2" s="23"/>
      <c r="S2" s="23"/>
      <c r="T2" s="85"/>
      <c r="U2" s="85"/>
      <c r="V2" s="85"/>
      <c r="W2" s="85"/>
    </row>
    <row r="3" spans="1:248" hidden="1" x14ac:dyDescent="0.2">
      <c r="A3" s="56"/>
      <c r="B3" s="56"/>
      <c r="C3" s="56"/>
      <c r="D3" s="56"/>
      <c r="E3" s="336"/>
      <c r="F3" s="222"/>
      <c r="G3" s="25"/>
      <c r="H3" s="25"/>
      <c r="I3" s="25"/>
      <c r="J3" s="25"/>
      <c r="K3" s="25"/>
      <c r="L3" s="25"/>
      <c r="M3" s="25"/>
      <c r="N3" s="24"/>
      <c r="O3" s="24"/>
      <c r="P3" s="24"/>
      <c r="Q3" s="24"/>
      <c r="R3" s="24"/>
      <c r="S3" s="26"/>
      <c r="T3" s="3"/>
      <c r="U3" s="3"/>
      <c r="V3" s="3"/>
      <c r="W3" s="3"/>
    </row>
    <row r="4" spans="1:248" ht="12" customHeight="1" x14ac:dyDescent="0.2">
      <c r="A4" s="56"/>
      <c r="B4" s="3"/>
      <c r="C4" s="3"/>
      <c r="D4" s="3"/>
      <c r="E4" s="658"/>
      <c r="F4" s="659"/>
      <c r="G4" s="78" t="s">
        <v>526</v>
      </c>
      <c r="H4" s="65" t="str">
        <f>Reporting_Country_Name</f>
        <v>Cayman Islands</v>
      </c>
      <c r="I4" s="79"/>
      <c r="J4" s="80" t="s">
        <v>530</v>
      </c>
      <c r="K4" s="141" t="str">
        <f>Reporting_Country_Code</f>
        <v>377</v>
      </c>
      <c r="L4" s="44" t="s">
        <v>622</v>
      </c>
      <c r="M4" s="170" t="str">
        <f>Reporting_Period_Code</f>
        <v>2018S1</v>
      </c>
      <c r="N4" s="48"/>
      <c r="O4" s="46"/>
      <c r="P4" s="52"/>
      <c r="Q4" s="52"/>
      <c r="R4" s="52"/>
      <c r="S4" s="52"/>
      <c r="T4" s="52"/>
      <c r="U4" s="52"/>
      <c r="V4" s="52"/>
      <c r="W4" s="52"/>
    </row>
    <row r="5" spans="1:248" ht="12" hidden="1" customHeight="1" x14ac:dyDescent="0.2">
      <c r="A5" s="56"/>
      <c r="B5" s="3"/>
      <c r="C5" s="3"/>
      <c r="D5" s="3"/>
      <c r="E5" s="338"/>
      <c r="F5" s="163"/>
      <c r="G5" s="81"/>
      <c r="H5" s="68"/>
      <c r="I5" s="82"/>
      <c r="J5" s="80"/>
      <c r="K5" s="82"/>
      <c r="L5" s="77"/>
      <c r="M5" s="68"/>
      <c r="N5" s="42"/>
      <c r="O5" s="42"/>
      <c r="P5" s="42"/>
      <c r="Q5" s="42"/>
      <c r="R5" s="42"/>
      <c r="S5" s="53"/>
      <c r="T5" s="3"/>
      <c r="U5" s="3"/>
      <c r="V5" s="3"/>
      <c r="W5" s="3"/>
    </row>
    <row r="6" spans="1:248" ht="12" hidden="1" customHeight="1" x14ac:dyDescent="0.2">
      <c r="A6" s="56"/>
      <c r="B6" s="3"/>
      <c r="C6" s="3"/>
      <c r="D6" s="3"/>
      <c r="E6" s="339"/>
      <c r="F6" s="164"/>
      <c r="G6" s="83"/>
      <c r="H6" s="68"/>
      <c r="I6" s="80"/>
      <c r="J6" s="80"/>
      <c r="K6" s="80"/>
      <c r="L6" s="45"/>
      <c r="M6" s="68"/>
      <c r="N6" s="42"/>
      <c r="O6" s="42"/>
      <c r="P6" s="43"/>
      <c r="Q6" s="42"/>
      <c r="R6" s="42"/>
      <c r="S6" s="53"/>
      <c r="T6" s="3"/>
      <c r="U6" s="3"/>
      <c r="V6" s="3"/>
      <c r="W6" s="3"/>
    </row>
    <row r="7" spans="1:248" ht="12" customHeight="1" x14ac:dyDescent="0.2">
      <c r="A7" s="56"/>
      <c r="B7" s="3"/>
      <c r="C7" s="3"/>
      <c r="D7" s="3"/>
      <c r="E7" s="685"/>
      <c r="F7" s="685"/>
      <c r="G7" s="84" t="s">
        <v>527</v>
      </c>
      <c r="H7" s="128" t="str">
        <f>Reporting_Currency_Name</f>
        <v>US Dollars</v>
      </c>
      <c r="I7" s="79"/>
      <c r="J7" s="80" t="s">
        <v>531</v>
      </c>
      <c r="K7" s="141">
        <f>Reporting_Currency_Code</f>
        <v>1</v>
      </c>
      <c r="L7" s="51" t="s">
        <v>8</v>
      </c>
      <c r="M7" s="66" t="str">
        <f>Reporting_Scale_Name</f>
        <v>Million</v>
      </c>
      <c r="N7" s="42"/>
      <c r="O7" s="42"/>
      <c r="P7" s="43"/>
      <c r="Q7" s="42"/>
      <c r="R7" s="42"/>
      <c r="S7" s="42"/>
      <c r="T7" s="86"/>
      <c r="U7" s="86"/>
      <c r="V7" s="86"/>
      <c r="W7" s="86"/>
    </row>
    <row r="8" spans="1:248" ht="12" hidden="1" customHeight="1" x14ac:dyDescent="0.2">
      <c r="A8" s="56"/>
      <c r="B8" s="3"/>
      <c r="C8" s="3"/>
      <c r="D8" s="3"/>
      <c r="E8" s="27"/>
      <c r="F8" s="10"/>
      <c r="G8" s="10"/>
      <c r="H8" s="10"/>
      <c r="I8" s="11"/>
      <c r="J8" s="11"/>
      <c r="K8" s="10"/>
      <c r="L8" s="11"/>
      <c r="M8" s="11"/>
      <c r="N8" s="10"/>
      <c r="O8" s="10"/>
      <c r="P8" s="11"/>
      <c r="Q8" s="10"/>
      <c r="R8" s="10"/>
      <c r="S8" s="12"/>
      <c r="T8" s="3"/>
      <c r="U8" s="3"/>
      <c r="V8" s="3"/>
      <c r="W8" s="3"/>
    </row>
    <row r="9" spans="1:248" ht="12" hidden="1" customHeight="1" x14ac:dyDescent="0.2">
      <c r="A9" s="56"/>
      <c r="B9" s="3"/>
      <c r="C9" s="3"/>
      <c r="D9" s="3"/>
      <c r="E9" s="28"/>
      <c r="F9" s="8"/>
      <c r="G9" s="9"/>
      <c r="H9" s="9"/>
      <c r="I9" s="9"/>
      <c r="J9" s="9"/>
      <c r="K9" s="9"/>
      <c r="L9" s="9"/>
      <c r="M9" s="9"/>
      <c r="N9" s="8"/>
      <c r="O9" s="8"/>
      <c r="P9" s="9"/>
      <c r="Q9" s="8"/>
      <c r="R9" s="8"/>
      <c r="S9" s="8"/>
      <c r="T9" s="3"/>
      <c r="U9" s="3"/>
      <c r="V9" s="3"/>
      <c r="W9" s="3"/>
    </row>
    <row r="10" spans="1:248" ht="12" hidden="1" customHeight="1" x14ac:dyDescent="0.2">
      <c r="A10" s="56"/>
      <c r="B10" s="3"/>
      <c r="C10" s="3"/>
      <c r="D10" s="3"/>
      <c r="E10" s="28"/>
      <c r="F10" s="8"/>
      <c r="G10" s="9"/>
      <c r="H10" s="9"/>
      <c r="I10" s="9"/>
      <c r="J10" s="9"/>
      <c r="K10" s="9"/>
      <c r="L10" s="9"/>
      <c r="M10" s="9"/>
      <c r="N10" s="8"/>
      <c r="O10" s="8"/>
      <c r="P10" s="9"/>
      <c r="Q10" s="8"/>
      <c r="R10" s="8"/>
      <c r="S10" s="8"/>
      <c r="T10" s="3"/>
      <c r="U10" s="3"/>
      <c r="V10" s="3"/>
      <c r="W10" s="3"/>
    </row>
    <row r="11" spans="1:248" ht="12" hidden="1" customHeight="1" x14ac:dyDescent="0.2">
      <c r="A11" s="56"/>
      <c r="B11" s="3"/>
      <c r="C11" s="3"/>
      <c r="D11" s="3"/>
      <c r="E11" s="29"/>
      <c r="F11" s="8"/>
      <c r="G11" s="9"/>
      <c r="H11" s="9"/>
      <c r="I11" s="9"/>
      <c r="J11" s="9"/>
      <c r="K11" s="9"/>
      <c r="L11" s="9"/>
      <c r="M11" s="9"/>
      <c r="N11" s="8"/>
      <c r="O11" s="8"/>
      <c r="P11" s="9"/>
      <c r="Q11" s="8"/>
      <c r="R11" s="8"/>
      <c r="S11" s="30"/>
      <c r="T11" s="3"/>
      <c r="U11" s="3"/>
      <c r="V11" s="3"/>
      <c r="W11" s="3"/>
    </row>
    <row r="12" spans="1:248" ht="12" customHeight="1" x14ac:dyDescent="0.2">
      <c r="A12" s="56"/>
      <c r="B12" s="3"/>
      <c r="C12" s="3"/>
      <c r="D12" s="3"/>
      <c r="F12" s="125"/>
      <c r="G12" s="125"/>
      <c r="H12" s="607" t="s">
        <v>487</v>
      </c>
      <c r="I12" s="125"/>
      <c r="J12" s="125"/>
      <c r="K12" s="125"/>
      <c r="L12" s="125"/>
      <c r="M12" s="31"/>
      <c r="N12" s="32"/>
      <c r="O12" s="32"/>
      <c r="P12" s="31"/>
      <c r="Q12" s="32"/>
      <c r="R12" s="32"/>
      <c r="S12" s="32"/>
      <c r="T12" s="74"/>
      <c r="U12" s="74"/>
      <c r="V12" s="74"/>
      <c r="W12" s="74"/>
    </row>
    <row r="13" spans="1:248" ht="13.5" thickBot="1" x14ac:dyDescent="0.25">
      <c r="A13" s="56"/>
      <c r="B13" s="3"/>
      <c r="C13" s="3"/>
      <c r="D13" s="3"/>
      <c r="E13" s="579"/>
      <c r="F13" s="580"/>
      <c r="G13" s="580"/>
      <c r="H13" s="606" t="s">
        <v>932</v>
      </c>
      <c r="I13" s="581"/>
      <c r="J13" s="581"/>
      <c r="K13" s="581"/>
      <c r="L13" s="581"/>
      <c r="M13" s="581"/>
      <c r="N13" s="581"/>
      <c r="O13" s="581"/>
      <c r="P13" s="581"/>
      <c r="Q13" s="581"/>
      <c r="R13" s="581"/>
      <c r="S13" s="581"/>
      <c r="T13" s="672" t="s">
        <v>895</v>
      </c>
      <c r="U13" s="677" t="s">
        <v>901</v>
      </c>
      <c r="V13" s="677" t="s">
        <v>899</v>
      </c>
      <c r="W13" s="672" t="s">
        <v>900</v>
      </c>
    </row>
    <row r="14" spans="1:248" ht="12" customHeight="1" thickTop="1" thickBot="1" x14ac:dyDescent="0.25">
      <c r="A14" s="56"/>
      <c r="B14" s="74"/>
      <c r="C14" s="74"/>
      <c r="D14" s="74"/>
      <c r="E14" s="670" t="s">
        <v>10</v>
      </c>
      <c r="F14" s="662" t="s">
        <v>9</v>
      </c>
      <c r="G14" s="670" t="s">
        <v>925</v>
      </c>
      <c r="H14" s="149"/>
      <c r="I14" s="60"/>
      <c r="J14" s="61"/>
      <c r="K14" s="61"/>
      <c r="L14" s="61"/>
      <c r="M14" s="61"/>
      <c r="N14" s="60"/>
      <c r="O14" s="61"/>
      <c r="P14" s="61"/>
      <c r="Q14" s="61"/>
      <c r="R14" s="61"/>
      <c r="S14" s="61"/>
      <c r="T14" s="673"/>
      <c r="U14" s="678"/>
      <c r="V14" s="678"/>
      <c r="W14" s="673"/>
    </row>
    <row r="15" spans="1:248" ht="12" customHeight="1" thickTop="1" thickBot="1" x14ac:dyDescent="0.25">
      <c r="A15" s="56"/>
      <c r="B15" s="74"/>
      <c r="C15" s="74"/>
      <c r="D15" s="74"/>
      <c r="E15" s="667"/>
      <c r="F15" s="663"/>
      <c r="G15" s="667"/>
      <c r="H15" s="130"/>
      <c r="I15" s="682" t="s">
        <v>587</v>
      </c>
      <c r="J15" s="680" t="s">
        <v>525</v>
      </c>
      <c r="K15" s="59"/>
      <c r="L15" s="60"/>
      <c r="M15" s="61"/>
      <c r="N15" s="62"/>
      <c r="O15" s="58"/>
      <c r="P15" s="63"/>
      <c r="Q15" s="60"/>
      <c r="R15" s="61"/>
      <c r="S15" s="61"/>
      <c r="T15" s="673"/>
      <c r="U15" s="678"/>
      <c r="V15" s="678"/>
      <c r="W15" s="673"/>
    </row>
    <row r="16" spans="1:248" ht="45.75" customHeight="1" thickTop="1" x14ac:dyDescent="0.2">
      <c r="A16" s="70"/>
      <c r="B16" s="144"/>
      <c r="C16" s="144"/>
      <c r="D16" s="144"/>
      <c r="E16" s="668"/>
      <c r="F16" s="664"/>
      <c r="G16" s="668"/>
      <c r="H16" s="510" t="s">
        <v>568</v>
      </c>
      <c r="I16" s="683"/>
      <c r="J16" s="681"/>
      <c r="K16" s="354" t="s">
        <v>517</v>
      </c>
      <c r="L16" s="355" t="s">
        <v>518</v>
      </c>
      <c r="M16" s="437" t="s">
        <v>519</v>
      </c>
      <c r="N16" s="437" t="s">
        <v>486</v>
      </c>
      <c r="O16" s="353" t="s">
        <v>488</v>
      </c>
      <c r="P16" s="354" t="s">
        <v>937</v>
      </c>
      <c r="Q16" s="355" t="s">
        <v>520</v>
      </c>
      <c r="R16" s="437" t="s">
        <v>521</v>
      </c>
      <c r="S16" s="353" t="s">
        <v>588</v>
      </c>
      <c r="T16" s="674"/>
      <c r="U16" s="679"/>
      <c r="V16" s="679"/>
      <c r="W16" s="674"/>
    </row>
    <row r="17" spans="1:23" ht="14.25" hidden="1" customHeight="1" x14ac:dyDescent="0.2">
      <c r="A17" s="70"/>
      <c r="B17" s="4" t="s">
        <v>533</v>
      </c>
      <c r="C17" s="4"/>
      <c r="D17" s="139" t="s">
        <v>534</v>
      </c>
      <c r="E17" s="153"/>
      <c r="F17" s="137"/>
      <c r="G17" s="145" t="s">
        <v>594</v>
      </c>
      <c r="H17" s="169" t="s">
        <v>602</v>
      </c>
      <c r="I17" s="169" t="s">
        <v>602</v>
      </c>
      <c r="J17" s="169" t="s">
        <v>602</v>
      </c>
      <c r="K17" s="169" t="s">
        <v>602</v>
      </c>
      <c r="L17" s="169" t="s">
        <v>602</v>
      </c>
      <c r="M17" s="169" t="s">
        <v>602</v>
      </c>
      <c r="N17" s="169" t="s">
        <v>602</v>
      </c>
      <c r="O17" s="169" t="s">
        <v>602</v>
      </c>
      <c r="P17" s="169" t="s">
        <v>602</v>
      </c>
      <c r="Q17" s="169" t="s">
        <v>602</v>
      </c>
      <c r="R17" s="169" t="s">
        <v>602</v>
      </c>
      <c r="S17" s="169" t="s">
        <v>602</v>
      </c>
      <c r="T17" s="217"/>
      <c r="U17" s="217"/>
      <c r="V17" s="217"/>
      <c r="W17" s="217"/>
    </row>
    <row r="18" spans="1:23" ht="14.25" hidden="1" customHeight="1" x14ac:dyDescent="0.2">
      <c r="A18" s="70"/>
      <c r="B18" s="4"/>
      <c r="C18" s="4"/>
      <c r="D18" s="139"/>
      <c r="E18" s="153"/>
      <c r="F18" s="137"/>
      <c r="G18" s="145" t="s">
        <v>595</v>
      </c>
      <c r="H18" s="180" t="s">
        <v>535</v>
      </c>
      <c r="I18" s="180" t="s">
        <v>536</v>
      </c>
      <c r="J18" s="180" t="s">
        <v>537</v>
      </c>
      <c r="K18" s="180" t="s">
        <v>538</v>
      </c>
      <c r="L18" s="180" t="s">
        <v>542</v>
      </c>
      <c r="M18" s="180" t="s">
        <v>599</v>
      </c>
      <c r="N18" s="180" t="s">
        <v>539</v>
      </c>
      <c r="O18" s="180" t="s">
        <v>540</v>
      </c>
      <c r="P18" s="180" t="s">
        <v>541</v>
      </c>
      <c r="Q18" s="180" t="s">
        <v>613</v>
      </c>
      <c r="R18" s="180" t="s">
        <v>614</v>
      </c>
      <c r="S18" s="181" t="s">
        <v>615</v>
      </c>
      <c r="T18" s="217"/>
      <c r="U18" s="217"/>
      <c r="V18" s="217"/>
      <c r="W18" s="217"/>
    </row>
    <row r="19" spans="1:23" ht="14.25" hidden="1" customHeight="1" x14ac:dyDescent="0.2">
      <c r="A19" s="70"/>
      <c r="B19" s="4"/>
      <c r="C19" s="4"/>
      <c r="D19" s="139"/>
      <c r="E19" s="153"/>
      <c r="F19" s="137"/>
      <c r="G19" s="172" t="s">
        <v>600</v>
      </c>
      <c r="H19" s="180" t="s">
        <v>605</v>
      </c>
      <c r="I19" s="180" t="s">
        <v>605</v>
      </c>
      <c r="J19" s="180" t="s">
        <v>605</v>
      </c>
      <c r="K19" s="180" t="s">
        <v>605</v>
      </c>
      <c r="L19" s="180" t="s">
        <v>605</v>
      </c>
      <c r="M19" s="180" t="s">
        <v>605</v>
      </c>
      <c r="N19" s="180" t="s">
        <v>605</v>
      </c>
      <c r="O19" s="180" t="s">
        <v>605</v>
      </c>
      <c r="P19" s="180" t="s">
        <v>605</v>
      </c>
      <c r="Q19" s="180" t="s">
        <v>605</v>
      </c>
      <c r="R19" s="180" t="s">
        <v>605</v>
      </c>
      <c r="S19" s="180" t="s">
        <v>605</v>
      </c>
      <c r="T19" s="217"/>
      <c r="U19" s="217"/>
      <c r="V19" s="217"/>
      <c r="W19" s="217"/>
    </row>
    <row r="20" spans="1:23" ht="14.25" hidden="1" customHeight="1" x14ac:dyDescent="0.2">
      <c r="A20" s="70"/>
      <c r="B20" s="140" t="s">
        <v>533</v>
      </c>
      <c r="C20" s="140" t="s">
        <v>597</v>
      </c>
      <c r="D20" s="140" t="s">
        <v>596</v>
      </c>
      <c r="E20" s="148"/>
      <c r="F20" s="148"/>
      <c r="G20" s="172" t="s">
        <v>596</v>
      </c>
      <c r="H20" s="174"/>
      <c r="I20" s="174"/>
      <c r="J20" s="174"/>
      <c r="K20" s="174"/>
      <c r="L20" s="174"/>
      <c r="M20" s="174"/>
      <c r="N20" s="174"/>
      <c r="O20" s="174"/>
      <c r="P20" s="174"/>
      <c r="Q20" s="174"/>
      <c r="R20" s="174"/>
      <c r="S20" s="174"/>
      <c r="T20" s="477"/>
      <c r="U20" s="477"/>
      <c r="V20" s="477"/>
      <c r="W20" s="477"/>
    </row>
    <row r="21" spans="1:23" x14ac:dyDescent="0.2">
      <c r="A21" s="56"/>
      <c r="B21" s="208" t="s">
        <v>623</v>
      </c>
      <c r="C21" s="208"/>
      <c r="D21" s="209" t="s">
        <v>535</v>
      </c>
      <c r="E21" s="16">
        <v>1</v>
      </c>
      <c r="F21" s="17" t="s">
        <v>14</v>
      </c>
      <c r="G21" s="17" t="s">
        <v>15</v>
      </c>
      <c r="H21" s="418" t="str">
        <f>IF('Table 1'!K21="","",'Table 1'!K21)</f>
        <v/>
      </c>
      <c r="I21" s="501"/>
      <c r="J21" s="422"/>
      <c r="K21" s="502" t="str">
        <f>IF(AND(L21="",M21="",N21=""),"",IF(OR(L21="c",M21="c",N21="c"),"c",SUM(L21:N21)))</f>
        <v/>
      </c>
      <c r="L21" s="422"/>
      <c r="M21" s="501"/>
      <c r="N21" s="422"/>
      <c r="O21" s="501"/>
      <c r="P21" s="503" t="str">
        <f>IF(AND(Q21="",R21="",S21=""),"",IF(OR(Q21="c",R21="c",S21="c"),"c",SUM(Q21:S21)))</f>
        <v/>
      </c>
      <c r="Q21" s="504"/>
      <c r="R21" s="504"/>
      <c r="S21" s="422"/>
      <c r="T21" s="488" t="str">
        <f>IF(AND(ISNUMBER(H21),SUM(COUNTIF(I21:K21,"c"),COUNTIF(O21:P21,"c"))=1),"Res Disc",IF(AND(H21="c",ISNUMBER(I21),ISNUMBER(J21),ISNUMBER(K21),ISNUMBER(O21),ISNUMBER(P21)),"Res Disc",IF(AND(COUNTIF(Q21:S21,"c")=1,ISNUMBER(P21)),"Res Disc",IF(AND(P21="c",ISNUMBER(Q21),ISNUMBER(R21),ISNUMBER(S21)),"Res Disc",IF(AND(K21="c",ISNUMBER(L21),ISNUMBER(M21),ISNUMBER(N21)),"Res Disc",IF(AND(ISNUMBER(K21),COUNTIF(L21:N21,"c")=1),"Res Disc",""))))))</f>
        <v/>
      </c>
      <c r="U21" s="629" t="str">
        <f>IF(T21&lt;&gt;"","",IF(SUM(COUNTIF(I21:K21,"c"),COUNTIF(O21:P21,"c"))&gt;1,"",IF(OR(AND(H21="c",OR(I21="c",J21="c",K21="c",O21="c",P21="c")),AND(H21&lt;&gt;"",I21="c",J21="c",K21="c",O21="c",P21="c"),AND(H21&lt;&gt;"",I21="",J21="",K21="",O21="",P21="")),"",IF(ABS(SUM(I21:K21,O21:P21)-SUM(H21))&gt;0.9,SUM(I21:K21,O21:P21),""))))</f>
        <v/>
      </c>
      <c r="V21" s="630" t="str">
        <f>IF(T21&lt;&gt;"","",IF(OR(AND(K21="c",OR(L21="c",N21="c",M21="c")),AND(K21&lt;&gt;"",L21="c",M21="c",N21="c"),AND(K21&lt;&gt;"",L21="",N21="",M21="")),"",IF(COUNTIF(L21:N21,"c")&gt;1,"",IF(ABS(SUM(L21:N21)-SUM(K21))&gt;0.9,SUM(L21:N21),""))))</f>
        <v/>
      </c>
      <c r="W21" s="490" t="str">
        <f>IF(T21&lt;&gt;"","",IF(OR(AND(P21="c",OR(Q21="c",S21="c",R21="c")),AND(P21&lt;&gt;"",Q21="c",R21="c",S21="c"),AND(P21&lt;&gt;"",Q21="",S21="",R21="")),"",IF(COUNTIF(Q21:S21,"c")&gt;1,"",IF(ABS(SUM(Q21:S21)-SUM(P21))&gt;0.9,SUM(Q21:S21),""))))</f>
        <v/>
      </c>
    </row>
    <row r="22" spans="1:23" x14ac:dyDescent="0.2">
      <c r="A22" s="56"/>
      <c r="B22" s="208" t="s">
        <v>624</v>
      </c>
      <c r="C22" s="208"/>
      <c r="D22" s="209" t="s">
        <v>535</v>
      </c>
      <c r="E22" s="13">
        <v>2</v>
      </c>
      <c r="F22" s="14" t="s">
        <v>16</v>
      </c>
      <c r="G22" s="14" t="s">
        <v>17</v>
      </c>
      <c r="H22" s="418">
        <f>IF('Table 1'!K22="","",'Table 1'!K22)</f>
        <v>1</v>
      </c>
      <c r="I22" s="419"/>
      <c r="J22" s="420"/>
      <c r="K22" s="444">
        <f t="shared" ref="K22:K85" si="0">IF(AND(L22="",M22="",N22=""),"",IF(OR(L22="c",M22="c",N22="c"),"c",SUM(L22:N22)))</f>
        <v>1</v>
      </c>
      <c r="L22" s="420"/>
      <c r="M22" s="419"/>
      <c r="N22" s="420">
        <v>1</v>
      </c>
      <c r="O22" s="419"/>
      <c r="P22" s="421" t="str">
        <f t="shared" ref="P22:P85" si="1">IF(AND(Q22="",R22="",S22=""),"",IF(OR(Q22="c",R22="c",S22="c"),"c",SUM(Q22:S22)))</f>
        <v/>
      </c>
      <c r="Q22" s="445"/>
      <c r="R22" s="445"/>
      <c r="S22" s="446"/>
      <c r="T22" s="416" t="str">
        <f t="shared" ref="T22:T85" si="2">IF(AND(ISNUMBER(H22),SUM(COUNTIF(I22:K22,"c"),COUNTIF(O22:P22,"c"))=1),"Res Disc",IF(AND(H22="c",ISNUMBER(I22),ISNUMBER(J22),ISNUMBER(K22),ISNUMBER(O22),ISNUMBER(P22)),"Res Disc",IF(AND(COUNTIF(Q22:S22,"c")=1,ISNUMBER(P22)),"Res Disc",IF(AND(P22="c",ISNUMBER(Q22),ISNUMBER(R22),ISNUMBER(S22)),"Res Disc",IF(AND(K22="c",ISNUMBER(L22),ISNUMBER(M22),ISNUMBER(N22)),"Res Disc",IF(AND(ISNUMBER(K22),COUNTIF(L22:N22,"c")=1),"Res Disc",""))))))</f>
        <v/>
      </c>
      <c r="U22" s="626" t="str">
        <f t="shared" ref="U22:U85" si="3">IF(T22&lt;&gt;"","",IF(SUM(COUNTIF(I22:K22,"c"),COUNTIF(O22:P22,"c"))&gt;1,"",IF(OR(AND(H22="c",OR(I22="c",J22="c",K22="c",O22="c",P22="c")),AND(H22&lt;&gt;"",I22="c",J22="c",K22="c",O22="c",P22="c"),AND(H22&lt;&gt;"",I22="",J22="",K22="",O22="",P22="")),"",IF(ABS(SUM(I22:K22,O22:P22)-SUM(H22))&gt;0.9,SUM(I22:K22,O22:P22),""))))</f>
        <v/>
      </c>
      <c r="V22" s="631" t="str">
        <f t="shared" ref="V22:V85" si="4">IF(T22&lt;&gt;"","",IF(OR(AND(K22="c",OR(L22="c",N22="c",M22="c")),AND(K22&lt;&gt;"",L22="c",M22="c",N22="c"),AND(K22&lt;&gt;"",L22="",N22="",M22="")),"",IF(COUNTIF(L22:N22,"c")&gt;1,"",IF(ABS(SUM(L22:N22)-SUM(K22))&gt;0.9,SUM(L22:N22),""))))</f>
        <v/>
      </c>
      <c r="W22" s="442" t="str">
        <f t="shared" ref="W22:W85" si="5">IF(T22&lt;&gt;"","",IF(OR(AND(P22="c",OR(Q22="c",S22="c",R22="c")),AND(P22&lt;&gt;"",Q22="c",R22="c",S22="c"),AND(P22&lt;&gt;"",Q22="",S22="",R22="")),"",IF(COUNTIF(Q22:S22,"c")&gt;1,"",IF(ABS(SUM(Q22:S22)-SUM(P22))&gt;0.9,SUM(Q22:S22),""))))</f>
        <v/>
      </c>
    </row>
    <row r="23" spans="1:23" x14ac:dyDescent="0.2">
      <c r="A23" s="56"/>
      <c r="B23" s="208" t="s">
        <v>625</v>
      </c>
      <c r="C23" s="208"/>
      <c r="D23" s="209" t="s">
        <v>535</v>
      </c>
      <c r="E23" s="16">
        <v>3</v>
      </c>
      <c r="F23" s="14" t="s">
        <v>18</v>
      </c>
      <c r="G23" s="14" t="s">
        <v>19</v>
      </c>
      <c r="H23" s="418" t="str">
        <f>IF('Table 1'!K23="","",'Table 1'!K23)</f>
        <v/>
      </c>
      <c r="I23" s="419"/>
      <c r="J23" s="420"/>
      <c r="K23" s="444" t="str">
        <f t="shared" si="0"/>
        <v/>
      </c>
      <c r="L23" s="420"/>
      <c r="M23" s="419"/>
      <c r="N23" s="420"/>
      <c r="O23" s="419"/>
      <c r="P23" s="421" t="str">
        <f t="shared" si="1"/>
        <v/>
      </c>
      <c r="Q23" s="445"/>
      <c r="R23" s="445"/>
      <c r="S23" s="446"/>
      <c r="T23" s="416" t="str">
        <f t="shared" si="2"/>
        <v/>
      </c>
      <c r="U23" s="626" t="str">
        <f t="shared" si="3"/>
        <v/>
      </c>
      <c r="V23" s="631" t="str">
        <f t="shared" si="4"/>
        <v/>
      </c>
      <c r="W23" s="442" t="str">
        <f t="shared" si="5"/>
        <v/>
      </c>
    </row>
    <row r="24" spans="1:23" x14ac:dyDescent="0.2">
      <c r="A24" s="56"/>
      <c r="B24" s="208" t="s">
        <v>626</v>
      </c>
      <c r="C24" s="208"/>
      <c r="D24" s="209" t="s">
        <v>535</v>
      </c>
      <c r="E24" s="13">
        <v>4</v>
      </c>
      <c r="F24" s="14" t="s">
        <v>20</v>
      </c>
      <c r="G24" s="14" t="s">
        <v>21</v>
      </c>
      <c r="H24" s="418" t="str">
        <f>IF('Table 1'!K24="","",'Table 1'!K24)</f>
        <v/>
      </c>
      <c r="I24" s="419"/>
      <c r="J24" s="420"/>
      <c r="K24" s="444" t="str">
        <f t="shared" si="0"/>
        <v/>
      </c>
      <c r="L24" s="420"/>
      <c r="M24" s="419"/>
      <c r="N24" s="420"/>
      <c r="O24" s="419"/>
      <c r="P24" s="421" t="str">
        <f t="shared" si="1"/>
        <v/>
      </c>
      <c r="Q24" s="445"/>
      <c r="R24" s="445"/>
      <c r="S24" s="446"/>
      <c r="T24" s="416" t="str">
        <f t="shared" si="2"/>
        <v/>
      </c>
      <c r="U24" s="626" t="str">
        <f t="shared" si="3"/>
        <v/>
      </c>
      <c r="V24" s="631" t="str">
        <f t="shared" si="4"/>
        <v/>
      </c>
      <c r="W24" s="442" t="str">
        <f t="shared" si="5"/>
        <v/>
      </c>
    </row>
    <row r="25" spans="1:23" x14ac:dyDescent="0.2">
      <c r="A25" s="56"/>
      <c r="B25" s="208" t="s">
        <v>627</v>
      </c>
      <c r="C25" s="208"/>
      <c r="D25" s="209" t="s">
        <v>535</v>
      </c>
      <c r="E25" s="16">
        <v>5</v>
      </c>
      <c r="F25" s="14" t="s">
        <v>22</v>
      </c>
      <c r="G25" s="14" t="s">
        <v>23</v>
      </c>
      <c r="H25" s="418">
        <f>IF('Table 1'!K25="","",'Table 1'!K25)</f>
        <v>2</v>
      </c>
      <c r="I25" s="419"/>
      <c r="J25" s="420"/>
      <c r="K25" s="444">
        <f t="shared" si="0"/>
        <v>2</v>
      </c>
      <c r="L25" s="420">
        <v>2</v>
      </c>
      <c r="M25" s="419"/>
      <c r="N25" s="420"/>
      <c r="O25" s="419"/>
      <c r="P25" s="421" t="str">
        <f t="shared" si="1"/>
        <v/>
      </c>
      <c r="Q25" s="445"/>
      <c r="R25" s="445"/>
      <c r="S25" s="446"/>
      <c r="T25" s="416" t="str">
        <f t="shared" si="2"/>
        <v/>
      </c>
      <c r="U25" s="626" t="str">
        <f t="shared" si="3"/>
        <v/>
      </c>
      <c r="V25" s="631" t="str">
        <f t="shared" si="4"/>
        <v/>
      </c>
      <c r="W25" s="442" t="str">
        <f t="shared" si="5"/>
        <v/>
      </c>
    </row>
    <row r="26" spans="1:23" x14ac:dyDescent="0.2">
      <c r="A26" s="56"/>
      <c r="B26" s="208" t="s">
        <v>628</v>
      </c>
      <c r="C26" s="208"/>
      <c r="D26" s="209" t="s">
        <v>535</v>
      </c>
      <c r="E26" s="13">
        <v>6</v>
      </c>
      <c r="F26" s="14" t="s">
        <v>24</v>
      </c>
      <c r="G26" s="14" t="s">
        <v>25</v>
      </c>
      <c r="H26" s="418">
        <f>IF('Table 1'!K26="","",'Table 1'!K26)</f>
        <v>2</v>
      </c>
      <c r="I26" s="419"/>
      <c r="J26" s="420"/>
      <c r="K26" s="444">
        <f t="shared" si="0"/>
        <v>2</v>
      </c>
      <c r="L26" s="420"/>
      <c r="M26" s="419"/>
      <c r="N26" s="420">
        <v>2</v>
      </c>
      <c r="O26" s="419"/>
      <c r="P26" s="421" t="str">
        <f t="shared" si="1"/>
        <v/>
      </c>
      <c r="Q26" s="445"/>
      <c r="R26" s="445"/>
      <c r="S26" s="446"/>
      <c r="T26" s="416" t="str">
        <f t="shared" si="2"/>
        <v/>
      </c>
      <c r="U26" s="626" t="str">
        <f t="shared" si="3"/>
        <v/>
      </c>
      <c r="V26" s="631" t="str">
        <f t="shared" si="4"/>
        <v/>
      </c>
      <c r="W26" s="442" t="str">
        <f t="shared" si="5"/>
        <v/>
      </c>
    </row>
    <row r="27" spans="1:23" x14ac:dyDescent="0.2">
      <c r="A27" s="56"/>
      <c r="B27" s="208" t="s">
        <v>629</v>
      </c>
      <c r="C27" s="208"/>
      <c r="D27" s="209" t="s">
        <v>535</v>
      </c>
      <c r="E27" s="16">
        <v>7</v>
      </c>
      <c r="F27" s="14" t="s">
        <v>26</v>
      </c>
      <c r="G27" s="14" t="s">
        <v>27</v>
      </c>
      <c r="H27" s="418" t="str">
        <f>IF('Table 1'!K27="","",'Table 1'!K27)</f>
        <v/>
      </c>
      <c r="I27" s="419"/>
      <c r="J27" s="420"/>
      <c r="K27" s="444" t="str">
        <f t="shared" si="0"/>
        <v/>
      </c>
      <c r="L27" s="420"/>
      <c r="M27" s="419"/>
      <c r="N27" s="420"/>
      <c r="O27" s="419"/>
      <c r="P27" s="421" t="str">
        <f t="shared" si="1"/>
        <v/>
      </c>
      <c r="Q27" s="445"/>
      <c r="R27" s="445"/>
      <c r="S27" s="446"/>
      <c r="T27" s="416" t="str">
        <f t="shared" si="2"/>
        <v/>
      </c>
      <c r="U27" s="626" t="str">
        <f t="shared" si="3"/>
        <v/>
      </c>
      <c r="V27" s="631" t="str">
        <f t="shared" si="4"/>
        <v/>
      </c>
      <c r="W27" s="442" t="str">
        <f t="shared" si="5"/>
        <v/>
      </c>
    </row>
    <row r="28" spans="1:23" x14ac:dyDescent="0.2">
      <c r="A28" s="56"/>
      <c r="B28" s="208" t="s">
        <v>630</v>
      </c>
      <c r="C28" s="208"/>
      <c r="D28" s="209" t="s">
        <v>535</v>
      </c>
      <c r="E28" s="13">
        <v>8</v>
      </c>
      <c r="F28" s="14" t="s">
        <v>28</v>
      </c>
      <c r="G28" s="14" t="s">
        <v>29</v>
      </c>
      <c r="H28" s="418" t="str">
        <f>IF('Table 1'!K28="","",'Table 1'!K28)</f>
        <v/>
      </c>
      <c r="I28" s="419"/>
      <c r="J28" s="420"/>
      <c r="K28" s="444" t="str">
        <f t="shared" si="0"/>
        <v/>
      </c>
      <c r="L28" s="420"/>
      <c r="M28" s="419"/>
      <c r="N28" s="420"/>
      <c r="O28" s="419"/>
      <c r="P28" s="421" t="str">
        <f t="shared" si="1"/>
        <v/>
      </c>
      <c r="Q28" s="445"/>
      <c r="R28" s="445"/>
      <c r="S28" s="446"/>
      <c r="T28" s="416" t="str">
        <f t="shared" si="2"/>
        <v/>
      </c>
      <c r="U28" s="626" t="str">
        <f t="shared" si="3"/>
        <v/>
      </c>
      <c r="V28" s="631" t="str">
        <f t="shared" si="4"/>
        <v/>
      </c>
      <c r="W28" s="442" t="str">
        <f t="shared" si="5"/>
        <v/>
      </c>
    </row>
    <row r="29" spans="1:23" x14ac:dyDescent="0.2">
      <c r="A29" s="56"/>
      <c r="B29" s="208" t="s">
        <v>631</v>
      </c>
      <c r="C29" s="208"/>
      <c r="D29" s="209" t="s">
        <v>535</v>
      </c>
      <c r="E29" s="16">
        <v>9</v>
      </c>
      <c r="F29" s="14" t="s">
        <v>30</v>
      </c>
      <c r="G29" s="14" t="s">
        <v>31</v>
      </c>
      <c r="H29" s="418">
        <f>IF('Table 1'!K29="","",'Table 1'!K29)</f>
        <v>3570</v>
      </c>
      <c r="I29" s="419"/>
      <c r="J29" s="420">
        <v>94</v>
      </c>
      <c r="K29" s="444">
        <f t="shared" si="0"/>
        <v>3476</v>
      </c>
      <c r="L29" s="420">
        <v>2</v>
      </c>
      <c r="M29" s="419"/>
      <c r="N29" s="420">
        <v>3474</v>
      </c>
      <c r="O29" s="419"/>
      <c r="P29" s="421" t="str">
        <f t="shared" si="1"/>
        <v/>
      </c>
      <c r="Q29" s="445"/>
      <c r="R29" s="445"/>
      <c r="S29" s="446"/>
      <c r="T29" s="416" t="str">
        <f t="shared" si="2"/>
        <v/>
      </c>
      <c r="U29" s="626" t="str">
        <f t="shared" si="3"/>
        <v/>
      </c>
      <c r="V29" s="631" t="str">
        <f t="shared" si="4"/>
        <v/>
      </c>
      <c r="W29" s="442" t="str">
        <f t="shared" si="5"/>
        <v/>
      </c>
    </row>
    <row r="30" spans="1:23" x14ac:dyDescent="0.2">
      <c r="A30" s="56"/>
      <c r="B30" s="208" t="s">
        <v>632</v>
      </c>
      <c r="C30" s="208"/>
      <c r="D30" s="209" t="s">
        <v>535</v>
      </c>
      <c r="E30" s="13">
        <v>10</v>
      </c>
      <c r="F30" s="14" t="s">
        <v>32</v>
      </c>
      <c r="G30" s="14" t="s">
        <v>33</v>
      </c>
      <c r="H30" s="418">
        <f>IF('Table 1'!K30="","",'Table 1'!K30)</f>
        <v>1</v>
      </c>
      <c r="I30" s="419"/>
      <c r="J30" s="420"/>
      <c r="K30" s="444">
        <f t="shared" si="0"/>
        <v>1</v>
      </c>
      <c r="L30" s="420"/>
      <c r="M30" s="419"/>
      <c r="N30" s="420">
        <v>1</v>
      </c>
      <c r="O30" s="419"/>
      <c r="P30" s="421" t="str">
        <f t="shared" si="1"/>
        <v/>
      </c>
      <c r="Q30" s="445"/>
      <c r="R30" s="445"/>
      <c r="S30" s="446"/>
      <c r="T30" s="416" t="str">
        <f t="shared" si="2"/>
        <v/>
      </c>
      <c r="U30" s="626" t="str">
        <f t="shared" si="3"/>
        <v/>
      </c>
      <c r="V30" s="631" t="str">
        <f t="shared" si="4"/>
        <v/>
      </c>
      <c r="W30" s="442" t="str">
        <f t="shared" si="5"/>
        <v/>
      </c>
    </row>
    <row r="31" spans="1:23" x14ac:dyDescent="0.2">
      <c r="A31" s="56"/>
      <c r="B31" s="208" t="s">
        <v>633</v>
      </c>
      <c r="C31" s="208"/>
      <c r="D31" s="209" t="s">
        <v>535</v>
      </c>
      <c r="E31" s="16">
        <v>11</v>
      </c>
      <c r="F31" s="14" t="s">
        <v>34</v>
      </c>
      <c r="G31" s="14" t="s">
        <v>35</v>
      </c>
      <c r="H31" s="418">
        <f>IF('Table 1'!K31="","",'Table 1'!K31)</f>
        <v>29</v>
      </c>
      <c r="I31" s="419"/>
      <c r="J31" s="420">
        <v>22</v>
      </c>
      <c r="K31" s="444">
        <f t="shared" si="0"/>
        <v>7</v>
      </c>
      <c r="L31" s="420">
        <v>7</v>
      </c>
      <c r="M31" s="419"/>
      <c r="N31" s="420"/>
      <c r="O31" s="419"/>
      <c r="P31" s="421" t="str">
        <f t="shared" si="1"/>
        <v/>
      </c>
      <c r="Q31" s="445"/>
      <c r="R31" s="445"/>
      <c r="S31" s="446"/>
      <c r="T31" s="416" t="str">
        <f t="shared" si="2"/>
        <v/>
      </c>
      <c r="U31" s="626" t="str">
        <f t="shared" si="3"/>
        <v/>
      </c>
      <c r="V31" s="631" t="str">
        <f t="shared" si="4"/>
        <v/>
      </c>
      <c r="W31" s="442" t="str">
        <f t="shared" si="5"/>
        <v/>
      </c>
    </row>
    <row r="32" spans="1:23" x14ac:dyDescent="0.2">
      <c r="A32" s="56"/>
      <c r="B32" s="208" t="s">
        <v>634</v>
      </c>
      <c r="C32" s="208"/>
      <c r="D32" s="209" t="s">
        <v>535</v>
      </c>
      <c r="E32" s="13">
        <v>12</v>
      </c>
      <c r="F32" s="14" t="s">
        <v>36</v>
      </c>
      <c r="G32" s="14" t="s">
        <v>37</v>
      </c>
      <c r="H32" s="418">
        <f>IF('Table 1'!K32="","",'Table 1'!K32)</f>
        <v>9851</v>
      </c>
      <c r="I32" s="419"/>
      <c r="J32" s="420">
        <v>855</v>
      </c>
      <c r="K32" s="444">
        <f t="shared" si="0"/>
        <v>8996</v>
      </c>
      <c r="L32" s="420">
        <v>34</v>
      </c>
      <c r="M32" s="419"/>
      <c r="N32" s="420">
        <v>8962</v>
      </c>
      <c r="O32" s="419"/>
      <c r="P32" s="421" t="str">
        <f t="shared" si="1"/>
        <v/>
      </c>
      <c r="Q32" s="445"/>
      <c r="R32" s="445"/>
      <c r="S32" s="446"/>
      <c r="T32" s="416" t="str">
        <f t="shared" si="2"/>
        <v/>
      </c>
      <c r="U32" s="626" t="str">
        <f t="shared" si="3"/>
        <v/>
      </c>
      <c r="V32" s="631" t="str">
        <f t="shared" si="4"/>
        <v/>
      </c>
      <c r="W32" s="442" t="str">
        <f t="shared" si="5"/>
        <v/>
      </c>
    </row>
    <row r="33" spans="1:23" x14ac:dyDescent="0.2">
      <c r="A33" s="56"/>
      <c r="B33" s="208" t="s">
        <v>635</v>
      </c>
      <c r="C33" s="208"/>
      <c r="D33" s="209" t="s">
        <v>535</v>
      </c>
      <c r="E33" s="16">
        <v>13</v>
      </c>
      <c r="F33" s="14" t="s">
        <v>38</v>
      </c>
      <c r="G33" s="14" t="s">
        <v>39</v>
      </c>
      <c r="H33" s="418">
        <f>IF('Table 1'!K33="","",'Table 1'!K33)</f>
        <v>765</v>
      </c>
      <c r="I33" s="419"/>
      <c r="J33" s="420">
        <v>321</v>
      </c>
      <c r="K33" s="444">
        <f t="shared" si="0"/>
        <v>444</v>
      </c>
      <c r="L33" s="420">
        <v>1</v>
      </c>
      <c r="M33" s="419"/>
      <c r="N33" s="420">
        <v>443</v>
      </c>
      <c r="O33" s="419"/>
      <c r="P33" s="421" t="str">
        <f t="shared" si="1"/>
        <v/>
      </c>
      <c r="Q33" s="445"/>
      <c r="R33" s="445"/>
      <c r="S33" s="446"/>
      <c r="T33" s="416" t="str">
        <f t="shared" si="2"/>
        <v/>
      </c>
      <c r="U33" s="626" t="str">
        <f t="shared" si="3"/>
        <v/>
      </c>
      <c r="V33" s="631" t="str">
        <f t="shared" si="4"/>
        <v/>
      </c>
      <c r="W33" s="442" t="str">
        <f t="shared" si="5"/>
        <v/>
      </c>
    </row>
    <row r="34" spans="1:23" x14ac:dyDescent="0.2">
      <c r="A34" s="56"/>
      <c r="B34" s="208" t="s">
        <v>636</v>
      </c>
      <c r="C34" s="208"/>
      <c r="D34" s="209" t="s">
        <v>535</v>
      </c>
      <c r="E34" s="13">
        <v>14</v>
      </c>
      <c r="F34" s="14" t="s">
        <v>40</v>
      </c>
      <c r="G34" s="14" t="s">
        <v>41</v>
      </c>
      <c r="H34" s="418">
        <f>IF('Table 1'!K34="","",'Table 1'!K34)</f>
        <v>36</v>
      </c>
      <c r="I34" s="419"/>
      <c r="J34" s="420"/>
      <c r="K34" s="444">
        <f t="shared" si="0"/>
        <v>36</v>
      </c>
      <c r="L34" s="420"/>
      <c r="M34" s="419"/>
      <c r="N34" s="420">
        <v>36</v>
      </c>
      <c r="O34" s="419"/>
      <c r="P34" s="421" t="str">
        <f t="shared" si="1"/>
        <v/>
      </c>
      <c r="Q34" s="424"/>
      <c r="R34" s="424"/>
      <c r="S34" s="420"/>
      <c r="T34" s="416" t="str">
        <f t="shared" si="2"/>
        <v/>
      </c>
      <c r="U34" s="626" t="str">
        <f t="shared" si="3"/>
        <v/>
      </c>
      <c r="V34" s="631" t="str">
        <f t="shared" si="4"/>
        <v/>
      </c>
      <c r="W34" s="442" t="str">
        <f t="shared" si="5"/>
        <v/>
      </c>
    </row>
    <row r="35" spans="1:23" x14ac:dyDescent="0.2">
      <c r="A35" s="56"/>
      <c r="B35" s="208" t="s">
        <v>637</v>
      </c>
      <c r="C35" s="208"/>
      <c r="D35" s="209" t="s">
        <v>535</v>
      </c>
      <c r="E35" s="16">
        <v>15</v>
      </c>
      <c r="F35" s="14" t="s">
        <v>42</v>
      </c>
      <c r="G35" s="14" t="s">
        <v>43</v>
      </c>
      <c r="H35" s="418">
        <f>IF('Table 1'!K35="","",'Table 1'!K35)</f>
        <v>19</v>
      </c>
      <c r="I35" s="419"/>
      <c r="J35" s="420">
        <v>10</v>
      </c>
      <c r="K35" s="444">
        <f t="shared" si="0"/>
        <v>9</v>
      </c>
      <c r="L35" s="420">
        <v>9</v>
      </c>
      <c r="M35" s="419"/>
      <c r="N35" s="420"/>
      <c r="O35" s="419"/>
      <c r="P35" s="421" t="str">
        <f t="shared" si="1"/>
        <v/>
      </c>
      <c r="Q35" s="419"/>
      <c r="R35" s="424"/>
      <c r="S35" s="420"/>
      <c r="T35" s="416" t="str">
        <f t="shared" si="2"/>
        <v/>
      </c>
      <c r="U35" s="626" t="str">
        <f t="shared" si="3"/>
        <v/>
      </c>
      <c r="V35" s="631" t="str">
        <f t="shared" si="4"/>
        <v/>
      </c>
      <c r="W35" s="442" t="str">
        <f t="shared" si="5"/>
        <v/>
      </c>
    </row>
    <row r="36" spans="1:23" x14ac:dyDescent="0.2">
      <c r="A36" s="56"/>
      <c r="B36" s="208" t="s">
        <v>638</v>
      </c>
      <c r="C36" s="208"/>
      <c r="D36" s="209" t="s">
        <v>535</v>
      </c>
      <c r="E36" s="13">
        <v>16</v>
      </c>
      <c r="F36" s="14" t="s">
        <v>44</v>
      </c>
      <c r="G36" s="14" t="s">
        <v>45</v>
      </c>
      <c r="H36" s="418">
        <f>IF('Table 1'!K36="","",'Table 1'!K36)</f>
        <v>57</v>
      </c>
      <c r="I36" s="419"/>
      <c r="J36" s="420"/>
      <c r="K36" s="444">
        <f t="shared" si="0"/>
        <v>57</v>
      </c>
      <c r="L36" s="420"/>
      <c r="M36" s="419"/>
      <c r="N36" s="420">
        <v>57</v>
      </c>
      <c r="O36" s="419"/>
      <c r="P36" s="421" t="str">
        <f t="shared" si="1"/>
        <v/>
      </c>
      <c r="Q36" s="419"/>
      <c r="R36" s="424"/>
      <c r="S36" s="420"/>
      <c r="T36" s="416" t="str">
        <f t="shared" si="2"/>
        <v/>
      </c>
      <c r="U36" s="626" t="str">
        <f t="shared" si="3"/>
        <v/>
      </c>
      <c r="V36" s="631" t="str">
        <f t="shared" si="4"/>
        <v/>
      </c>
      <c r="W36" s="442" t="str">
        <f t="shared" si="5"/>
        <v/>
      </c>
    </row>
    <row r="37" spans="1:23" x14ac:dyDescent="0.2">
      <c r="A37" s="56"/>
      <c r="B37" s="210" t="s">
        <v>639</v>
      </c>
      <c r="C37" s="210"/>
      <c r="D37" s="209" t="s">
        <v>535</v>
      </c>
      <c r="E37" s="16">
        <v>17</v>
      </c>
      <c r="F37" s="14" t="s">
        <v>46</v>
      </c>
      <c r="G37" s="14" t="s">
        <v>47</v>
      </c>
      <c r="H37" s="418" t="str">
        <f>IF('Table 1'!K37="","",'Table 1'!K37)</f>
        <v/>
      </c>
      <c r="I37" s="419"/>
      <c r="J37" s="420"/>
      <c r="K37" s="444" t="str">
        <f t="shared" si="0"/>
        <v/>
      </c>
      <c r="L37" s="420"/>
      <c r="M37" s="419"/>
      <c r="N37" s="420"/>
      <c r="O37" s="419"/>
      <c r="P37" s="421" t="str">
        <f t="shared" si="1"/>
        <v/>
      </c>
      <c r="Q37" s="419"/>
      <c r="R37" s="424"/>
      <c r="S37" s="420"/>
      <c r="T37" s="416" t="str">
        <f t="shared" si="2"/>
        <v/>
      </c>
      <c r="U37" s="626" t="str">
        <f t="shared" si="3"/>
        <v/>
      </c>
      <c r="V37" s="631" t="str">
        <f t="shared" si="4"/>
        <v/>
      </c>
      <c r="W37" s="442" t="str">
        <f t="shared" si="5"/>
        <v/>
      </c>
    </row>
    <row r="38" spans="1:23" x14ac:dyDescent="0.2">
      <c r="A38" s="56"/>
      <c r="B38" s="208" t="s">
        <v>640</v>
      </c>
      <c r="C38" s="208"/>
      <c r="D38" s="209" t="s">
        <v>535</v>
      </c>
      <c r="E38" s="13">
        <v>18</v>
      </c>
      <c r="F38" s="14" t="s">
        <v>48</v>
      </c>
      <c r="G38" s="14" t="s">
        <v>49</v>
      </c>
      <c r="H38" s="418">
        <f>IF('Table 1'!K38="","",'Table 1'!K38)</f>
        <v>30</v>
      </c>
      <c r="I38" s="419"/>
      <c r="J38" s="420">
        <v>9</v>
      </c>
      <c r="K38" s="444">
        <f t="shared" si="0"/>
        <v>21</v>
      </c>
      <c r="L38" s="420">
        <v>20</v>
      </c>
      <c r="M38" s="419"/>
      <c r="N38" s="420">
        <v>1</v>
      </c>
      <c r="O38" s="419"/>
      <c r="P38" s="421" t="str">
        <f t="shared" si="1"/>
        <v/>
      </c>
      <c r="Q38" s="419"/>
      <c r="R38" s="424"/>
      <c r="S38" s="420"/>
      <c r="T38" s="416" t="str">
        <f t="shared" si="2"/>
        <v/>
      </c>
      <c r="U38" s="626" t="str">
        <f t="shared" si="3"/>
        <v/>
      </c>
      <c r="V38" s="631" t="str">
        <f t="shared" si="4"/>
        <v/>
      </c>
      <c r="W38" s="442" t="str">
        <f t="shared" si="5"/>
        <v/>
      </c>
    </row>
    <row r="39" spans="1:23" x14ac:dyDescent="0.2">
      <c r="A39" s="56"/>
      <c r="B39" s="211" t="s">
        <v>641</v>
      </c>
      <c r="C39" s="212"/>
      <c r="D39" s="209" t="s">
        <v>535</v>
      </c>
      <c r="E39" s="16">
        <v>19</v>
      </c>
      <c r="F39" s="14" t="s">
        <v>50</v>
      </c>
      <c r="G39" s="14" t="s">
        <v>51</v>
      </c>
      <c r="H39" s="418">
        <f>IF('Table 1'!K39="","",'Table 1'!K39)</f>
        <v>27</v>
      </c>
      <c r="I39" s="419"/>
      <c r="J39" s="420"/>
      <c r="K39" s="444">
        <f t="shared" si="0"/>
        <v>27</v>
      </c>
      <c r="L39" s="420"/>
      <c r="M39" s="419"/>
      <c r="N39" s="420">
        <v>27</v>
      </c>
      <c r="O39" s="419"/>
      <c r="P39" s="421" t="str">
        <f t="shared" si="1"/>
        <v/>
      </c>
      <c r="Q39" s="419"/>
      <c r="R39" s="424"/>
      <c r="S39" s="420"/>
      <c r="T39" s="416" t="str">
        <f t="shared" si="2"/>
        <v/>
      </c>
      <c r="U39" s="626" t="str">
        <f t="shared" si="3"/>
        <v/>
      </c>
      <c r="V39" s="631" t="str">
        <f t="shared" si="4"/>
        <v/>
      </c>
      <c r="W39" s="442" t="str">
        <f t="shared" si="5"/>
        <v/>
      </c>
    </row>
    <row r="40" spans="1:23" x14ac:dyDescent="0.2">
      <c r="A40" s="56"/>
      <c r="B40" s="211" t="s">
        <v>642</v>
      </c>
      <c r="C40" s="212"/>
      <c r="D40" s="209" t="s">
        <v>535</v>
      </c>
      <c r="E40" s="13">
        <v>20</v>
      </c>
      <c r="F40" s="14" t="s">
        <v>52</v>
      </c>
      <c r="G40" s="14" t="s">
        <v>53</v>
      </c>
      <c r="H40" s="418">
        <f>IF('Table 1'!K40="","",'Table 1'!K40)</f>
        <v>367</v>
      </c>
      <c r="I40" s="419"/>
      <c r="J40" s="420">
        <v>74</v>
      </c>
      <c r="K40" s="444">
        <f t="shared" si="0"/>
        <v>293</v>
      </c>
      <c r="L40" s="420">
        <v>3</v>
      </c>
      <c r="M40" s="419"/>
      <c r="N40" s="420">
        <v>290</v>
      </c>
      <c r="O40" s="419"/>
      <c r="P40" s="421" t="str">
        <f t="shared" si="1"/>
        <v/>
      </c>
      <c r="Q40" s="419"/>
      <c r="R40" s="420"/>
      <c r="S40" s="423"/>
      <c r="T40" s="416" t="str">
        <f t="shared" si="2"/>
        <v/>
      </c>
      <c r="U40" s="626" t="str">
        <f t="shared" si="3"/>
        <v/>
      </c>
      <c r="V40" s="631" t="str">
        <f t="shared" si="4"/>
        <v/>
      </c>
      <c r="W40" s="442" t="str">
        <f t="shared" si="5"/>
        <v/>
      </c>
    </row>
    <row r="41" spans="1:23" x14ac:dyDescent="0.2">
      <c r="A41" s="56"/>
      <c r="B41" s="211" t="s">
        <v>643</v>
      </c>
      <c r="C41" s="212"/>
      <c r="D41" s="209" t="s">
        <v>535</v>
      </c>
      <c r="E41" s="16">
        <v>21</v>
      </c>
      <c r="F41" s="14" t="s">
        <v>54</v>
      </c>
      <c r="G41" s="14" t="s">
        <v>55</v>
      </c>
      <c r="H41" s="418" t="str">
        <f>IF('Table 1'!K41="","",'Table 1'!K41)</f>
        <v/>
      </c>
      <c r="I41" s="419"/>
      <c r="J41" s="420"/>
      <c r="K41" s="444" t="str">
        <f t="shared" si="0"/>
        <v/>
      </c>
      <c r="L41" s="420"/>
      <c r="M41" s="419"/>
      <c r="N41" s="420"/>
      <c r="O41" s="419"/>
      <c r="P41" s="421" t="str">
        <f t="shared" si="1"/>
        <v/>
      </c>
      <c r="Q41" s="419"/>
      <c r="R41" s="420"/>
      <c r="S41" s="423"/>
      <c r="T41" s="416" t="str">
        <f t="shared" si="2"/>
        <v/>
      </c>
      <c r="U41" s="626" t="str">
        <f t="shared" si="3"/>
        <v/>
      </c>
      <c r="V41" s="631" t="str">
        <f t="shared" si="4"/>
        <v/>
      </c>
      <c r="W41" s="442" t="str">
        <f t="shared" si="5"/>
        <v/>
      </c>
    </row>
    <row r="42" spans="1:23" x14ac:dyDescent="0.2">
      <c r="A42" s="56"/>
      <c r="B42" s="211" t="s">
        <v>644</v>
      </c>
      <c r="C42" s="212"/>
      <c r="D42" s="209" t="s">
        <v>535</v>
      </c>
      <c r="E42" s="13">
        <v>22</v>
      </c>
      <c r="F42" s="14" t="s">
        <v>56</v>
      </c>
      <c r="G42" s="14" t="s">
        <v>57</v>
      </c>
      <c r="H42" s="418" t="str">
        <f>IF('Table 1'!K42="","",'Table 1'!K42)</f>
        <v/>
      </c>
      <c r="I42" s="419"/>
      <c r="J42" s="420"/>
      <c r="K42" s="444" t="str">
        <f t="shared" si="0"/>
        <v/>
      </c>
      <c r="L42" s="420"/>
      <c r="M42" s="419"/>
      <c r="N42" s="420"/>
      <c r="O42" s="419"/>
      <c r="P42" s="421" t="str">
        <f t="shared" si="1"/>
        <v/>
      </c>
      <c r="Q42" s="419"/>
      <c r="R42" s="420"/>
      <c r="S42" s="423"/>
      <c r="T42" s="416" t="str">
        <f t="shared" si="2"/>
        <v/>
      </c>
      <c r="U42" s="626" t="str">
        <f t="shared" si="3"/>
        <v/>
      </c>
      <c r="V42" s="631" t="str">
        <f t="shared" si="4"/>
        <v/>
      </c>
      <c r="W42" s="442" t="str">
        <f t="shared" si="5"/>
        <v/>
      </c>
    </row>
    <row r="43" spans="1:23" x14ac:dyDescent="0.2">
      <c r="A43" s="56"/>
      <c r="B43" s="211" t="s">
        <v>645</v>
      </c>
      <c r="C43" s="212"/>
      <c r="D43" s="209" t="s">
        <v>535</v>
      </c>
      <c r="E43" s="16">
        <v>23</v>
      </c>
      <c r="F43" s="14" t="s">
        <v>58</v>
      </c>
      <c r="G43" s="14" t="s">
        <v>59</v>
      </c>
      <c r="H43" s="418">
        <f>IF('Table 1'!K43="","",'Table 1'!K43)</f>
        <v>1958</v>
      </c>
      <c r="I43" s="419"/>
      <c r="J43" s="420">
        <v>25</v>
      </c>
      <c r="K43" s="444">
        <f t="shared" si="0"/>
        <v>1933</v>
      </c>
      <c r="L43" s="420">
        <v>54</v>
      </c>
      <c r="M43" s="419"/>
      <c r="N43" s="420">
        <v>1879</v>
      </c>
      <c r="O43" s="419"/>
      <c r="P43" s="421" t="str">
        <f t="shared" si="1"/>
        <v/>
      </c>
      <c r="Q43" s="419"/>
      <c r="R43" s="420"/>
      <c r="S43" s="423"/>
      <c r="T43" s="416" t="str">
        <f t="shared" si="2"/>
        <v/>
      </c>
      <c r="U43" s="626" t="str">
        <f t="shared" si="3"/>
        <v/>
      </c>
      <c r="V43" s="631" t="str">
        <f t="shared" si="4"/>
        <v/>
      </c>
      <c r="W43" s="442" t="str">
        <f t="shared" si="5"/>
        <v/>
      </c>
    </row>
    <row r="44" spans="1:23" x14ac:dyDescent="0.2">
      <c r="A44" s="56"/>
      <c r="B44" s="211" t="s">
        <v>646</v>
      </c>
      <c r="C44" s="212"/>
      <c r="D44" s="209" t="s">
        <v>535</v>
      </c>
      <c r="E44" s="13">
        <v>24</v>
      </c>
      <c r="F44" s="14" t="s">
        <v>60</v>
      </c>
      <c r="G44" s="14" t="s">
        <v>61</v>
      </c>
      <c r="H44" s="418" t="str">
        <f>IF('Table 1'!K44="","",'Table 1'!K44)</f>
        <v/>
      </c>
      <c r="I44" s="419"/>
      <c r="J44" s="420"/>
      <c r="K44" s="444" t="str">
        <f t="shared" si="0"/>
        <v/>
      </c>
      <c r="L44" s="420"/>
      <c r="M44" s="419"/>
      <c r="N44" s="420"/>
      <c r="O44" s="419"/>
      <c r="P44" s="421" t="str">
        <f t="shared" si="1"/>
        <v/>
      </c>
      <c r="Q44" s="419"/>
      <c r="R44" s="420"/>
      <c r="S44" s="423"/>
      <c r="T44" s="416" t="str">
        <f t="shared" si="2"/>
        <v/>
      </c>
      <c r="U44" s="626" t="str">
        <f t="shared" si="3"/>
        <v/>
      </c>
      <c r="V44" s="631" t="str">
        <f t="shared" si="4"/>
        <v/>
      </c>
      <c r="W44" s="442" t="str">
        <f t="shared" si="5"/>
        <v/>
      </c>
    </row>
    <row r="45" spans="1:23" x14ac:dyDescent="0.2">
      <c r="A45" s="56"/>
      <c r="B45" s="211" t="s">
        <v>647</v>
      </c>
      <c r="C45" s="212"/>
      <c r="D45" s="209" t="s">
        <v>535</v>
      </c>
      <c r="E45" s="16">
        <v>25</v>
      </c>
      <c r="F45" s="14" t="s">
        <v>62</v>
      </c>
      <c r="G45" s="14" t="s">
        <v>63</v>
      </c>
      <c r="H45" s="418">
        <f>IF('Table 1'!K45="","",'Table 1'!K45)</f>
        <v>33</v>
      </c>
      <c r="I45" s="419"/>
      <c r="J45" s="420"/>
      <c r="K45" s="444">
        <f t="shared" si="0"/>
        <v>33</v>
      </c>
      <c r="L45" s="420"/>
      <c r="M45" s="419"/>
      <c r="N45" s="420">
        <v>33</v>
      </c>
      <c r="O45" s="419"/>
      <c r="P45" s="421" t="str">
        <f t="shared" si="1"/>
        <v/>
      </c>
      <c r="Q45" s="419"/>
      <c r="R45" s="420"/>
      <c r="S45" s="423"/>
      <c r="T45" s="416" t="str">
        <f t="shared" si="2"/>
        <v/>
      </c>
      <c r="U45" s="626" t="str">
        <f t="shared" si="3"/>
        <v/>
      </c>
      <c r="V45" s="631" t="str">
        <f t="shared" si="4"/>
        <v/>
      </c>
      <c r="W45" s="442" t="str">
        <f t="shared" si="5"/>
        <v/>
      </c>
    </row>
    <row r="46" spans="1:23" x14ac:dyDescent="0.2">
      <c r="A46" s="56"/>
      <c r="B46" s="211" t="s">
        <v>648</v>
      </c>
      <c r="C46" s="212"/>
      <c r="D46" s="209" t="s">
        <v>535</v>
      </c>
      <c r="E46" s="13">
        <v>26</v>
      </c>
      <c r="F46" s="33" t="s">
        <v>508</v>
      </c>
      <c r="G46" s="33" t="s">
        <v>509</v>
      </c>
      <c r="H46" s="418" t="str">
        <f>IF('Table 1'!K46="","",'Table 1'!K46)</f>
        <v/>
      </c>
      <c r="I46" s="419"/>
      <c r="J46" s="420"/>
      <c r="K46" s="444" t="str">
        <f t="shared" si="0"/>
        <v/>
      </c>
      <c r="L46" s="420"/>
      <c r="M46" s="419"/>
      <c r="N46" s="420"/>
      <c r="O46" s="419"/>
      <c r="P46" s="421" t="str">
        <f t="shared" si="1"/>
        <v/>
      </c>
      <c r="Q46" s="419"/>
      <c r="R46" s="420"/>
      <c r="S46" s="423"/>
      <c r="T46" s="416" t="str">
        <f t="shared" si="2"/>
        <v/>
      </c>
      <c r="U46" s="626" t="str">
        <f t="shared" si="3"/>
        <v/>
      </c>
      <c r="V46" s="631" t="str">
        <f t="shared" si="4"/>
        <v/>
      </c>
      <c r="W46" s="442" t="str">
        <f t="shared" si="5"/>
        <v/>
      </c>
    </row>
    <row r="47" spans="1:23" x14ac:dyDescent="0.2">
      <c r="A47" s="56"/>
      <c r="B47" s="211" t="s">
        <v>649</v>
      </c>
      <c r="C47" s="212"/>
      <c r="D47" s="209" t="s">
        <v>535</v>
      </c>
      <c r="E47" s="16">
        <v>27</v>
      </c>
      <c r="F47" s="14" t="s">
        <v>64</v>
      </c>
      <c r="G47" s="14" t="s">
        <v>65</v>
      </c>
      <c r="H47" s="418" t="str">
        <f>IF('Table 1'!K47="","",'Table 1'!K47)</f>
        <v/>
      </c>
      <c r="I47" s="419"/>
      <c r="J47" s="420"/>
      <c r="K47" s="444" t="str">
        <f t="shared" si="0"/>
        <v/>
      </c>
      <c r="L47" s="420"/>
      <c r="M47" s="419"/>
      <c r="N47" s="420"/>
      <c r="O47" s="419"/>
      <c r="P47" s="421" t="str">
        <f t="shared" si="1"/>
        <v/>
      </c>
      <c r="Q47" s="419"/>
      <c r="R47" s="420"/>
      <c r="S47" s="423"/>
      <c r="T47" s="416" t="str">
        <f t="shared" si="2"/>
        <v/>
      </c>
      <c r="U47" s="626" t="str">
        <f t="shared" si="3"/>
        <v/>
      </c>
      <c r="V47" s="631" t="str">
        <f t="shared" si="4"/>
        <v/>
      </c>
      <c r="W47" s="442" t="str">
        <f t="shared" si="5"/>
        <v/>
      </c>
    </row>
    <row r="48" spans="1:23" x14ac:dyDescent="0.2">
      <c r="A48" s="56"/>
      <c r="B48" s="211" t="s">
        <v>650</v>
      </c>
      <c r="C48" s="212"/>
      <c r="D48" s="209" t="s">
        <v>535</v>
      </c>
      <c r="E48" s="13">
        <v>28</v>
      </c>
      <c r="F48" s="14" t="s">
        <v>66</v>
      </c>
      <c r="G48" s="14" t="s">
        <v>67</v>
      </c>
      <c r="H48" s="418" t="str">
        <f>IF('Table 1'!K48="","",'Table 1'!K48)</f>
        <v/>
      </c>
      <c r="I48" s="419"/>
      <c r="J48" s="420"/>
      <c r="K48" s="444" t="str">
        <f t="shared" si="0"/>
        <v/>
      </c>
      <c r="L48" s="420"/>
      <c r="M48" s="419"/>
      <c r="N48" s="420"/>
      <c r="O48" s="419"/>
      <c r="P48" s="421" t="str">
        <f t="shared" si="1"/>
        <v/>
      </c>
      <c r="Q48" s="419"/>
      <c r="R48" s="420"/>
      <c r="S48" s="423"/>
      <c r="T48" s="416" t="str">
        <f t="shared" si="2"/>
        <v/>
      </c>
      <c r="U48" s="626" t="str">
        <f t="shared" si="3"/>
        <v/>
      </c>
      <c r="V48" s="631" t="str">
        <f t="shared" si="4"/>
        <v/>
      </c>
      <c r="W48" s="442" t="str">
        <f t="shared" si="5"/>
        <v/>
      </c>
    </row>
    <row r="49" spans="1:23" x14ac:dyDescent="0.2">
      <c r="A49" s="56"/>
      <c r="B49" s="211" t="s">
        <v>651</v>
      </c>
      <c r="C49" s="212"/>
      <c r="D49" s="209" t="s">
        <v>535</v>
      </c>
      <c r="E49" s="16">
        <v>29</v>
      </c>
      <c r="F49" s="14" t="s">
        <v>68</v>
      </c>
      <c r="G49" s="14" t="s">
        <v>69</v>
      </c>
      <c r="H49" s="418">
        <f>IF('Table 1'!K49="","",'Table 1'!K49)</f>
        <v>25316</v>
      </c>
      <c r="I49" s="419"/>
      <c r="J49" s="420">
        <v>21314</v>
      </c>
      <c r="K49" s="444">
        <f t="shared" si="0"/>
        <v>4002</v>
      </c>
      <c r="L49" s="420">
        <v>26</v>
      </c>
      <c r="M49" s="419"/>
      <c r="N49" s="420">
        <f>3957+19</f>
        <v>3976</v>
      </c>
      <c r="O49" s="419"/>
      <c r="P49" s="421" t="str">
        <f t="shared" si="1"/>
        <v/>
      </c>
      <c r="Q49" s="419"/>
      <c r="R49" s="420"/>
      <c r="S49" s="423"/>
      <c r="T49" s="416" t="str">
        <f t="shared" si="2"/>
        <v/>
      </c>
      <c r="U49" s="626" t="str">
        <f t="shared" si="3"/>
        <v/>
      </c>
      <c r="V49" s="631" t="str">
        <f t="shared" si="4"/>
        <v/>
      </c>
      <c r="W49" s="442" t="str">
        <f t="shared" si="5"/>
        <v/>
      </c>
    </row>
    <row r="50" spans="1:23" x14ac:dyDescent="0.2">
      <c r="A50" s="56"/>
      <c r="B50" s="211" t="s">
        <v>652</v>
      </c>
      <c r="C50" s="212"/>
      <c r="D50" s="209" t="s">
        <v>535</v>
      </c>
      <c r="E50" s="13">
        <v>30</v>
      </c>
      <c r="F50" s="14" t="s">
        <v>70</v>
      </c>
      <c r="G50" s="14" t="s">
        <v>71</v>
      </c>
      <c r="H50" s="418" t="str">
        <f>IF('Table 1'!K50="","",'Table 1'!K50)</f>
        <v/>
      </c>
      <c r="I50" s="419"/>
      <c r="J50" s="420"/>
      <c r="K50" s="444" t="str">
        <f t="shared" si="0"/>
        <v/>
      </c>
      <c r="L50" s="420"/>
      <c r="M50" s="419"/>
      <c r="N50" s="420"/>
      <c r="O50" s="419"/>
      <c r="P50" s="421" t="str">
        <f t="shared" si="1"/>
        <v/>
      </c>
      <c r="Q50" s="419"/>
      <c r="R50" s="420"/>
      <c r="S50" s="423"/>
      <c r="T50" s="416" t="str">
        <f t="shared" si="2"/>
        <v/>
      </c>
      <c r="U50" s="626" t="str">
        <f t="shared" si="3"/>
        <v/>
      </c>
      <c r="V50" s="631" t="str">
        <f t="shared" si="4"/>
        <v/>
      </c>
      <c r="W50" s="442" t="str">
        <f t="shared" si="5"/>
        <v/>
      </c>
    </row>
    <row r="51" spans="1:23" x14ac:dyDescent="0.2">
      <c r="A51" s="56"/>
      <c r="B51" s="211" t="s">
        <v>653</v>
      </c>
      <c r="C51" s="212"/>
      <c r="D51" s="209" t="s">
        <v>535</v>
      </c>
      <c r="E51" s="16">
        <v>31</v>
      </c>
      <c r="F51" s="14" t="s">
        <v>72</v>
      </c>
      <c r="G51" s="14" t="s">
        <v>73</v>
      </c>
      <c r="H51" s="418" t="str">
        <f>IF('Table 1'!K51="","",'Table 1'!K51)</f>
        <v/>
      </c>
      <c r="I51" s="419"/>
      <c r="J51" s="420"/>
      <c r="K51" s="444" t="str">
        <f t="shared" si="0"/>
        <v/>
      </c>
      <c r="L51" s="420"/>
      <c r="M51" s="419"/>
      <c r="N51" s="420"/>
      <c r="O51" s="419"/>
      <c r="P51" s="421" t="str">
        <f t="shared" si="1"/>
        <v/>
      </c>
      <c r="Q51" s="419"/>
      <c r="R51" s="420"/>
      <c r="S51" s="423"/>
      <c r="T51" s="416" t="str">
        <f t="shared" si="2"/>
        <v/>
      </c>
      <c r="U51" s="626" t="str">
        <f t="shared" si="3"/>
        <v/>
      </c>
      <c r="V51" s="631" t="str">
        <f t="shared" si="4"/>
        <v/>
      </c>
      <c r="W51" s="442" t="str">
        <f t="shared" si="5"/>
        <v/>
      </c>
    </row>
    <row r="52" spans="1:23" x14ac:dyDescent="0.2">
      <c r="A52" s="56"/>
      <c r="B52" s="211" t="s">
        <v>654</v>
      </c>
      <c r="C52" s="212"/>
      <c r="D52" s="209" t="s">
        <v>535</v>
      </c>
      <c r="E52" s="13">
        <v>32</v>
      </c>
      <c r="F52" s="14" t="s">
        <v>74</v>
      </c>
      <c r="G52" s="14" t="s">
        <v>75</v>
      </c>
      <c r="H52" s="418">
        <f>IF('Table 1'!K52="","",'Table 1'!K52)</f>
        <v>15</v>
      </c>
      <c r="I52" s="419"/>
      <c r="J52" s="420"/>
      <c r="K52" s="444">
        <f t="shared" si="0"/>
        <v>15</v>
      </c>
      <c r="L52" s="420"/>
      <c r="M52" s="419"/>
      <c r="N52" s="420">
        <v>15</v>
      </c>
      <c r="O52" s="419"/>
      <c r="P52" s="421" t="str">
        <f t="shared" si="1"/>
        <v/>
      </c>
      <c r="Q52" s="419"/>
      <c r="R52" s="420"/>
      <c r="S52" s="423"/>
      <c r="T52" s="416" t="str">
        <f t="shared" si="2"/>
        <v/>
      </c>
      <c r="U52" s="626" t="str">
        <f t="shared" si="3"/>
        <v/>
      </c>
      <c r="V52" s="631" t="str">
        <f t="shared" si="4"/>
        <v/>
      </c>
      <c r="W52" s="442" t="str">
        <f t="shared" si="5"/>
        <v/>
      </c>
    </row>
    <row r="53" spans="1:23" x14ac:dyDescent="0.2">
      <c r="A53" s="56"/>
      <c r="B53" s="211" t="s">
        <v>655</v>
      </c>
      <c r="C53" s="212"/>
      <c r="D53" s="209" t="s">
        <v>535</v>
      </c>
      <c r="E53" s="16">
        <v>33</v>
      </c>
      <c r="F53" s="14" t="s">
        <v>76</v>
      </c>
      <c r="G53" s="14" t="s">
        <v>77</v>
      </c>
      <c r="H53" s="418" t="str">
        <f>IF('Table 1'!K53="","",'Table 1'!K53)</f>
        <v/>
      </c>
      <c r="I53" s="419"/>
      <c r="J53" s="420"/>
      <c r="K53" s="444" t="str">
        <f t="shared" si="0"/>
        <v/>
      </c>
      <c r="L53" s="420"/>
      <c r="M53" s="419"/>
      <c r="N53" s="420"/>
      <c r="O53" s="419"/>
      <c r="P53" s="421" t="str">
        <f t="shared" si="1"/>
        <v/>
      </c>
      <c r="Q53" s="419"/>
      <c r="R53" s="420"/>
      <c r="S53" s="423"/>
      <c r="T53" s="416" t="str">
        <f t="shared" si="2"/>
        <v/>
      </c>
      <c r="U53" s="626" t="str">
        <f t="shared" si="3"/>
        <v/>
      </c>
      <c r="V53" s="631" t="str">
        <f t="shared" si="4"/>
        <v/>
      </c>
      <c r="W53" s="442" t="str">
        <f t="shared" si="5"/>
        <v/>
      </c>
    </row>
    <row r="54" spans="1:23" x14ac:dyDescent="0.2">
      <c r="A54" s="56"/>
      <c r="B54" s="211" t="s">
        <v>656</v>
      </c>
      <c r="C54" s="212"/>
      <c r="D54" s="209" t="s">
        <v>535</v>
      </c>
      <c r="E54" s="13">
        <v>34</v>
      </c>
      <c r="F54" s="14" t="s">
        <v>78</v>
      </c>
      <c r="G54" s="14" t="s">
        <v>79</v>
      </c>
      <c r="H54" s="418" t="str">
        <f>IF('Table 1'!K54="","",'Table 1'!K54)</f>
        <v/>
      </c>
      <c r="I54" s="419"/>
      <c r="J54" s="420"/>
      <c r="K54" s="444" t="str">
        <f t="shared" si="0"/>
        <v/>
      </c>
      <c r="L54" s="420"/>
      <c r="M54" s="419"/>
      <c r="N54" s="420"/>
      <c r="O54" s="419"/>
      <c r="P54" s="421" t="str">
        <f t="shared" si="1"/>
        <v/>
      </c>
      <c r="Q54" s="419"/>
      <c r="R54" s="420"/>
      <c r="S54" s="423"/>
      <c r="T54" s="416" t="str">
        <f t="shared" si="2"/>
        <v/>
      </c>
      <c r="U54" s="626" t="str">
        <f t="shared" si="3"/>
        <v/>
      </c>
      <c r="V54" s="631" t="str">
        <f t="shared" si="4"/>
        <v/>
      </c>
      <c r="W54" s="442" t="str">
        <f t="shared" si="5"/>
        <v/>
      </c>
    </row>
    <row r="55" spans="1:23" x14ac:dyDescent="0.2">
      <c r="A55" s="56"/>
      <c r="B55" s="211" t="s">
        <v>657</v>
      </c>
      <c r="C55" s="212"/>
      <c r="D55" s="209" t="s">
        <v>535</v>
      </c>
      <c r="E55" s="16">
        <v>35</v>
      </c>
      <c r="F55" s="14" t="s">
        <v>80</v>
      </c>
      <c r="G55" s="14" t="s">
        <v>81</v>
      </c>
      <c r="H55" s="418" t="str">
        <f>IF('Table 1'!K55="","",'Table 1'!K55)</f>
        <v/>
      </c>
      <c r="I55" s="419"/>
      <c r="J55" s="420"/>
      <c r="K55" s="444" t="str">
        <f t="shared" si="0"/>
        <v/>
      </c>
      <c r="L55" s="420"/>
      <c r="M55" s="419"/>
      <c r="N55" s="420"/>
      <c r="O55" s="419"/>
      <c r="P55" s="421" t="str">
        <f t="shared" si="1"/>
        <v/>
      </c>
      <c r="Q55" s="419"/>
      <c r="R55" s="420"/>
      <c r="S55" s="423"/>
      <c r="T55" s="416" t="str">
        <f t="shared" si="2"/>
        <v/>
      </c>
      <c r="U55" s="626" t="str">
        <f t="shared" si="3"/>
        <v/>
      </c>
      <c r="V55" s="631" t="str">
        <f t="shared" si="4"/>
        <v/>
      </c>
      <c r="W55" s="442" t="str">
        <f t="shared" si="5"/>
        <v/>
      </c>
    </row>
    <row r="56" spans="1:23" x14ac:dyDescent="0.2">
      <c r="A56" s="56"/>
      <c r="B56" s="211" t="s">
        <v>658</v>
      </c>
      <c r="C56" s="212"/>
      <c r="D56" s="209" t="s">
        <v>535</v>
      </c>
      <c r="E56" s="13">
        <v>36</v>
      </c>
      <c r="F56" s="14" t="s">
        <v>82</v>
      </c>
      <c r="G56" s="14" t="s">
        <v>83</v>
      </c>
      <c r="H56" s="418" t="str">
        <f>IF('Table 1'!K56="","",'Table 1'!K56)</f>
        <v/>
      </c>
      <c r="I56" s="419"/>
      <c r="J56" s="420"/>
      <c r="K56" s="444" t="str">
        <f t="shared" si="0"/>
        <v/>
      </c>
      <c r="L56" s="420"/>
      <c r="M56" s="419"/>
      <c r="N56" s="420"/>
      <c r="O56" s="419"/>
      <c r="P56" s="421" t="str">
        <f t="shared" si="1"/>
        <v/>
      </c>
      <c r="Q56" s="419"/>
      <c r="R56" s="420"/>
      <c r="S56" s="423"/>
      <c r="T56" s="416" t="str">
        <f t="shared" si="2"/>
        <v/>
      </c>
      <c r="U56" s="626" t="str">
        <f t="shared" si="3"/>
        <v/>
      </c>
      <c r="V56" s="631" t="str">
        <f t="shared" si="4"/>
        <v/>
      </c>
      <c r="W56" s="442" t="str">
        <f t="shared" si="5"/>
        <v/>
      </c>
    </row>
    <row r="57" spans="1:23" x14ac:dyDescent="0.2">
      <c r="A57" s="56"/>
      <c r="B57" s="211" t="s">
        <v>660</v>
      </c>
      <c r="C57" s="212"/>
      <c r="D57" s="209" t="s">
        <v>535</v>
      </c>
      <c r="E57" s="16">
        <v>37</v>
      </c>
      <c r="F57" s="14" t="s">
        <v>86</v>
      </c>
      <c r="G57" s="14" t="s">
        <v>960</v>
      </c>
      <c r="H57" s="418" t="str">
        <f>IF('Table 1'!K57="","",'Table 1'!K57)</f>
        <v/>
      </c>
      <c r="I57" s="419"/>
      <c r="J57" s="420"/>
      <c r="K57" s="444" t="str">
        <f t="shared" si="0"/>
        <v/>
      </c>
      <c r="L57" s="420"/>
      <c r="M57" s="419"/>
      <c r="N57" s="420"/>
      <c r="O57" s="419"/>
      <c r="P57" s="421" t="str">
        <f t="shared" si="1"/>
        <v/>
      </c>
      <c r="Q57" s="419"/>
      <c r="R57" s="420"/>
      <c r="S57" s="423"/>
      <c r="T57" s="416" t="str">
        <f t="shared" si="2"/>
        <v/>
      </c>
      <c r="U57" s="626" t="str">
        <f t="shared" si="3"/>
        <v/>
      </c>
      <c r="V57" s="631" t="str">
        <f t="shared" si="4"/>
        <v/>
      </c>
      <c r="W57" s="442" t="str">
        <f t="shared" si="5"/>
        <v/>
      </c>
    </row>
    <row r="58" spans="1:23" x14ac:dyDescent="0.2">
      <c r="A58" s="56"/>
      <c r="B58" s="211" t="s">
        <v>659</v>
      </c>
      <c r="C58" s="212"/>
      <c r="D58" s="209" t="s">
        <v>535</v>
      </c>
      <c r="E58" s="13">
        <v>38</v>
      </c>
      <c r="F58" s="14" t="s">
        <v>84</v>
      </c>
      <c r="G58" s="14" t="s">
        <v>85</v>
      </c>
      <c r="H58" s="418">
        <f>IF('Table 1'!K58="","",'Table 1'!K58)</f>
        <v>8630</v>
      </c>
      <c r="I58" s="419"/>
      <c r="J58" s="420">
        <v>274</v>
      </c>
      <c r="K58" s="444">
        <f t="shared" si="0"/>
        <v>8356</v>
      </c>
      <c r="L58" s="420">
        <v>734</v>
      </c>
      <c r="M58" s="419">
        <v>7</v>
      </c>
      <c r="N58" s="420">
        <f>7622-7</f>
        <v>7615</v>
      </c>
      <c r="O58" s="419"/>
      <c r="P58" s="421" t="str">
        <f t="shared" si="1"/>
        <v/>
      </c>
      <c r="Q58" s="419"/>
      <c r="R58" s="420"/>
      <c r="S58" s="423"/>
      <c r="T58" s="416" t="str">
        <f t="shared" si="2"/>
        <v/>
      </c>
      <c r="U58" s="626" t="str">
        <f t="shared" si="3"/>
        <v/>
      </c>
      <c r="V58" s="631" t="str">
        <f t="shared" si="4"/>
        <v/>
      </c>
      <c r="W58" s="442" t="str">
        <f t="shared" si="5"/>
        <v/>
      </c>
    </row>
    <row r="59" spans="1:23" x14ac:dyDescent="0.2">
      <c r="A59" s="56"/>
      <c r="B59" s="211" t="s">
        <v>661</v>
      </c>
      <c r="C59" s="212"/>
      <c r="D59" s="209" t="s">
        <v>535</v>
      </c>
      <c r="E59" s="16">
        <v>39</v>
      </c>
      <c r="F59" s="14" t="s">
        <v>87</v>
      </c>
      <c r="G59" s="14" t="s">
        <v>88</v>
      </c>
      <c r="H59" s="418" t="str">
        <f>IF('Table 1'!K59="","",'Table 1'!K59)</f>
        <v/>
      </c>
      <c r="I59" s="419"/>
      <c r="J59" s="420"/>
      <c r="K59" s="444" t="str">
        <f t="shared" si="0"/>
        <v/>
      </c>
      <c r="L59" s="420"/>
      <c r="M59" s="419"/>
      <c r="N59" s="420"/>
      <c r="O59" s="419"/>
      <c r="P59" s="421" t="str">
        <f t="shared" si="1"/>
        <v/>
      </c>
      <c r="Q59" s="419"/>
      <c r="R59" s="420"/>
      <c r="S59" s="423"/>
      <c r="T59" s="416" t="str">
        <f t="shared" si="2"/>
        <v/>
      </c>
      <c r="U59" s="626" t="str">
        <f t="shared" si="3"/>
        <v/>
      </c>
      <c r="V59" s="631" t="str">
        <f t="shared" si="4"/>
        <v/>
      </c>
      <c r="W59" s="442" t="str">
        <f t="shared" si="5"/>
        <v/>
      </c>
    </row>
    <row r="60" spans="1:23" x14ac:dyDescent="0.2">
      <c r="A60" s="56"/>
      <c r="B60" s="211" t="s">
        <v>662</v>
      </c>
      <c r="C60" s="212"/>
      <c r="D60" s="209" t="s">
        <v>535</v>
      </c>
      <c r="E60" s="13">
        <v>40</v>
      </c>
      <c r="F60" s="14" t="s">
        <v>89</v>
      </c>
      <c r="G60" s="14" t="s">
        <v>90</v>
      </c>
      <c r="H60" s="418" t="str">
        <f>IF('Table 1'!K60="","",'Table 1'!K60)</f>
        <v/>
      </c>
      <c r="I60" s="419"/>
      <c r="J60" s="420"/>
      <c r="K60" s="444" t="str">
        <f t="shared" si="0"/>
        <v/>
      </c>
      <c r="L60" s="420"/>
      <c r="M60" s="419"/>
      <c r="N60" s="420"/>
      <c r="O60" s="419"/>
      <c r="P60" s="421" t="str">
        <f t="shared" si="1"/>
        <v/>
      </c>
      <c r="Q60" s="419"/>
      <c r="R60" s="420"/>
      <c r="S60" s="423"/>
      <c r="T60" s="416" t="str">
        <f t="shared" si="2"/>
        <v/>
      </c>
      <c r="U60" s="626" t="str">
        <f t="shared" si="3"/>
        <v/>
      </c>
      <c r="V60" s="631" t="str">
        <f t="shared" si="4"/>
        <v/>
      </c>
      <c r="W60" s="442" t="str">
        <f t="shared" si="5"/>
        <v/>
      </c>
    </row>
    <row r="61" spans="1:23" x14ac:dyDescent="0.2">
      <c r="A61" s="56"/>
      <c r="B61" s="211" t="s">
        <v>663</v>
      </c>
      <c r="C61" s="212"/>
      <c r="D61" s="209" t="s">
        <v>535</v>
      </c>
      <c r="E61" s="16">
        <v>41</v>
      </c>
      <c r="F61" s="14" t="s">
        <v>91</v>
      </c>
      <c r="G61" s="14" t="s">
        <v>92</v>
      </c>
      <c r="H61" s="418" t="str">
        <f>IF('Table 1'!K61="","",'Table 1'!K61)</f>
        <v/>
      </c>
      <c r="I61" s="419"/>
      <c r="J61" s="420"/>
      <c r="K61" s="444" t="str">
        <f t="shared" si="0"/>
        <v/>
      </c>
      <c r="L61" s="420"/>
      <c r="M61" s="419"/>
      <c r="N61" s="420"/>
      <c r="O61" s="419"/>
      <c r="P61" s="421" t="str">
        <f t="shared" si="1"/>
        <v/>
      </c>
      <c r="Q61" s="419"/>
      <c r="R61" s="420"/>
      <c r="S61" s="423"/>
      <c r="T61" s="416" t="str">
        <f t="shared" si="2"/>
        <v/>
      </c>
      <c r="U61" s="626" t="str">
        <f t="shared" si="3"/>
        <v/>
      </c>
      <c r="V61" s="631" t="str">
        <f t="shared" si="4"/>
        <v/>
      </c>
      <c r="W61" s="442" t="str">
        <f t="shared" si="5"/>
        <v/>
      </c>
    </row>
    <row r="62" spans="1:23" x14ac:dyDescent="0.2">
      <c r="A62" s="56"/>
      <c r="B62" s="211" t="s">
        <v>664</v>
      </c>
      <c r="C62" s="212"/>
      <c r="D62" s="209" t="s">
        <v>535</v>
      </c>
      <c r="E62" s="13">
        <v>42</v>
      </c>
      <c r="F62" s="14" t="s">
        <v>93</v>
      </c>
      <c r="G62" s="14" t="s">
        <v>94</v>
      </c>
      <c r="H62" s="418">
        <f>IF('Table 1'!K62="","",'Table 1'!K62)</f>
        <v>1229</v>
      </c>
      <c r="I62" s="419"/>
      <c r="J62" s="420">
        <v>242</v>
      </c>
      <c r="K62" s="444">
        <f t="shared" si="0"/>
        <v>987</v>
      </c>
      <c r="L62" s="420">
        <v>32</v>
      </c>
      <c r="M62" s="419"/>
      <c r="N62" s="420">
        <v>955</v>
      </c>
      <c r="O62" s="419"/>
      <c r="P62" s="421" t="str">
        <f t="shared" si="1"/>
        <v/>
      </c>
      <c r="Q62" s="419"/>
      <c r="R62" s="420"/>
      <c r="S62" s="423"/>
      <c r="T62" s="416" t="str">
        <f t="shared" si="2"/>
        <v/>
      </c>
      <c r="U62" s="626" t="str">
        <f t="shared" si="3"/>
        <v/>
      </c>
      <c r="V62" s="631" t="str">
        <f t="shared" si="4"/>
        <v/>
      </c>
      <c r="W62" s="442" t="str">
        <f t="shared" si="5"/>
        <v/>
      </c>
    </row>
    <row r="63" spans="1:23" x14ac:dyDescent="0.2">
      <c r="A63" s="56"/>
      <c r="B63" s="211" t="s">
        <v>717</v>
      </c>
      <c r="C63" s="212"/>
      <c r="D63" s="209" t="s">
        <v>535</v>
      </c>
      <c r="E63" s="16">
        <v>43</v>
      </c>
      <c r="F63" s="14" t="s">
        <v>196</v>
      </c>
      <c r="G63" s="14" t="s">
        <v>549</v>
      </c>
      <c r="H63" s="418">
        <f>IF('Table 1'!K63="","",'Table 1'!K63)</f>
        <v>5419</v>
      </c>
      <c r="I63" s="419"/>
      <c r="J63" s="420"/>
      <c r="K63" s="444">
        <f t="shared" si="0"/>
        <v>5419</v>
      </c>
      <c r="L63" s="420"/>
      <c r="M63" s="419"/>
      <c r="N63" s="420">
        <v>5419</v>
      </c>
      <c r="O63" s="419"/>
      <c r="P63" s="421" t="str">
        <f t="shared" si="1"/>
        <v/>
      </c>
      <c r="Q63" s="419"/>
      <c r="R63" s="420"/>
      <c r="S63" s="423"/>
      <c r="T63" s="416" t="str">
        <f t="shared" si="2"/>
        <v/>
      </c>
      <c r="U63" s="626" t="str">
        <f t="shared" si="3"/>
        <v/>
      </c>
      <c r="V63" s="631" t="str">
        <f t="shared" si="4"/>
        <v/>
      </c>
      <c r="W63" s="442" t="str">
        <f t="shared" si="5"/>
        <v/>
      </c>
    </row>
    <row r="64" spans="1:23" x14ac:dyDescent="0.2">
      <c r="A64" s="56"/>
      <c r="B64" s="211" t="s">
        <v>749</v>
      </c>
      <c r="C64" s="212"/>
      <c r="D64" s="209" t="s">
        <v>535</v>
      </c>
      <c r="E64" s="13">
        <v>44</v>
      </c>
      <c r="F64" s="14" t="s">
        <v>255</v>
      </c>
      <c r="G64" s="14" t="s">
        <v>918</v>
      </c>
      <c r="H64" s="418">
        <f>IF('Table 1'!K64="","",'Table 1'!K64)</f>
        <v>1</v>
      </c>
      <c r="I64" s="419"/>
      <c r="J64" s="420"/>
      <c r="K64" s="444">
        <f t="shared" si="0"/>
        <v>1</v>
      </c>
      <c r="L64" s="420"/>
      <c r="M64" s="419"/>
      <c r="N64" s="420">
        <v>1</v>
      </c>
      <c r="O64" s="419"/>
      <c r="P64" s="421" t="str">
        <f t="shared" si="1"/>
        <v/>
      </c>
      <c r="Q64" s="419"/>
      <c r="R64" s="420"/>
      <c r="S64" s="423"/>
      <c r="T64" s="416" t="str">
        <f t="shared" si="2"/>
        <v/>
      </c>
      <c r="U64" s="626" t="str">
        <f t="shared" si="3"/>
        <v/>
      </c>
      <c r="V64" s="631" t="str">
        <f t="shared" si="4"/>
        <v/>
      </c>
      <c r="W64" s="442" t="str">
        <f t="shared" si="5"/>
        <v/>
      </c>
    </row>
    <row r="65" spans="1:23" x14ac:dyDescent="0.2">
      <c r="A65" s="56"/>
      <c r="B65" s="211" t="s">
        <v>665</v>
      </c>
      <c r="C65" s="212"/>
      <c r="D65" s="209" t="s">
        <v>535</v>
      </c>
      <c r="E65" s="16">
        <v>45</v>
      </c>
      <c r="F65" s="14" t="s">
        <v>95</v>
      </c>
      <c r="G65" s="14" t="s">
        <v>548</v>
      </c>
      <c r="H65" s="418">
        <f>IF('Table 1'!K65="","",'Table 1'!K65)</f>
        <v>21</v>
      </c>
      <c r="I65" s="419"/>
      <c r="J65" s="420">
        <v>17</v>
      </c>
      <c r="K65" s="444">
        <f t="shared" si="0"/>
        <v>4</v>
      </c>
      <c r="L65" s="420">
        <v>4</v>
      </c>
      <c r="M65" s="419"/>
      <c r="N65" s="420"/>
      <c r="O65" s="419"/>
      <c r="P65" s="421" t="str">
        <f t="shared" si="1"/>
        <v/>
      </c>
      <c r="Q65" s="419"/>
      <c r="R65" s="420"/>
      <c r="S65" s="423"/>
      <c r="T65" s="416" t="str">
        <f t="shared" si="2"/>
        <v/>
      </c>
      <c r="U65" s="626" t="str">
        <f t="shared" si="3"/>
        <v/>
      </c>
      <c r="V65" s="631" t="str">
        <f t="shared" si="4"/>
        <v/>
      </c>
      <c r="W65" s="442" t="str">
        <f t="shared" si="5"/>
        <v/>
      </c>
    </row>
    <row r="66" spans="1:23" x14ac:dyDescent="0.2">
      <c r="A66" s="56"/>
      <c r="B66" s="211" t="s">
        <v>666</v>
      </c>
      <c r="C66" s="212"/>
      <c r="D66" s="209" t="s">
        <v>535</v>
      </c>
      <c r="E66" s="13">
        <v>46</v>
      </c>
      <c r="F66" s="14" t="s">
        <v>96</v>
      </c>
      <c r="G66" s="14" t="s">
        <v>97</v>
      </c>
      <c r="H66" s="418" t="str">
        <f>IF('Table 1'!K66="","",'Table 1'!K66)</f>
        <v/>
      </c>
      <c r="I66" s="419"/>
      <c r="J66" s="420"/>
      <c r="K66" s="444" t="str">
        <f t="shared" si="0"/>
        <v/>
      </c>
      <c r="L66" s="420"/>
      <c r="M66" s="419"/>
      <c r="N66" s="420"/>
      <c r="O66" s="419"/>
      <c r="P66" s="421" t="str">
        <f t="shared" si="1"/>
        <v/>
      </c>
      <c r="Q66" s="419"/>
      <c r="R66" s="420"/>
      <c r="S66" s="423"/>
      <c r="T66" s="416" t="str">
        <f t="shared" si="2"/>
        <v/>
      </c>
      <c r="U66" s="626" t="str">
        <f t="shared" si="3"/>
        <v/>
      </c>
      <c r="V66" s="631" t="str">
        <f t="shared" si="4"/>
        <v/>
      </c>
      <c r="W66" s="442" t="str">
        <f t="shared" si="5"/>
        <v/>
      </c>
    </row>
    <row r="67" spans="1:23" x14ac:dyDescent="0.2">
      <c r="A67" s="56"/>
      <c r="B67" s="211" t="s">
        <v>667</v>
      </c>
      <c r="C67" s="212"/>
      <c r="D67" s="209" t="s">
        <v>535</v>
      </c>
      <c r="E67" s="16">
        <v>47</v>
      </c>
      <c r="F67" s="14" t="s">
        <v>98</v>
      </c>
      <c r="G67" s="14" t="s">
        <v>99</v>
      </c>
      <c r="H67" s="418" t="str">
        <f>IF('Table 1'!K67="","",'Table 1'!K67)</f>
        <v/>
      </c>
      <c r="I67" s="419"/>
      <c r="J67" s="420"/>
      <c r="K67" s="444" t="str">
        <f t="shared" si="0"/>
        <v/>
      </c>
      <c r="L67" s="420"/>
      <c r="M67" s="419"/>
      <c r="N67" s="420"/>
      <c r="O67" s="419"/>
      <c r="P67" s="421" t="str">
        <f t="shared" si="1"/>
        <v/>
      </c>
      <c r="Q67" s="419"/>
      <c r="R67" s="420"/>
      <c r="S67" s="423"/>
      <c r="T67" s="416" t="str">
        <f t="shared" si="2"/>
        <v/>
      </c>
      <c r="U67" s="626" t="str">
        <f t="shared" si="3"/>
        <v/>
      </c>
      <c r="V67" s="631" t="str">
        <f t="shared" si="4"/>
        <v/>
      </c>
      <c r="W67" s="442" t="str">
        <f t="shared" si="5"/>
        <v/>
      </c>
    </row>
    <row r="68" spans="1:23" x14ac:dyDescent="0.2">
      <c r="A68" s="56"/>
      <c r="B68" s="211" t="s">
        <v>668</v>
      </c>
      <c r="C68" s="212"/>
      <c r="D68" s="209" t="s">
        <v>535</v>
      </c>
      <c r="E68" s="13">
        <v>48</v>
      </c>
      <c r="F68" s="14" t="s">
        <v>100</v>
      </c>
      <c r="G68" s="14" t="s">
        <v>101</v>
      </c>
      <c r="H68" s="418">
        <f>IF('Table 1'!K68="","",'Table 1'!K68)</f>
        <v>749</v>
      </c>
      <c r="I68" s="419"/>
      <c r="J68" s="420">
        <v>117</v>
      </c>
      <c r="K68" s="444">
        <f t="shared" si="0"/>
        <v>632</v>
      </c>
      <c r="L68" s="420">
        <v>19</v>
      </c>
      <c r="M68" s="419"/>
      <c r="N68" s="420">
        <v>613</v>
      </c>
      <c r="O68" s="419"/>
      <c r="P68" s="421" t="str">
        <f t="shared" si="1"/>
        <v/>
      </c>
      <c r="Q68" s="419"/>
      <c r="R68" s="420"/>
      <c r="S68" s="423"/>
      <c r="T68" s="416" t="str">
        <f t="shared" si="2"/>
        <v/>
      </c>
      <c r="U68" s="626" t="str">
        <f t="shared" si="3"/>
        <v/>
      </c>
      <c r="V68" s="631" t="str">
        <f t="shared" si="4"/>
        <v/>
      </c>
      <c r="W68" s="442" t="str">
        <f t="shared" si="5"/>
        <v/>
      </c>
    </row>
    <row r="69" spans="1:23" x14ac:dyDescent="0.2">
      <c r="A69" s="56"/>
      <c r="B69" s="211" t="s">
        <v>669</v>
      </c>
      <c r="C69" s="212"/>
      <c r="D69" s="209" t="s">
        <v>535</v>
      </c>
      <c r="E69" s="16">
        <v>49</v>
      </c>
      <c r="F69" s="14" t="s">
        <v>102</v>
      </c>
      <c r="G69" s="14" t="s">
        <v>103</v>
      </c>
      <c r="H69" s="418" t="str">
        <f>IF('Table 1'!K69="","",'Table 1'!K69)</f>
        <v/>
      </c>
      <c r="I69" s="419"/>
      <c r="J69" s="420"/>
      <c r="K69" s="444" t="str">
        <f t="shared" si="0"/>
        <v/>
      </c>
      <c r="L69" s="420"/>
      <c r="M69" s="419"/>
      <c r="N69" s="420"/>
      <c r="O69" s="419"/>
      <c r="P69" s="421" t="str">
        <f t="shared" si="1"/>
        <v/>
      </c>
      <c r="Q69" s="419"/>
      <c r="R69" s="420"/>
      <c r="S69" s="423"/>
      <c r="T69" s="416" t="str">
        <f t="shared" si="2"/>
        <v/>
      </c>
      <c r="U69" s="626" t="str">
        <f t="shared" si="3"/>
        <v/>
      </c>
      <c r="V69" s="631" t="str">
        <f t="shared" si="4"/>
        <v/>
      </c>
      <c r="W69" s="442" t="str">
        <f t="shared" si="5"/>
        <v/>
      </c>
    </row>
    <row r="70" spans="1:23" x14ac:dyDescent="0.2">
      <c r="A70" s="56"/>
      <c r="B70" s="211" t="s">
        <v>670</v>
      </c>
      <c r="C70" s="212"/>
      <c r="D70" s="209" t="s">
        <v>535</v>
      </c>
      <c r="E70" s="13">
        <v>50</v>
      </c>
      <c r="F70" s="14" t="s">
        <v>104</v>
      </c>
      <c r="G70" s="14" t="s">
        <v>105</v>
      </c>
      <c r="H70" s="418" t="str">
        <f>IF('Table 1'!K70="","",'Table 1'!K70)</f>
        <v/>
      </c>
      <c r="I70" s="419"/>
      <c r="J70" s="420"/>
      <c r="K70" s="444" t="str">
        <f t="shared" si="0"/>
        <v/>
      </c>
      <c r="L70" s="420"/>
      <c r="M70" s="419"/>
      <c r="N70" s="420"/>
      <c r="O70" s="419"/>
      <c r="P70" s="421" t="str">
        <f t="shared" si="1"/>
        <v/>
      </c>
      <c r="Q70" s="419"/>
      <c r="R70" s="420"/>
      <c r="S70" s="423"/>
      <c r="T70" s="416" t="str">
        <f t="shared" si="2"/>
        <v/>
      </c>
      <c r="U70" s="626" t="str">
        <f t="shared" si="3"/>
        <v/>
      </c>
      <c r="V70" s="631" t="str">
        <f t="shared" si="4"/>
        <v/>
      </c>
      <c r="W70" s="442" t="str">
        <f t="shared" si="5"/>
        <v/>
      </c>
    </row>
    <row r="71" spans="1:23" x14ac:dyDescent="0.2">
      <c r="A71" s="56"/>
      <c r="B71" s="211" t="s">
        <v>671</v>
      </c>
      <c r="C71" s="212"/>
      <c r="D71" s="209" t="s">
        <v>535</v>
      </c>
      <c r="E71" s="16">
        <v>51</v>
      </c>
      <c r="F71" s="14" t="s">
        <v>106</v>
      </c>
      <c r="G71" s="14" t="s">
        <v>107</v>
      </c>
      <c r="H71" s="418" t="str">
        <f>IF('Table 1'!K71="","",'Table 1'!K71)</f>
        <v/>
      </c>
      <c r="I71" s="419"/>
      <c r="J71" s="420"/>
      <c r="K71" s="444" t="str">
        <f t="shared" si="0"/>
        <v/>
      </c>
      <c r="L71" s="420"/>
      <c r="M71" s="419"/>
      <c r="N71" s="420"/>
      <c r="O71" s="419"/>
      <c r="P71" s="421" t="str">
        <f t="shared" si="1"/>
        <v/>
      </c>
      <c r="Q71" s="419"/>
      <c r="R71" s="420"/>
      <c r="S71" s="423"/>
      <c r="T71" s="416" t="str">
        <f t="shared" si="2"/>
        <v/>
      </c>
      <c r="U71" s="626" t="str">
        <f t="shared" si="3"/>
        <v/>
      </c>
      <c r="V71" s="631" t="str">
        <f t="shared" si="4"/>
        <v/>
      </c>
      <c r="W71" s="442" t="str">
        <f t="shared" si="5"/>
        <v/>
      </c>
    </row>
    <row r="72" spans="1:23" x14ac:dyDescent="0.2">
      <c r="A72" s="56"/>
      <c r="B72" s="211" t="s">
        <v>672</v>
      </c>
      <c r="C72" s="212"/>
      <c r="D72" s="209" t="s">
        <v>535</v>
      </c>
      <c r="E72" s="13">
        <v>52</v>
      </c>
      <c r="F72" s="14" t="s">
        <v>108</v>
      </c>
      <c r="G72" s="14" t="s">
        <v>109</v>
      </c>
      <c r="H72" s="418" t="str">
        <f>IF('Table 1'!K72="","",'Table 1'!K72)</f>
        <v/>
      </c>
      <c r="I72" s="419"/>
      <c r="J72" s="420"/>
      <c r="K72" s="444" t="str">
        <f t="shared" si="0"/>
        <v/>
      </c>
      <c r="L72" s="420"/>
      <c r="M72" s="419"/>
      <c r="N72" s="420"/>
      <c r="O72" s="419"/>
      <c r="P72" s="421" t="str">
        <f t="shared" si="1"/>
        <v/>
      </c>
      <c r="Q72" s="419"/>
      <c r="R72" s="420"/>
      <c r="S72" s="423"/>
      <c r="T72" s="416" t="str">
        <f t="shared" si="2"/>
        <v/>
      </c>
      <c r="U72" s="626" t="str">
        <f t="shared" si="3"/>
        <v/>
      </c>
      <c r="V72" s="631" t="str">
        <f t="shared" si="4"/>
        <v/>
      </c>
      <c r="W72" s="442" t="str">
        <f t="shared" si="5"/>
        <v/>
      </c>
    </row>
    <row r="73" spans="1:23" x14ac:dyDescent="0.2">
      <c r="A73" s="56"/>
      <c r="B73" s="211" t="s">
        <v>673</v>
      </c>
      <c r="C73" s="212"/>
      <c r="D73" s="209" t="s">
        <v>535</v>
      </c>
      <c r="E73" s="16">
        <v>53</v>
      </c>
      <c r="F73" s="14" t="s">
        <v>110</v>
      </c>
      <c r="G73" s="14" t="s">
        <v>111</v>
      </c>
      <c r="H73" s="418">
        <f>IF('Table 1'!K73="","",'Table 1'!K73)</f>
        <v>13</v>
      </c>
      <c r="I73" s="419"/>
      <c r="J73" s="420">
        <v>1</v>
      </c>
      <c r="K73" s="444">
        <f t="shared" si="0"/>
        <v>12</v>
      </c>
      <c r="L73" s="420"/>
      <c r="M73" s="419"/>
      <c r="N73" s="420">
        <v>12</v>
      </c>
      <c r="O73" s="419"/>
      <c r="P73" s="421" t="str">
        <f t="shared" si="1"/>
        <v/>
      </c>
      <c r="Q73" s="419"/>
      <c r="R73" s="420"/>
      <c r="S73" s="423"/>
      <c r="T73" s="416" t="str">
        <f t="shared" si="2"/>
        <v/>
      </c>
      <c r="U73" s="626" t="str">
        <f t="shared" si="3"/>
        <v/>
      </c>
      <c r="V73" s="631" t="str">
        <f t="shared" si="4"/>
        <v/>
      </c>
      <c r="W73" s="442" t="str">
        <f t="shared" si="5"/>
        <v/>
      </c>
    </row>
    <row r="74" spans="1:23" x14ac:dyDescent="0.2">
      <c r="A74" s="56"/>
      <c r="B74" s="211" t="s">
        <v>674</v>
      </c>
      <c r="C74" s="212"/>
      <c r="D74" s="209" t="s">
        <v>535</v>
      </c>
      <c r="E74" s="13">
        <v>54</v>
      </c>
      <c r="F74" s="14" t="s">
        <v>112</v>
      </c>
      <c r="G74" s="14" t="s">
        <v>113</v>
      </c>
      <c r="H74" s="418">
        <f>IF('Table 1'!K74="","",'Table 1'!K74)</f>
        <v>12</v>
      </c>
      <c r="I74" s="419"/>
      <c r="J74" s="420"/>
      <c r="K74" s="444">
        <f t="shared" si="0"/>
        <v>12</v>
      </c>
      <c r="L74" s="420"/>
      <c r="M74" s="419"/>
      <c r="N74" s="420">
        <v>12</v>
      </c>
      <c r="O74" s="419"/>
      <c r="P74" s="421" t="str">
        <f t="shared" si="1"/>
        <v/>
      </c>
      <c r="Q74" s="419"/>
      <c r="R74" s="420"/>
      <c r="S74" s="423"/>
      <c r="T74" s="416" t="str">
        <f t="shared" si="2"/>
        <v/>
      </c>
      <c r="U74" s="626" t="str">
        <f t="shared" si="3"/>
        <v/>
      </c>
      <c r="V74" s="631" t="str">
        <f t="shared" si="4"/>
        <v/>
      </c>
      <c r="W74" s="442" t="str">
        <f t="shared" si="5"/>
        <v/>
      </c>
    </row>
    <row r="75" spans="1:23" x14ac:dyDescent="0.2">
      <c r="A75" s="56"/>
      <c r="B75" s="211" t="s">
        <v>675</v>
      </c>
      <c r="C75" s="212"/>
      <c r="D75" s="209" t="s">
        <v>535</v>
      </c>
      <c r="E75" s="16">
        <v>55</v>
      </c>
      <c r="F75" s="14" t="s">
        <v>114</v>
      </c>
      <c r="G75" s="14" t="s">
        <v>115</v>
      </c>
      <c r="H75" s="418">
        <f>IF('Table 1'!K75="","",'Table 1'!K75)</f>
        <v>75</v>
      </c>
      <c r="I75" s="419"/>
      <c r="J75" s="420"/>
      <c r="K75" s="444">
        <f t="shared" si="0"/>
        <v>75</v>
      </c>
      <c r="L75" s="420"/>
      <c r="M75" s="419"/>
      <c r="N75" s="420">
        <v>75</v>
      </c>
      <c r="O75" s="419"/>
      <c r="P75" s="421" t="str">
        <f t="shared" si="1"/>
        <v/>
      </c>
      <c r="Q75" s="419"/>
      <c r="R75" s="420"/>
      <c r="S75" s="423"/>
      <c r="T75" s="416" t="str">
        <f t="shared" si="2"/>
        <v/>
      </c>
      <c r="U75" s="626" t="str">
        <f t="shared" si="3"/>
        <v/>
      </c>
      <c r="V75" s="631" t="str">
        <f t="shared" si="4"/>
        <v/>
      </c>
      <c r="W75" s="442" t="str">
        <f t="shared" si="5"/>
        <v/>
      </c>
    </row>
    <row r="76" spans="1:23" x14ac:dyDescent="0.2">
      <c r="A76" s="56"/>
      <c r="B76" s="211" t="s">
        <v>676</v>
      </c>
      <c r="C76" s="212"/>
      <c r="D76" s="209" t="s">
        <v>535</v>
      </c>
      <c r="E76" s="13">
        <v>56</v>
      </c>
      <c r="F76" s="14" t="s">
        <v>116</v>
      </c>
      <c r="G76" s="14" t="s">
        <v>117</v>
      </c>
      <c r="H76" s="418">
        <f>IF('Table 1'!K76="","",'Table 1'!K76)</f>
        <v>48</v>
      </c>
      <c r="I76" s="419"/>
      <c r="J76" s="420"/>
      <c r="K76" s="444">
        <f t="shared" si="0"/>
        <v>48</v>
      </c>
      <c r="L76" s="420"/>
      <c r="M76" s="419"/>
      <c r="N76" s="420">
        <v>48</v>
      </c>
      <c r="O76" s="419"/>
      <c r="P76" s="421" t="str">
        <f t="shared" si="1"/>
        <v/>
      </c>
      <c r="Q76" s="419"/>
      <c r="R76" s="420"/>
      <c r="S76" s="423"/>
      <c r="T76" s="416" t="str">
        <f t="shared" si="2"/>
        <v/>
      </c>
      <c r="U76" s="626" t="str">
        <f t="shared" si="3"/>
        <v/>
      </c>
      <c r="V76" s="631" t="str">
        <f t="shared" si="4"/>
        <v/>
      </c>
      <c r="W76" s="442" t="str">
        <f t="shared" si="5"/>
        <v/>
      </c>
    </row>
    <row r="77" spans="1:23" x14ac:dyDescent="0.2">
      <c r="A77" s="56"/>
      <c r="B77" s="211" t="s">
        <v>677</v>
      </c>
      <c r="C77" s="212"/>
      <c r="D77" s="209" t="s">
        <v>535</v>
      </c>
      <c r="E77" s="16">
        <v>57</v>
      </c>
      <c r="F77" s="33" t="s">
        <v>510</v>
      </c>
      <c r="G77" s="33" t="s">
        <v>511</v>
      </c>
      <c r="H77" s="418">
        <f>IF('Table 1'!K77="","",'Table 1'!K77)</f>
        <v>454</v>
      </c>
      <c r="I77" s="419"/>
      <c r="J77" s="420">
        <v>452</v>
      </c>
      <c r="K77" s="444">
        <f t="shared" si="0"/>
        <v>2</v>
      </c>
      <c r="L77" s="420"/>
      <c r="M77" s="419"/>
      <c r="N77" s="420">
        <v>2</v>
      </c>
      <c r="O77" s="419"/>
      <c r="P77" s="421" t="str">
        <f t="shared" si="1"/>
        <v/>
      </c>
      <c r="Q77" s="419"/>
      <c r="R77" s="420"/>
      <c r="S77" s="423"/>
      <c r="T77" s="416" t="str">
        <f t="shared" si="2"/>
        <v/>
      </c>
      <c r="U77" s="626" t="str">
        <f t="shared" si="3"/>
        <v/>
      </c>
      <c r="V77" s="631" t="str">
        <f t="shared" si="4"/>
        <v/>
      </c>
      <c r="W77" s="442" t="str">
        <f t="shared" si="5"/>
        <v/>
      </c>
    </row>
    <row r="78" spans="1:23" x14ac:dyDescent="0.2">
      <c r="A78" s="56"/>
      <c r="B78" s="211" t="s">
        <v>678</v>
      </c>
      <c r="C78" s="212"/>
      <c r="D78" s="209" t="s">
        <v>535</v>
      </c>
      <c r="E78" s="13">
        <v>58</v>
      </c>
      <c r="F78" s="14" t="s">
        <v>118</v>
      </c>
      <c r="G78" s="14" t="s">
        <v>119</v>
      </c>
      <c r="H78" s="418">
        <f>IF('Table 1'!K78="","",'Table 1'!K78)</f>
        <v>8</v>
      </c>
      <c r="I78" s="419"/>
      <c r="J78" s="420"/>
      <c r="K78" s="444">
        <f t="shared" si="0"/>
        <v>8</v>
      </c>
      <c r="L78" s="420"/>
      <c r="M78" s="419"/>
      <c r="N78" s="420">
        <v>8</v>
      </c>
      <c r="O78" s="419"/>
      <c r="P78" s="421" t="str">
        <f t="shared" si="1"/>
        <v/>
      </c>
      <c r="Q78" s="419"/>
      <c r="R78" s="420"/>
      <c r="S78" s="423"/>
      <c r="T78" s="416" t="str">
        <f t="shared" si="2"/>
        <v/>
      </c>
      <c r="U78" s="626" t="str">
        <f t="shared" si="3"/>
        <v/>
      </c>
      <c r="V78" s="631" t="str">
        <f t="shared" si="4"/>
        <v/>
      </c>
      <c r="W78" s="442" t="str">
        <f t="shared" si="5"/>
        <v/>
      </c>
    </row>
    <row r="79" spans="1:23" x14ac:dyDescent="0.2">
      <c r="A79" s="56"/>
      <c r="B79" s="211" t="s">
        <v>679</v>
      </c>
      <c r="C79" s="212"/>
      <c r="D79" s="209" t="s">
        <v>535</v>
      </c>
      <c r="E79" s="16">
        <v>59</v>
      </c>
      <c r="F79" s="14" t="s">
        <v>120</v>
      </c>
      <c r="G79" s="14" t="s">
        <v>121</v>
      </c>
      <c r="H79" s="418">
        <f>IF('Table 1'!K79="","",'Table 1'!K79)</f>
        <v>42</v>
      </c>
      <c r="I79" s="419"/>
      <c r="J79" s="420"/>
      <c r="K79" s="444">
        <f t="shared" si="0"/>
        <v>42</v>
      </c>
      <c r="L79" s="420"/>
      <c r="M79" s="419"/>
      <c r="N79" s="420">
        <v>42</v>
      </c>
      <c r="O79" s="419"/>
      <c r="P79" s="421" t="str">
        <f t="shared" si="1"/>
        <v/>
      </c>
      <c r="Q79" s="419"/>
      <c r="R79" s="420"/>
      <c r="S79" s="423"/>
      <c r="T79" s="416" t="str">
        <f t="shared" si="2"/>
        <v/>
      </c>
      <c r="U79" s="626" t="str">
        <f t="shared" si="3"/>
        <v/>
      </c>
      <c r="V79" s="631" t="str">
        <f t="shared" si="4"/>
        <v/>
      </c>
      <c r="W79" s="442" t="str">
        <f t="shared" si="5"/>
        <v/>
      </c>
    </row>
    <row r="80" spans="1:23" x14ac:dyDescent="0.2">
      <c r="A80" s="56"/>
      <c r="B80" s="211" t="s">
        <v>680</v>
      </c>
      <c r="C80" s="212"/>
      <c r="D80" s="209" t="s">
        <v>535</v>
      </c>
      <c r="E80" s="13">
        <v>60</v>
      </c>
      <c r="F80" s="14" t="s">
        <v>122</v>
      </c>
      <c r="G80" s="14" t="s">
        <v>123</v>
      </c>
      <c r="H80" s="418">
        <f>IF('Table 1'!K80="","",'Table 1'!K80)</f>
        <v>2096</v>
      </c>
      <c r="I80" s="419"/>
      <c r="J80" s="420">
        <v>9</v>
      </c>
      <c r="K80" s="444">
        <f t="shared" si="0"/>
        <v>2087</v>
      </c>
      <c r="L80" s="420">
        <v>1</v>
      </c>
      <c r="M80" s="419"/>
      <c r="N80" s="420">
        <v>2086</v>
      </c>
      <c r="O80" s="419"/>
      <c r="P80" s="421" t="str">
        <f t="shared" si="1"/>
        <v/>
      </c>
      <c r="Q80" s="419"/>
      <c r="R80" s="420"/>
      <c r="S80" s="423"/>
      <c r="T80" s="416" t="str">
        <f t="shared" si="2"/>
        <v/>
      </c>
      <c r="U80" s="626" t="str">
        <f t="shared" si="3"/>
        <v/>
      </c>
      <c r="V80" s="631" t="str">
        <f t="shared" si="4"/>
        <v/>
      </c>
      <c r="W80" s="442" t="str">
        <f t="shared" si="5"/>
        <v/>
      </c>
    </row>
    <row r="81" spans="1:23" x14ac:dyDescent="0.2">
      <c r="A81" s="56"/>
      <c r="B81" s="211" t="s">
        <v>681</v>
      </c>
      <c r="C81" s="212"/>
      <c r="D81" s="209" t="s">
        <v>535</v>
      </c>
      <c r="E81" s="16">
        <v>61</v>
      </c>
      <c r="F81" s="14" t="s">
        <v>124</v>
      </c>
      <c r="G81" s="14" t="s">
        <v>125</v>
      </c>
      <c r="H81" s="418" t="str">
        <f>IF('Table 1'!K81="","",'Table 1'!K81)</f>
        <v/>
      </c>
      <c r="I81" s="419"/>
      <c r="J81" s="420"/>
      <c r="K81" s="444" t="str">
        <f t="shared" si="0"/>
        <v/>
      </c>
      <c r="L81" s="420"/>
      <c r="M81" s="419"/>
      <c r="N81" s="420"/>
      <c r="O81" s="419"/>
      <c r="P81" s="421" t="str">
        <f t="shared" si="1"/>
        <v/>
      </c>
      <c r="Q81" s="419"/>
      <c r="R81" s="420"/>
      <c r="S81" s="423"/>
      <c r="T81" s="416" t="str">
        <f t="shared" si="2"/>
        <v/>
      </c>
      <c r="U81" s="626" t="str">
        <f t="shared" si="3"/>
        <v/>
      </c>
      <c r="V81" s="631" t="str">
        <f t="shared" si="4"/>
        <v/>
      </c>
      <c r="W81" s="442" t="str">
        <f t="shared" si="5"/>
        <v/>
      </c>
    </row>
    <row r="82" spans="1:23" x14ac:dyDescent="0.2">
      <c r="A82" s="56"/>
      <c r="B82" s="211" t="s">
        <v>682</v>
      </c>
      <c r="C82" s="212"/>
      <c r="D82" s="209" t="s">
        <v>535</v>
      </c>
      <c r="E82" s="13">
        <v>62</v>
      </c>
      <c r="F82" s="14" t="s">
        <v>126</v>
      </c>
      <c r="G82" s="14" t="s">
        <v>127</v>
      </c>
      <c r="H82" s="418" t="str">
        <f>IF('Table 1'!K82="","",'Table 1'!K82)</f>
        <v/>
      </c>
      <c r="I82" s="419"/>
      <c r="J82" s="420"/>
      <c r="K82" s="444" t="str">
        <f t="shared" si="0"/>
        <v/>
      </c>
      <c r="L82" s="420"/>
      <c r="M82" s="419"/>
      <c r="N82" s="420"/>
      <c r="O82" s="419"/>
      <c r="P82" s="421" t="str">
        <f t="shared" si="1"/>
        <v/>
      </c>
      <c r="Q82" s="419"/>
      <c r="R82" s="420"/>
      <c r="S82" s="423"/>
      <c r="T82" s="416" t="str">
        <f t="shared" si="2"/>
        <v/>
      </c>
      <c r="U82" s="626" t="str">
        <f t="shared" si="3"/>
        <v/>
      </c>
      <c r="V82" s="631" t="str">
        <f t="shared" si="4"/>
        <v/>
      </c>
      <c r="W82" s="442" t="str">
        <f t="shared" si="5"/>
        <v/>
      </c>
    </row>
    <row r="83" spans="1:23" x14ac:dyDescent="0.2">
      <c r="A83" s="56"/>
      <c r="B83" s="211" t="s">
        <v>683</v>
      </c>
      <c r="C83" s="212"/>
      <c r="D83" s="209" t="s">
        <v>535</v>
      </c>
      <c r="E83" s="16">
        <v>63</v>
      </c>
      <c r="F83" s="14" t="s">
        <v>128</v>
      </c>
      <c r="G83" s="14" t="s">
        <v>129</v>
      </c>
      <c r="H83" s="418">
        <f>IF('Table 1'!K83="","",'Table 1'!K83)</f>
        <v>24</v>
      </c>
      <c r="I83" s="419"/>
      <c r="J83" s="420"/>
      <c r="K83" s="444">
        <f t="shared" si="0"/>
        <v>24</v>
      </c>
      <c r="L83" s="420"/>
      <c r="M83" s="419"/>
      <c r="N83" s="420">
        <v>24</v>
      </c>
      <c r="O83" s="419"/>
      <c r="P83" s="421" t="str">
        <f t="shared" si="1"/>
        <v/>
      </c>
      <c r="Q83" s="419"/>
      <c r="R83" s="420"/>
      <c r="S83" s="423"/>
      <c r="T83" s="416" t="str">
        <f t="shared" si="2"/>
        <v/>
      </c>
      <c r="U83" s="626" t="str">
        <f t="shared" si="3"/>
        <v/>
      </c>
      <c r="V83" s="631" t="str">
        <f t="shared" si="4"/>
        <v/>
      </c>
      <c r="W83" s="442" t="str">
        <f t="shared" si="5"/>
        <v/>
      </c>
    </row>
    <row r="84" spans="1:23" x14ac:dyDescent="0.2">
      <c r="A84" s="56"/>
      <c r="B84" s="211" t="s">
        <v>684</v>
      </c>
      <c r="C84" s="212"/>
      <c r="D84" s="209" t="s">
        <v>535</v>
      </c>
      <c r="E84" s="13">
        <v>64</v>
      </c>
      <c r="F84" s="14" t="s">
        <v>130</v>
      </c>
      <c r="G84" s="14" t="s">
        <v>131</v>
      </c>
      <c r="H84" s="418">
        <f>IF('Table 1'!K84="","",'Table 1'!K84)</f>
        <v>106</v>
      </c>
      <c r="I84" s="419"/>
      <c r="J84" s="420"/>
      <c r="K84" s="444">
        <f t="shared" si="0"/>
        <v>106</v>
      </c>
      <c r="L84" s="420"/>
      <c r="M84" s="419"/>
      <c r="N84" s="420">
        <v>106</v>
      </c>
      <c r="O84" s="419"/>
      <c r="P84" s="421" t="str">
        <f t="shared" si="1"/>
        <v/>
      </c>
      <c r="Q84" s="419"/>
      <c r="R84" s="420"/>
      <c r="S84" s="423"/>
      <c r="T84" s="416" t="str">
        <f t="shared" si="2"/>
        <v/>
      </c>
      <c r="U84" s="626" t="str">
        <f t="shared" si="3"/>
        <v/>
      </c>
      <c r="V84" s="631" t="str">
        <f t="shared" si="4"/>
        <v/>
      </c>
      <c r="W84" s="442" t="str">
        <f t="shared" si="5"/>
        <v/>
      </c>
    </row>
    <row r="85" spans="1:23" x14ac:dyDescent="0.2">
      <c r="A85" s="56"/>
      <c r="B85" s="211" t="s">
        <v>685</v>
      </c>
      <c r="C85" s="212"/>
      <c r="D85" s="209" t="s">
        <v>535</v>
      </c>
      <c r="E85" s="16">
        <v>65</v>
      </c>
      <c r="F85" s="14" t="s">
        <v>132</v>
      </c>
      <c r="G85" s="14" t="s">
        <v>133</v>
      </c>
      <c r="H85" s="418">
        <f>IF('Table 1'!K85="","",'Table 1'!K85)</f>
        <v>169</v>
      </c>
      <c r="I85" s="419"/>
      <c r="J85" s="420"/>
      <c r="K85" s="444">
        <f t="shared" si="0"/>
        <v>169</v>
      </c>
      <c r="L85" s="420"/>
      <c r="M85" s="419"/>
      <c r="N85" s="420">
        <v>169</v>
      </c>
      <c r="O85" s="419"/>
      <c r="P85" s="421" t="str">
        <f t="shared" si="1"/>
        <v/>
      </c>
      <c r="Q85" s="419"/>
      <c r="R85" s="420"/>
      <c r="S85" s="423"/>
      <c r="T85" s="416" t="str">
        <f t="shared" si="2"/>
        <v/>
      </c>
      <c r="U85" s="626" t="str">
        <f t="shared" si="3"/>
        <v/>
      </c>
      <c r="V85" s="631" t="str">
        <f t="shared" si="4"/>
        <v/>
      </c>
      <c r="W85" s="442" t="str">
        <f t="shared" si="5"/>
        <v/>
      </c>
    </row>
    <row r="86" spans="1:23" x14ac:dyDescent="0.2">
      <c r="A86" s="56"/>
      <c r="B86" s="211" t="s">
        <v>686</v>
      </c>
      <c r="C86" s="212"/>
      <c r="D86" s="209" t="s">
        <v>535</v>
      </c>
      <c r="E86" s="13">
        <v>66</v>
      </c>
      <c r="F86" s="14" t="s">
        <v>134</v>
      </c>
      <c r="G86" s="14" t="s">
        <v>135</v>
      </c>
      <c r="H86" s="418">
        <f>IF('Table 1'!K86="","",'Table 1'!K86)</f>
        <v>35</v>
      </c>
      <c r="I86" s="419"/>
      <c r="J86" s="420">
        <v>11</v>
      </c>
      <c r="K86" s="444">
        <f t="shared" ref="K86:K149" si="6">IF(AND(L86="",M86="",N86=""),"",IF(OR(L86="c",M86="c",N86="c"),"c",SUM(L86:N86)))</f>
        <v>24</v>
      </c>
      <c r="L86" s="420">
        <v>2</v>
      </c>
      <c r="M86" s="419"/>
      <c r="N86" s="420">
        <v>22</v>
      </c>
      <c r="O86" s="419"/>
      <c r="P86" s="421" t="str">
        <f t="shared" ref="P86:P149" si="7">IF(AND(Q86="",R86="",S86=""),"",IF(OR(Q86="c",R86="c",S86="c"),"c",SUM(Q86:S86)))</f>
        <v/>
      </c>
      <c r="Q86" s="419"/>
      <c r="R86" s="420"/>
      <c r="S86" s="423"/>
      <c r="T86" s="416" t="str">
        <f t="shared" ref="T86:T149" si="8">IF(AND(ISNUMBER(H86),SUM(COUNTIF(I86:K86,"c"),COUNTIF(O86:P86,"c"))=1),"Res Disc",IF(AND(H86="c",ISNUMBER(I86),ISNUMBER(J86),ISNUMBER(K86),ISNUMBER(O86),ISNUMBER(P86)),"Res Disc",IF(AND(COUNTIF(Q86:S86,"c")=1,ISNUMBER(P86)),"Res Disc",IF(AND(P86="c",ISNUMBER(Q86),ISNUMBER(R86),ISNUMBER(S86)),"Res Disc",IF(AND(K86="c",ISNUMBER(L86),ISNUMBER(M86),ISNUMBER(N86)),"Res Disc",IF(AND(ISNUMBER(K86),COUNTIF(L86:N86,"c")=1),"Res Disc",""))))))</f>
        <v/>
      </c>
      <c r="U86" s="626" t="str">
        <f t="shared" ref="U86:U149" si="9">IF(T86&lt;&gt;"","",IF(SUM(COUNTIF(I86:K86,"c"),COUNTIF(O86:P86,"c"))&gt;1,"",IF(OR(AND(H86="c",OR(I86="c",J86="c",K86="c",O86="c",P86="c")),AND(H86&lt;&gt;"",I86="c",J86="c",K86="c",O86="c",P86="c"),AND(H86&lt;&gt;"",I86="",J86="",K86="",O86="",P86="")),"",IF(ABS(SUM(I86:K86,O86:P86)-SUM(H86))&gt;0.9,SUM(I86:K86,O86:P86),""))))</f>
        <v/>
      </c>
      <c r="V86" s="631" t="str">
        <f t="shared" ref="V86:V149" si="10">IF(T86&lt;&gt;"","",IF(OR(AND(K86="c",OR(L86="c",N86="c",M86="c")),AND(K86&lt;&gt;"",L86="c",M86="c",N86="c"),AND(K86&lt;&gt;"",L86="",N86="",M86="")),"",IF(COUNTIF(L86:N86,"c")&gt;1,"",IF(ABS(SUM(L86:N86)-SUM(K86))&gt;0.9,SUM(L86:N86),""))))</f>
        <v/>
      </c>
      <c r="W86" s="442" t="str">
        <f t="shared" ref="W86:W149" si="11">IF(T86&lt;&gt;"","",IF(OR(AND(P86="c",OR(Q86="c",S86="c",R86="c")),AND(P86&lt;&gt;"",Q86="c",R86="c",S86="c"),AND(P86&lt;&gt;"",Q86="",S86="",R86="")),"",IF(COUNTIF(Q86:S86,"c")&gt;1,"",IF(ABS(SUM(Q86:S86)-SUM(P86))&gt;0.9,SUM(Q86:S86),""))))</f>
        <v/>
      </c>
    </row>
    <row r="87" spans="1:23" x14ac:dyDescent="0.2">
      <c r="A87" s="56"/>
      <c r="B87" s="211" t="s">
        <v>687</v>
      </c>
      <c r="C87" s="212"/>
      <c r="D87" s="209" t="s">
        <v>535</v>
      </c>
      <c r="E87" s="16">
        <v>67</v>
      </c>
      <c r="F87" s="14" t="s">
        <v>136</v>
      </c>
      <c r="G87" s="14" t="s">
        <v>137</v>
      </c>
      <c r="H87" s="418" t="str">
        <f>IF('Table 1'!K87="","",'Table 1'!K87)</f>
        <v/>
      </c>
      <c r="I87" s="419"/>
      <c r="J87" s="420"/>
      <c r="K87" s="444" t="str">
        <f t="shared" si="6"/>
        <v/>
      </c>
      <c r="L87" s="420"/>
      <c r="M87" s="419"/>
      <c r="N87" s="420"/>
      <c r="O87" s="419"/>
      <c r="P87" s="421" t="str">
        <f t="shared" si="7"/>
        <v/>
      </c>
      <c r="Q87" s="419"/>
      <c r="R87" s="420"/>
      <c r="S87" s="423"/>
      <c r="T87" s="416" t="str">
        <f t="shared" si="8"/>
        <v/>
      </c>
      <c r="U87" s="626" t="str">
        <f t="shared" si="9"/>
        <v/>
      </c>
      <c r="V87" s="631" t="str">
        <f t="shared" si="10"/>
        <v/>
      </c>
      <c r="W87" s="442" t="str">
        <f t="shared" si="11"/>
        <v/>
      </c>
    </row>
    <row r="88" spans="1:23" x14ac:dyDescent="0.2">
      <c r="A88" s="56"/>
      <c r="B88" s="211" t="s">
        <v>688</v>
      </c>
      <c r="C88" s="212"/>
      <c r="D88" s="209" t="s">
        <v>535</v>
      </c>
      <c r="E88" s="13">
        <v>68</v>
      </c>
      <c r="F88" s="14" t="s">
        <v>138</v>
      </c>
      <c r="G88" s="14" t="s">
        <v>139</v>
      </c>
      <c r="H88" s="418" t="str">
        <f>IF('Table 1'!K88="","",'Table 1'!K88)</f>
        <v/>
      </c>
      <c r="I88" s="419"/>
      <c r="J88" s="420"/>
      <c r="K88" s="444" t="str">
        <f t="shared" si="6"/>
        <v/>
      </c>
      <c r="L88" s="420"/>
      <c r="M88" s="419"/>
      <c r="N88" s="420"/>
      <c r="O88" s="419"/>
      <c r="P88" s="421" t="str">
        <f t="shared" si="7"/>
        <v/>
      </c>
      <c r="Q88" s="419"/>
      <c r="R88" s="420"/>
      <c r="S88" s="423"/>
      <c r="T88" s="416" t="str">
        <f t="shared" si="8"/>
        <v/>
      </c>
      <c r="U88" s="626" t="str">
        <f t="shared" si="9"/>
        <v/>
      </c>
      <c r="V88" s="631" t="str">
        <f t="shared" si="10"/>
        <v/>
      </c>
      <c r="W88" s="442" t="str">
        <f t="shared" si="11"/>
        <v/>
      </c>
    </row>
    <row r="89" spans="1:23" x14ac:dyDescent="0.2">
      <c r="A89" s="56"/>
      <c r="B89" s="211" t="s">
        <v>689</v>
      </c>
      <c r="C89" s="212"/>
      <c r="D89" s="209" t="s">
        <v>535</v>
      </c>
      <c r="E89" s="16">
        <v>69</v>
      </c>
      <c r="F89" s="14" t="s">
        <v>140</v>
      </c>
      <c r="G89" s="14" t="s">
        <v>141</v>
      </c>
      <c r="H89" s="418" t="str">
        <f>IF('Table 1'!K89="","",'Table 1'!K89)</f>
        <v/>
      </c>
      <c r="I89" s="419"/>
      <c r="J89" s="420"/>
      <c r="K89" s="444" t="str">
        <f t="shared" si="6"/>
        <v/>
      </c>
      <c r="L89" s="420"/>
      <c r="M89" s="419"/>
      <c r="N89" s="420"/>
      <c r="O89" s="419"/>
      <c r="P89" s="421" t="str">
        <f t="shared" si="7"/>
        <v/>
      </c>
      <c r="Q89" s="419"/>
      <c r="R89" s="420"/>
      <c r="S89" s="423"/>
      <c r="T89" s="416" t="str">
        <f t="shared" si="8"/>
        <v/>
      </c>
      <c r="U89" s="626" t="str">
        <f t="shared" si="9"/>
        <v/>
      </c>
      <c r="V89" s="631" t="str">
        <f t="shared" si="10"/>
        <v/>
      </c>
      <c r="W89" s="442" t="str">
        <f t="shared" si="11"/>
        <v/>
      </c>
    </row>
    <row r="90" spans="1:23" x14ac:dyDescent="0.2">
      <c r="A90" s="56"/>
      <c r="B90" s="211" t="s">
        <v>690</v>
      </c>
      <c r="C90" s="212"/>
      <c r="D90" s="209" t="s">
        <v>535</v>
      </c>
      <c r="E90" s="13">
        <v>70</v>
      </c>
      <c r="F90" s="14" t="s">
        <v>142</v>
      </c>
      <c r="G90" s="14" t="s">
        <v>143</v>
      </c>
      <c r="H90" s="418" t="str">
        <f>IF('Table 1'!K90="","",'Table 1'!K90)</f>
        <v/>
      </c>
      <c r="I90" s="419"/>
      <c r="J90" s="420"/>
      <c r="K90" s="444" t="str">
        <f t="shared" si="6"/>
        <v/>
      </c>
      <c r="L90" s="420"/>
      <c r="M90" s="419"/>
      <c r="N90" s="420"/>
      <c r="O90" s="419"/>
      <c r="P90" s="421" t="str">
        <f t="shared" si="7"/>
        <v/>
      </c>
      <c r="Q90" s="419"/>
      <c r="R90" s="420"/>
      <c r="S90" s="423"/>
      <c r="T90" s="416" t="str">
        <f t="shared" si="8"/>
        <v/>
      </c>
      <c r="U90" s="626" t="str">
        <f t="shared" si="9"/>
        <v/>
      </c>
      <c r="V90" s="631" t="str">
        <f t="shared" si="10"/>
        <v/>
      </c>
      <c r="W90" s="442" t="str">
        <f t="shared" si="11"/>
        <v/>
      </c>
    </row>
    <row r="91" spans="1:23" x14ac:dyDescent="0.2">
      <c r="A91" s="56"/>
      <c r="B91" s="211" t="s">
        <v>691</v>
      </c>
      <c r="C91" s="212"/>
      <c r="D91" s="209" t="s">
        <v>535</v>
      </c>
      <c r="E91" s="16">
        <v>71</v>
      </c>
      <c r="F91" s="14" t="s">
        <v>144</v>
      </c>
      <c r="G91" s="14" t="s">
        <v>145</v>
      </c>
      <c r="H91" s="418" t="str">
        <f>IF('Table 1'!K91="","",'Table 1'!K91)</f>
        <v/>
      </c>
      <c r="I91" s="419"/>
      <c r="J91" s="420"/>
      <c r="K91" s="444" t="str">
        <f t="shared" si="6"/>
        <v/>
      </c>
      <c r="L91" s="420"/>
      <c r="M91" s="419"/>
      <c r="N91" s="420"/>
      <c r="O91" s="419"/>
      <c r="P91" s="421" t="str">
        <f t="shared" si="7"/>
        <v/>
      </c>
      <c r="Q91" s="419"/>
      <c r="R91" s="420"/>
      <c r="S91" s="423"/>
      <c r="T91" s="416" t="str">
        <f t="shared" si="8"/>
        <v/>
      </c>
      <c r="U91" s="626" t="str">
        <f t="shared" si="9"/>
        <v/>
      </c>
      <c r="V91" s="631" t="str">
        <f t="shared" si="10"/>
        <v/>
      </c>
      <c r="W91" s="442" t="str">
        <f t="shared" si="11"/>
        <v/>
      </c>
    </row>
    <row r="92" spans="1:23" x14ac:dyDescent="0.2">
      <c r="A92" s="56"/>
      <c r="B92" s="211" t="s">
        <v>692</v>
      </c>
      <c r="C92" s="212"/>
      <c r="D92" s="209" t="s">
        <v>535</v>
      </c>
      <c r="E92" s="13">
        <v>72</v>
      </c>
      <c r="F92" s="14" t="s">
        <v>146</v>
      </c>
      <c r="G92" s="14" t="s">
        <v>147</v>
      </c>
      <c r="H92" s="418" t="str">
        <f>IF('Table 1'!K92="","",'Table 1'!K92)</f>
        <v/>
      </c>
      <c r="I92" s="419"/>
      <c r="J92" s="420"/>
      <c r="K92" s="444" t="str">
        <f t="shared" si="6"/>
        <v/>
      </c>
      <c r="L92" s="420"/>
      <c r="M92" s="419"/>
      <c r="N92" s="420"/>
      <c r="O92" s="419"/>
      <c r="P92" s="421" t="str">
        <f t="shared" si="7"/>
        <v/>
      </c>
      <c r="Q92" s="419"/>
      <c r="R92" s="420"/>
      <c r="S92" s="423"/>
      <c r="T92" s="416" t="str">
        <f t="shared" si="8"/>
        <v/>
      </c>
      <c r="U92" s="626" t="str">
        <f t="shared" si="9"/>
        <v/>
      </c>
      <c r="V92" s="631" t="str">
        <f t="shared" si="10"/>
        <v/>
      </c>
      <c r="W92" s="442" t="str">
        <f t="shared" si="11"/>
        <v/>
      </c>
    </row>
    <row r="93" spans="1:23" x14ac:dyDescent="0.2">
      <c r="A93" s="56"/>
      <c r="B93" s="211" t="s">
        <v>693</v>
      </c>
      <c r="C93" s="212"/>
      <c r="D93" s="209" t="s">
        <v>535</v>
      </c>
      <c r="E93" s="16">
        <v>73</v>
      </c>
      <c r="F93" s="14" t="s">
        <v>148</v>
      </c>
      <c r="G93" s="14" t="s">
        <v>149</v>
      </c>
      <c r="H93" s="418" t="str">
        <f>IF('Table 1'!K93="","",'Table 1'!K93)</f>
        <v/>
      </c>
      <c r="I93" s="419"/>
      <c r="J93" s="420"/>
      <c r="K93" s="444" t="str">
        <f t="shared" si="6"/>
        <v/>
      </c>
      <c r="L93" s="420"/>
      <c r="M93" s="419"/>
      <c r="N93" s="420"/>
      <c r="O93" s="419"/>
      <c r="P93" s="421" t="str">
        <f t="shared" si="7"/>
        <v/>
      </c>
      <c r="Q93" s="419"/>
      <c r="R93" s="420"/>
      <c r="S93" s="423"/>
      <c r="T93" s="416" t="str">
        <f t="shared" si="8"/>
        <v/>
      </c>
      <c r="U93" s="626" t="str">
        <f t="shared" si="9"/>
        <v/>
      </c>
      <c r="V93" s="631" t="str">
        <f t="shared" si="10"/>
        <v/>
      </c>
      <c r="W93" s="442" t="str">
        <f t="shared" si="11"/>
        <v/>
      </c>
    </row>
    <row r="94" spans="1:23" x14ac:dyDescent="0.2">
      <c r="A94" s="56"/>
      <c r="B94" s="211" t="s">
        <v>694</v>
      </c>
      <c r="C94" s="212"/>
      <c r="D94" s="209" t="s">
        <v>535</v>
      </c>
      <c r="E94" s="13">
        <v>74</v>
      </c>
      <c r="F94" s="14" t="s">
        <v>150</v>
      </c>
      <c r="G94" s="14" t="s">
        <v>151</v>
      </c>
      <c r="H94" s="418">
        <f>IF('Table 1'!K94="","",'Table 1'!K94)</f>
        <v>532</v>
      </c>
      <c r="I94" s="419"/>
      <c r="J94" s="420">
        <v>92</v>
      </c>
      <c r="K94" s="444">
        <f t="shared" si="6"/>
        <v>440</v>
      </c>
      <c r="L94" s="420">
        <v>3</v>
      </c>
      <c r="M94" s="419"/>
      <c r="N94" s="420">
        <v>437</v>
      </c>
      <c r="O94" s="419"/>
      <c r="P94" s="421" t="str">
        <f t="shared" si="7"/>
        <v/>
      </c>
      <c r="Q94" s="419"/>
      <c r="R94" s="420"/>
      <c r="S94" s="423"/>
      <c r="T94" s="416" t="str">
        <f t="shared" si="8"/>
        <v/>
      </c>
      <c r="U94" s="626" t="str">
        <f t="shared" si="9"/>
        <v/>
      </c>
      <c r="V94" s="631" t="str">
        <f t="shared" si="10"/>
        <v/>
      </c>
      <c r="W94" s="442" t="str">
        <f t="shared" si="11"/>
        <v/>
      </c>
    </row>
    <row r="95" spans="1:23" x14ac:dyDescent="0.2">
      <c r="A95" s="56"/>
      <c r="B95" s="211" t="s">
        <v>695</v>
      </c>
      <c r="C95" s="212"/>
      <c r="D95" s="209" t="s">
        <v>535</v>
      </c>
      <c r="E95" s="16">
        <v>75</v>
      </c>
      <c r="F95" s="14" t="s">
        <v>152</v>
      </c>
      <c r="G95" s="14" t="s">
        <v>153</v>
      </c>
      <c r="H95" s="418">
        <f>IF('Table 1'!K95="","",'Table 1'!K95)</f>
        <v>17074</v>
      </c>
      <c r="I95" s="419"/>
      <c r="J95" s="420">
        <v>435</v>
      </c>
      <c r="K95" s="444">
        <f t="shared" si="6"/>
        <v>16639</v>
      </c>
      <c r="L95" s="420">
        <v>42</v>
      </c>
      <c r="M95" s="419"/>
      <c r="N95" s="420">
        <v>16597</v>
      </c>
      <c r="O95" s="419"/>
      <c r="P95" s="421" t="str">
        <f t="shared" si="7"/>
        <v/>
      </c>
      <c r="Q95" s="419"/>
      <c r="R95" s="420"/>
      <c r="S95" s="423"/>
      <c r="T95" s="416" t="str">
        <f t="shared" si="8"/>
        <v/>
      </c>
      <c r="U95" s="626" t="str">
        <f t="shared" si="9"/>
        <v/>
      </c>
      <c r="V95" s="631" t="str">
        <f t="shared" si="10"/>
        <v/>
      </c>
      <c r="W95" s="442" t="str">
        <f t="shared" si="11"/>
        <v/>
      </c>
    </row>
    <row r="96" spans="1:23" x14ac:dyDescent="0.2">
      <c r="A96" s="56"/>
      <c r="B96" s="211" t="s">
        <v>696</v>
      </c>
      <c r="C96" s="212"/>
      <c r="D96" s="209" t="s">
        <v>535</v>
      </c>
      <c r="E96" s="13">
        <v>76</v>
      </c>
      <c r="F96" s="14" t="s">
        <v>154</v>
      </c>
      <c r="G96" s="14" t="s">
        <v>155</v>
      </c>
      <c r="H96" s="418" t="str">
        <f>IF('Table 1'!K96="","",'Table 1'!K96)</f>
        <v/>
      </c>
      <c r="I96" s="419"/>
      <c r="J96" s="420"/>
      <c r="K96" s="444" t="str">
        <f t="shared" si="6"/>
        <v/>
      </c>
      <c r="L96" s="420"/>
      <c r="M96" s="419"/>
      <c r="N96" s="420"/>
      <c r="O96" s="419"/>
      <c r="P96" s="421" t="str">
        <f t="shared" si="7"/>
        <v/>
      </c>
      <c r="Q96" s="419"/>
      <c r="R96" s="420"/>
      <c r="S96" s="423"/>
      <c r="T96" s="416" t="str">
        <f t="shared" si="8"/>
        <v/>
      </c>
      <c r="U96" s="626" t="str">
        <f t="shared" si="9"/>
        <v/>
      </c>
      <c r="V96" s="631" t="str">
        <f t="shared" si="10"/>
        <v/>
      </c>
      <c r="W96" s="442" t="str">
        <f t="shared" si="11"/>
        <v/>
      </c>
    </row>
    <row r="97" spans="1:23" x14ac:dyDescent="0.2">
      <c r="A97" s="56"/>
      <c r="B97" s="211" t="s">
        <v>697</v>
      </c>
      <c r="C97" s="212"/>
      <c r="D97" s="209" t="s">
        <v>535</v>
      </c>
      <c r="E97" s="16">
        <v>77</v>
      </c>
      <c r="F97" s="14" t="s">
        <v>156</v>
      </c>
      <c r="G97" s="14" t="s">
        <v>157</v>
      </c>
      <c r="H97" s="418" t="str">
        <f>IF('Table 1'!K97="","",'Table 1'!K97)</f>
        <v/>
      </c>
      <c r="I97" s="419"/>
      <c r="J97" s="420"/>
      <c r="K97" s="444" t="str">
        <f t="shared" si="6"/>
        <v/>
      </c>
      <c r="L97" s="420"/>
      <c r="M97" s="419"/>
      <c r="N97" s="420"/>
      <c r="O97" s="419"/>
      <c r="P97" s="421" t="str">
        <f t="shared" si="7"/>
        <v/>
      </c>
      <c r="Q97" s="419"/>
      <c r="R97" s="420"/>
      <c r="S97" s="423"/>
      <c r="T97" s="416" t="str">
        <f t="shared" si="8"/>
        <v/>
      </c>
      <c r="U97" s="626" t="str">
        <f t="shared" si="9"/>
        <v/>
      </c>
      <c r="V97" s="631" t="str">
        <f t="shared" si="10"/>
        <v/>
      </c>
      <c r="W97" s="442" t="str">
        <f t="shared" si="11"/>
        <v/>
      </c>
    </row>
    <row r="98" spans="1:23" x14ac:dyDescent="0.2">
      <c r="A98" s="56"/>
      <c r="B98" s="211" t="s">
        <v>698</v>
      </c>
      <c r="C98" s="212"/>
      <c r="D98" s="209" t="s">
        <v>535</v>
      </c>
      <c r="E98" s="13">
        <v>78</v>
      </c>
      <c r="F98" s="14" t="s">
        <v>158</v>
      </c>
      <c r="G98" s="14" t="s">
        <v>159</v>
      </c>
      <c r="H98" s="418" t="str">
        <f>IF('Table 1'!K98="","",'Table 1'!K98)</f>
        <v/>
      </c>
      <c r="I98" s="419"/>
      <c r="J98" s="420"/>
      <c r="K98" s="444" t="str">
        <f t="shared" si="6"/>
        <v/>
      </c>
      <c r="L98" s="420"/>
      <c r="M98" s="419"/>
      <c r="N98" s="420"/>
      <c r="O98" s="419"/>
      <c r="P98" s="421" t="str">
        <f t="shared" si="7"/>
        <v/>
      </c>
      <c r="Q98" s="419"/>
      <c r="R98" s="420"/>
      <c r="S98" s="423"/>
      <c r="T98" s="416" t="str">
        <f t="shared" si="8"/>
        <v/>
      </c>
      <c r="U98" s="626" t="str">
        <f t="shared" si="9"/>
        <v/>
      </c>
      <c r="V98" s="631" t="str">
        <f t="shared" si="10"/>
        <v/>
      </c>
      <c r="W98" s="442" t="str">
        <f t="shared" si="11"/>
        <v/>
      </c>
    </row>
    <row r="99" spans="1:23" x14ac:dyDescent="0.2">
      <c r="A99" s="56"/>
      <c r="B99" s="211" t="s">
        <v>699</v>
      </c>
      <c r="C99" s="212"/>
      <c r="D99" s="209" t="s">
        <v>535</v>
      </c>
      <c r="E99" s="16">
        <v>79</v>
      </c>
      <c r="F99" s="14" t="s">
        <v>160</v>
      </c>
      <c r="G99" s="14" t="s">
        <v>161</v>
      </c>
      <c r="H99" s="418">
        <f>IF('Table 1'!K99="","",'Table 1'!K99)</f>
        <v>20</v>
      </c>
      <c r="I99" s="419"/>
      <c r="J99" s="420"/>
      <c r="K99" s="444">
        <f t="shared" si="6"/>
        <v>20</v>
      </c>
      <c r="L99" s="420"/>
      <c r="M99" s="419"/>
      <c r="N99" s="420">
        <v>20</v>
      </c>
      <c r="O99" s="419"/>
      <c r="P99" s="421" t="str">
        <f t="shared" si="7"/>
        <v/>
      </c>
      <c r="Q99" s="419"/>
      <c r="R99" s="420"/>
      <c r="S99" s="423"/>
      <c r="T99" s="416" t="str">
        <f t="shared" si="8"/>
        <v/>
      </c>
      <c r="U99" s="626" t="str">
        <f t="shared" si="9"/>
        <v/>
      </c>
      <c r="V99" s="631" t="str">
        <f t="shared" si="10"/>
        <v/>
      </c>
      <c r="W99" s="442" t="str">
        <f t="shared" si="11"/>
        <v/>
      </c>
    </row>
    <row r="100" spans="1:23" x14ac:dyDescent="0.2">
      <c r="A100" s="56"/>
      <c r="B100" s="211" t="s">
        <v>700</v>
      </c>
      <c r="C100" s="212"/>
      <c r="D100" s="209" t="s">
        <v>535</v>
      </c>
      <c r="E100" s="13">
        <v>80</v>
      </c>
      <c r="F100" s="14" t="s">
        <v>162</v>
      </c>
      <c r="G100" s="14" t="s">
        <v>163</v>
      </c>
      <c r="H100" s="418" t="str">
        <f>IF('Table 1'!K100="","",'Table 1'!K100)</f>
        <v/>
      </c>
      <c r="I100" s="419"/>
      <c r="J100" s="420"/>
      <c r="K100" s="444" t="str">
        <f t="shared" si="6"/>
        <v/>
      </c>
      <c r="L100" s="420"/>
      <c r="M100" s="419"/>
      <c r="N100" s="420"/>
      <c r="O100" s="419"/>
      <c r="P100" s="421" t="str">
        <f t="shared" si="7"/>
        <v/>
      </c>
      <c r="Q100" s="419"/>
      <c r="R100" s="420"/>
      <c r="S100" s="423"/>
      <c r="T100" s="416" t="str">
        <f t="shared" si="8"/>
        <v/>
      </c>
      <c r="U100" s="626" t="str">
        <f t="shared" si="9"/>
        <v/>
      </c>
      <c r="V100" s="631" t="str">
        <f t="shared" si="10"/>
        <v/>
      </c>
      <c r="W100" s="442" t="str">
        <f t="shared" si="11"/>
        <v/>
      </c>
    </row>
    <row r="101" spans="1:23" x14ac:dyDescent="0.2">
      <c r="A101" s="56"/>
      <c r="B101" s="211" t="s">
        <v>701</v>
      </c>
      <c r="C101" s="212"/>
      <c r="D101" s="209" t="s">
        <v>535</v>
      </c>
      <c r="E101" s="16">
        <v>81</v>
      </c>
      <c r="F101" s="14" t="s">
        <v>164</v>
      </c>
      <c r="G101" s="14" t="s">
        <v>165</v>
      </c>
      <c r="H101" s="418">
        <f>IF('Table 1'!K101="","",'Table 1'!K101)</f>
        <v>13</v>
      </c>
      <c r="I101" s="419"/>
      <c r="J101" s="420"/>
      <c r="K101" s="444">
        <f t="shared" si="6"/>
        <v>13</v>
      </c>
      <c r="L101" s="420"/>
      <c r="M101" s="419"/>
      <c r="N101" s="420">
        <v>13</v>
      </c>
      <c r="O101" s="419"/>
      <c r="P101" s="421" t="str">
        <f t="shared" si="7"/>
        <v/>
      </c>
      <c r="Q101" s="419"/>
      <c r="R101" s="420"/>
      <c r="S101" s="423"/>
      <c r="T101" s="416" t="str">
        <f t="shared" si="8"/>
        <v/>
      </c>
      <c r="U101" s="626" t="str">
        <f t="shared" si="9"/>
        <v/>
      </c>
      <c r="V101" s="631" t="str">
        <f t="shared" si="10"/>
        <v/>
      </c>
      <c r="W101" s="442" t="str">
        <f t="shared" si="11"/>
        <v/>
      </c>
    </row>
    <row r="102" spans="1:23" x14ac:dyDescent="0.2">
      <c r="A102" s="56"/>
      <c r="B102" s="211" t="s">
        <v>702</v>
      </c>
      <c r="C102" s="212"/>
      <c r="D102" s="209" t="s">
        <v>535</v>
      </c>
      <c r="E102" s="13">
        <v>82</v>
      </c>
      <c r="F102" s="14" t="s">
        <v>166</v>
      </c>
      <c r="G102" s="14" t="s">
        <v>167</v>
      </c>
      <c r="H102" s="418">
        <f>IF('Table 1'!K102="","",'Table 1'!K102)</f>
        <v>8937</v>
      </c>
      <c r="I102" s="419"/>
      <c r="J102" s="420">
        <v>698</v>
      </c>
      <c r="K102" s="444">
        <f t="shared" si="6"/>
        <v>8239</v>
      </c>
      <c r="L102" s="420">
        <v>45</v>
      </c>
      <c r="M102" s="419"/>
      <c r="N102" s="420">
        <v>8194</v>
      </c>
      <c r="O102" s="419"/>
      <c r="P102" s="421" t="str">
        <f t="shared" si="7"/>
        <v/>
      </c>
      <c r="Q102" s="419"/>
      <c r="R102" s="420"/>
      <c r="S102" s="423"/>
      <c r="T102" s="416" t="str">
        <f t="shared" si="8"/>
        <v/>
      </c>
      <c r="U102" s="626" t="str">
        <f t="shared" si="9"/>
        <v/>
      </c>
      <c r="V102" s="631" t="str">
        <f t="shared" si="10"/>
        <v/>
      </c>
      <c r="W102" s="442" t="str">
        <f t="shared" si="11"/>
        <v/>
      </c>
    </row>
    <row r="103" spans="1:23" x14ac:dyDescent="0.2">
      <c r="A103" s="56"/>
      <c r="B103" s="211" t="s">
        <v>703</v>
      </c>
      <c r="C103" s="212"/>
      <c r="D103" s="209" t="s">
        <v>535</v>
      </c>
      <c r="E103" s="16">
        <v>83</v>
      </c>
      <c r="F103" s="14" t="s">
        <v>168</v>
      </c>
      <c r="G103" s="14" t="s">
        <v>169</v>
      </c>
      <c r="H103" s="418">
        <f>IF('Table 1'!K103="","",'Table 1'!K103)</f>
        <v>61</v>
      </c>
      <c r="I103" s="419"/>
      <c r="J103" s="420"/>
      <c r="K103" s="444">
        <f t="shared" si="6"/>
        <v>61</v>
      </c>
      <c r="L103" s="420"/>
      <c r="M103" s="419"/>
      <c r="N103" s="420">
        <v>61</v>
      </c>
      <c r="O103" s="419"/>
      <c r="P103" s="421" t="str">
        <f t="shared" si="7"/>
        <v/>
      </c>
      <c r="Q103" s="419"/>
      <c r="R103" s="420"/>
      <c r="S103" s="423"/>
      <c r="T103" s="416" t="str">
        <f t="shared" si="8"/>
        <v/>
      </c>
      <c r="U103" s="626" t="str">
        <f t="shared" si="9"/>
        <v/>
      </c>
      <c r="V103" s="631" t="str">
        <f t="shared" si="10"/>
        <v/>
      </c>
      <c r="W103" s="442" t="str">
        <f t="shared" si="11"/>
        <v/>
      </c>
    </row>
    <row r="104" spans="1:23" x14ac:dyDescent="0.2">
      <c r="A104" s="56"/>
      <c r="B104" s="211" t="s">
        <v>704</v>
      </c>
      <c r="C104" s="212"/>
      <c r="D104" s="209" t="s">
        <v>535</v>
      </c>
      <c r="E104" s="13">
        <v>84</v>
      </c>
      <c r="F104" s="14" t="s">
        <v>170</v>
      </c>
      <c r="G104" s="14" t="s">
        <v>171</v>
      </c>
      <c r="H104" s="418">
        <f>IF('Table 1'!K104="","",'Table 1'!K104)</f>
        <v>1</v>
      </c>
      <c r="I104" s="419"/>
      <c r="J104" s="420">
        <v>1</v>
      </c>
      <c r="K104" s="444" t="str">
        <f t="shared" si="6"/>
        <v/>
      </c>
      <c r="L104" s="420"/>
      <c r="M104" s="419"/>
      <c r="N104" s="420"/>
      <c r="O104" s="419"/>
      <c r="P104" s="421" t="str">
        <f t="shared" si="7"/>
        <v/>
      </c>
      <c r="Q104" s="419"/>
      <c r="R104" s="420"/>
      <c r="S104" s="423"/>
      <c r="T104" s="416" t="str">
        <f t="shared" si="8"/>
        <v/>
      </c>
      <c r="U104" s="626" t="str">
        <f t="shared" si="9"/>
        <v/>
      </c>
      <c r="V104" s="631" t="str">
        <f t="shared" si="10"/>
        <v/>
      </c>
      <c r="W104" s="442" t="str">
        <f t="shared" si="11"/>
        <v/>
      </c>
    </row>
    <row r="105" spans="1:23" x14ac:dyDescent="0.2">
      <c r="A105" s="56"/>
      <c r="B105" s="211" t="s">
        <v>705</v>
      </c>
      <c r="C105" s="212"/>
      <c r="D105" s="209" t="s">
        <v>535</v>
      </c>
      <c r="E105" s="16">
        <v>85</v>
      </c>
      <c r="F105" s="14" t="s">
        <v>172</v>
      </c>
      <c r="G105" s="14" t="s">
        <v>173</v>
      </c>
      <c r="H105" s="418">
        <f>IF('Table 1'!K105="","",'Table 1'!K105)</f>
        <v>1247</v>
      </c>
      <c r="I105" s="419"/>
      <c r="J105" s="420"/>
      <c r="K105" s="444">
        <f t="shared" si="6"/>
        <v>1247</v>
      </c>
      <c r="L105" s="420"/>
      <c r="M105" s="419"/>
      <c r="N105" s="420">
        <v>1247</v>
      </c>
      <c r="O105" s="419"/>
      <c r="P105" s="421" t="str">
        <f t="shared" si="7"/>
        <v/>
      </c>
      <c r="Q105" s="419"/>
      <c r="R105" s="420"/>
      <c r="S105" s="423"/>
      <c r="T105" s="416" t="str">
        <f t="shared" si="8"/>
        <v/>
      </c>
      <c r="U105" s="626" t="str">
        <f t="shared" si="9"/>
        <v/>
      </c>
      <c r="V105" s="631" t="str">
        <f t="shared" si="10"/>
        <v/>
      </c>
      <c r="W105" s="442" t="str">
        <f t="shared" si="11"/>
        <v/>
      </c>
    </row>
    <row r="106" spans="1:23" x14ac:dyDescent="0.2">
      <c r="A106" s="56"/>
      <c r="B106" s="211" t="s">
        <v>706</v>
      </c>
      <c r="C106" s="212"/>
      <c r="D106" s="209" t="s">
        <v>535</v>
      </c>
      <c r="E106" s="13">
        <v>86</v>
      </c>
      <c r="F106" s="14" t="s">
        <v>174</v>
      </c>
      <c r="G106" s="14" t="s">
        <v>175</v>
      </c>
      <c r="H106" s="418" t="str">
        <f>IF('Table 1'!K106="","",'Table 1'!K106)</f>
        <v/>
      </c>
      <c r="I106" s="419"/>
      <c r="J106" s="420"/>
      <c r="K106" s="444" t="str">
        <f t="shared" si="6"/>
        <v/>
      </c>
      <c r="L106" s="420"/>
      <c r="M106" s="419"/>
      <c r="N106" s="420"/>
      <c r="O106" s="419"/>
      <c r="P106" s="421" t="str">
        <f t="shared" si="7"/>
        <v/>
      </c>
      <c r="Q106" s="419"/>
      <c r="R106" s="420"/>
      <c r="S106" s="423"/>
      <c r="T106" s="416" t="str">
        <f t="shared" si="8"/>
        <v/>
      </c>
      <c r="U106" s="626" t="str">
        <f t="shared" si="9"/>
        <v/>
      </c>
      <c r="V106" s="631" t="str">
        <f t="shared" si="10"/>
        <v/>
      </c>
      <c r="W106" s="442" t="str">
        <f t="shared" si="11"/>
        <v/>
      </c>
    </row>
    <row r="107" spans="1:23" x14ac:dyDescent="0.2">
      <c r="A107" s="56"/>
      <c r="B107" s="211" t="s">
        <v>707</v>
      </c>
      <c r="C107" s="212"/>
      <c r="D107" s="209" t="s">
        <v>535</v>
      </c>
      <c r="E107" s="16">
        <v>87</v>
      </c>
      <c r="F107" s="14" t="s">
        <v>176</v>
      </c>
      <c r="G107" s="14" t="s">
        <v>177</v>
      </c>
      <c r="H107" s="418" t="str">
        <f>IF('Table 1'!K107="","",'Table 1'!K107)</f>
        <v/>
      </c>
      <c r="I107" s="419"/>
      <c r="J107" s="420"/>
      <c r="K107" s="444" t="str">
        <f t="shared" si="6"/>
        <v/>
      </c>
      <c r="L107" s="420"/>
      <c r="M107" s="419"/>
      <c r="N107" s="420"/>
      <c r="O107" s="419"/>
      <c r="P107" s="421" t="str">
        <f t="shared" si="7"/>
        <v/>
      </c>
      <c r="Q107" s="419"/>
      <c r="R107" s="420"/>
      <c r="S107" s="423"/>
      <c r="T107" s="416" t="str">
        <f t="shared" si="8"/>
        <v/>
      </c>
      <c r="U107" s="626" t="str">
        <f t="shared" si="9"/>
        <v/>
      </c>
      <c r="V107" s="631" t="str">
        <f t="shared" si="10"/>
        <v/>
      </c>
      <c r="W107" s="442" t="str">
        <f t="shared" si="11"/>
        <v/>
      </c>
    </row>
    <row r="108" spans="1:23" x14ac:dyDescent="0.2">
      <c r="A108" s="56"/>
      <c r="B108" s="211" t="s">
        <v>708</v>
      </c>
      <c r="C108" s="212"/>
      <c r="D108" s="209" t="s">
        <v>535</v>
      </c>
      <c r="E108" s="13">
        <v>88</v>
      </c>
      <c r="F108" s="14" t="s">
        <v>178</v>
      </c>
      <c r="G108" s="14" t="s">
        <v>179</v>
      </c>
      <c r="H108" s="418" t="str">
        <f>IF('Table 1'!K108="","",'Table 1'!K108)</f>
        <v/>
      </c>
      <c r="I108" s="419"/>
      <c r="J108" s="420"/>
      <c r="K108" s="444" t="str">
        <f t="shared" si="6"/>
        <v/>
      </c>
      <c r="L108" s="420"/>
      <c r="M108" s="419"/>
      <c r="N108" s="420"/>
      <c r="O108" s="419"/>
      <c r="P108" s="421" t="str">
        <f t="shared" si="7"/>
        <v/>
      </c>
      <c r="Q108" s="419"/>
      <c r="R108" s="420"/>
      <c r="S108" s="423"/>
      <c r="T108" s="416" t="str">
        <f t="shared" si="8"/>
        <v/>
      </c>
      <c r="U108" s="626" t="str">
        <f t="shared" si="9"/>
        <v/>
      </c>
      <c r="V108" s="631" t="str">
        <f t="shared" si="10"/>
        <v/>
      </c>
      <c r="W108" s="442" t="str">
        <f t="shared" si="11"/>
        <v/>
      </c>
    </row>
    <row r="109" spans="1:23" x14ac:dyDescent="0.2">
      <c r="A109" s="56"/>
      <c r="B109" s="211" t="s">
        <v>709</v>
      </c>
      <c r="C109" s="212"/>
      <c r="D109" s="209" t="s">
        <v>535</v>
      </c>
      <c r="E109" s="16">
        <v>89</v>
      </c>
      <c r="F109" s="14" t="s">
        <v>180</v>
      </c>
      <c r="G109" s="14" t="s">
        <v>181</v>
      </c>
      <c r="H109" s="418" t="str">
        <f>IF('Table 1'!K109="","",'Table 1'!K109)</f>
        <v/>
      </c>
      <c r="I109" s="419"/>
      <c r="J109" s="420"/>
      <c r="K109" s="444" t="str">
        <f t="shared" si="6"/>
        <v/>
      </c>
      <c r="L109" s="420"/>
      <c r="M109" s="419"/>
      <c r="N109" s="420"/>
      <c r="O109" s="419"/>
      <c r="P109" s="421" t="str">
        <f t="shared" si="7"/>
        <v/>
      </c>
      <c r="Q109" s="419"/>
      <c r="R109" s="420"/>
      <c r="S109" s="423"/>
      <c r="T109" s="416" t="str">
        <f t="shared" si="8"/>
        <v/>
      </c>
      <c r="U109" s="626" t="str">
        <f t="shared" si="9"/>
        <v/>
      </c>
      <c r="V109" s="631" t="str">
        <f t="shared" si="10"/>
        <v/>
      </c>
      <c r="W109" s="442" t="str">
        <f t="shared" si="11"/>
        <v/>
      </c>
    </row>
    <row r="110" spans="1:23" x14ac:dyDescent="0.2">
      <c r="A110" s="56"/>
      <c r="B110" s="211" t="s">
        <v>710</v>
      </c>
      <c r="C110" s="212"/>
      <c r="D110" s="209" t="s">
        <v>535</v>
      </c>
      <c r="E110" s="13">
        <v>90</v>
      </c>
      <c r="F110" s="14" t="s">
        <v>182</v>
      </c>
      <c r="G110" s="14" t="s">
        <v>183</v>
      </c>
      <c r="H110" s="418">
        <f>IF('Table 1'!K110="","",'Table 1'!K110)</f>
        <v>4</v>
      </c>
      <c r="I110" s="419"/>
      <c r="J110" s="420">
        <v>3</v>
      </c>
      <c r="K110" s="444">
        <f t="shared" si="6"/>
        <v>1</v>
      </c>
      <c r="L110" s="420">
        <v>1</v>
      </c>
      <c r="M110" s="419"/>
      <c r="N110" s="420"/>
      <c r="O110" s="419"/>
      <c r="P110" s="421" t="str">
        <f t="shared" si="7"/>
        <v/>
      </c>
      <c r="Q110" s="419"/>
      <c r="R110" s="420"/>
      <c r="S110" s="423"/>
      <c r="T110" s="416" t="str">
        <f t="shared" si="8"/>
        <v/>
      </c>
      <c r="U110" s="626" t="str">
        <f t="shared" si="9"/>
        <v/>
      </c>
      <c r="V110" s="631" t="str">
        <f t="shared" si="10"/>
        <v/>
      </c>
      <c r="W110" s="442" t="str">
        <f t="shared" si="11"/>
        <v/>
      </c>
    </row>
    <row r="111" spans="1:23" x14ac:dyDescent="0.2">
      <c r="A111" s="56"/>
      <c r="B111" s="211" t="s">
        <v>711</v>
      </c>
      <c r="C111" s="212"/>
      <c r="D111" s="209" t="s">
        <v>535</v>
      </c>
      <c r="E111" s="16">
        <v>91</v>
      </c>
      <c r="F111" s="14" t="s">
        <v>184</v>
      </c>
      <c r="G111" s="14" t="s">
        <v>185</v>
      </c>
      <c r="H111" s="418">
        <f>IF('Table 1'!K111="","",'Table 1'!K111)</f>
        <v>1362</v>
      </c>
      <c r="I111" s="419"/>
      <c r="J111" s="420">
        <v>7</v>
      </c>
      <c r="K111" s="444">
        <f t="shared" si="6"/>
        <v>1355</v>
      </c>
      <c r="L111" s="420">
        <v>2</v>
      </c>
      <c r="M111" s="419"/>
      <c r="N111" s="420">
        <f>11+1342</f>
        <v>1353</v>
      </c>
      <c r="O111" s="419"/>
      <c r="P111" s="421" t="str">
        <f t="shared" si="7"/>
        <v/>
      </c>
      <c r="Q111" s="419"/>
      <c r="R111" s="420"/>
      <c r="S111" s="423"/>
      <c r="T111" s="416" t="str">
        <f t="shared" si="8"/>
        <v/>
      </c>
      <c r="U111" s="626" t="str">
        <f t="shared" si="9"/>
        <v/>
      </c>
      <c r="V111" s="631" t="str">
        <f t="shared" si="10"/>
        <v/>
      </c>
      <c r="W111" s="442" t="str">
        <f t="shared" si="11"/>
        <v/>
      </c>
    </row>
    <row r="112" spans="1:23" x14ac:dyDescent="0.2">
      <c r="A112" s="56"/>
      <c r="B112" s="211" t="s">
        <v>712</v>
      </c>
      <c r="C112" s="212"/>
      <c r="D112" s="209" t="s">
        <v>535</v>
      </c>
      <c r="E112" s="13">
        <v>92</v>
      </c>
      <c r="F112" s="14" t="s">
        <v>186</v>
      </c>
      <c r="G112" s="14" t="s">
        <v>187</v>
      </c>
      <c r="H112" s="418" t="str">
        <f>IF('Table 1'!K112="","",'Table 1'!K112)</f>
        <v/>
      </c>
      <c r="I112" s="419"/>
      <c r="J112" s="420"/>
      <c r="K112" s="444" t="str">
        <f t="shared" si="6"/>
        <v/>
      </c>
      <c r="L112" s="420"/>
      <c r="M112" s="419"/>
      <c r="N112" s="420"/>
      <c r="O112" s="419"/>
      <c r="P112" s="421" t="str">
        <f t="shared" si="7"/>
        <v/>
      </c>
      <c r="Q112" s="419"/>
      <c r="R112" s="420"/>
      <c r="S112" s="423"/>
      <c r="T112" s="416" t="str">
        <f t="shared" si="8"/>
        <v/>
      </c>
      <c r="U112" s="626" t="str">
        <f t="shared" si="9"/>
        <v/>
      </c>
      <c r="V112" s="631" t="str">
        <f t="shared" si="10"/>
        <v/>
      </c>
      <c r="W112" s="442" t="str">
        <f t="shared" si="11"/>
        <v/>
      </c>
    </row>
    <row r="113" spans="1:23" x14ac:dyDescent="0.2">
      <c r="A113" s="56"/>
      <c r="B113" s="211" t="s">
        <v>713</v>
      </c>
      <c r="C113" s="212"/>
      <c r="D113" s="209" t="s">
        <v>535</v>
      </c>
      <c r="E113" s="16">
        <v>93</v>
      </c>
      <c r="F113" s="14" t="s">
        <v>188</v>
      </c>
      <c r="G113" s="14" t="s">
        <v>189</v>
      </c>
      <c r="H113" s="418" t="str">
        <f>IF('Table 1'!K113="","",'Table 1'!K113)</f>
        <v/>
      </c>
      <c r="I113" s="419"/>
      <c r="J113" s="420"/>
      <c r="K113" s="444" t="str">
        <f t="shared" si="6"/>
        <v/>
      </c>
      <c r="L113" s="420"/>
      <c r="M113" s="419"/>
      <c r="N113" s="420"/>
      <c r="O113" s="419"/>
      <c r="P113" s="421" t="str">
        <f t="shared" si="7"/>
        <v/>
      </c>
      <c r="Q113" s="419"/>
      <c r="R113" s="420"/>
      <c r="S113" s="423"/>
      <c r="T113" s="416" t="str">
        <f t="shared" si="8"/>
        <v/>
      </c>
      <c r="U113" s="626" t="str">
        <f t="shared" si="9"/>
        <v/>
      </c>
      <c r="V113" s="631" t="str">
        <f t="shared" si="10"/>
        <v/>
      </c>
      <c r="W113" s="442" t="str">
        <f t="shared" si="11"/>
        <v/>
      </c>
    </row>
    <row r="114" spans="1:23" x14ac:dyDescent="0.2">
      <c r="A114" s="56"/>
      <c r="B114" s="211" t="s">
        <v>714</v>
      </c>
      <c r="C114" s="212"/>
      <c r="D114" s="209" t="s">
        <v>535</v>
      </c>
      <c r="E114" s="13">
        <v>94</v>
      </c>
      <c r="F114" s="14" t="s">
        <v>190</v>
      </c>
      <c r="G114" s="14" t="s">
        <v>191</v>
      </c>
      <c r="H114" s="418" t="str">
        <f>IF('Table 1'!K114="","",'Table 1'!K114)</f>
        <v/>
      </c>
      <c r="I114" s="419"/>
      <c r="J114" s="420"/>
      <c r="K114" s="444" t="str">
        <f t="shared" si="6"/>
        <v/>
      </c>
      <c r="L114" s="420"/>
      <c r="M114" s="419"/>
      <c r="N114" s="420"/>
      <c r="O114" s="419"/>
      <c r="P114" s="421" t="str">
        <f t="shared" si="7"/>
        <v/>
      </c>
      <c r="Q114" s="419"/>
      <c r="R114" s="420"/>
      <c r="S114" s="423"/>
      <c r="T114" s="416" t="str">
        <f t="shared" si="8"/>
        <v/>
      </c>
      <c r="U114" s="626" t="str">
        <f t="shared" si="9"/>
        <v/>
      </c>
      <c r="V114" s="631" t="str">
        <f t="shared" si="10"/>
        <v/>
      </c>
      <c r="W114" s="442" t="str">
        <f t="shared" si="11"/>
        <v/>
      </c>
    </row>
    <row r="115" spans="1:23" x14ac:dyDescent="0.2">
      <c r="A115" s="56"/>
      <c r="B115" s="211" t="s">
        <v>715</v>
      </c>
      <c r="C115" s="212"/>
      <c r="D115" s="209" t="s">
        <v>535</v>
      </c>
      <c r="E115" s="16">
        <v>95</v>
      </c>
      <c r="F115" s="14" t="s">
        <v>192</v>
      </c>
      <c r="G115" s="14" t="s">
        <v>193</v>
      </c>
      <c r="H115" s="418" t="str">
        <f>IF('Table 1'!K115="","",'Table 1'!K115)</f>
        <v/>
      </c>
      <c r="I115" s="419"/>
      <c r="J115" s="420"/>
      <c r="K115" s="444" t="str">
        <f t="shared" si="6"/>
        <v/>
      </c>
      <c r="L115" s="420"/>
      <c r="M115" s="419"/>
      <c r="N115" s="420"/>
      <c r="O115" s="419"/>
      <c r="P115" s="421" t="str">
        <f t="shared" si="7"/>
        <v/>
      </c>
      <c r="Q115" s="419"/>
      <c r="R115" s="420"/>
      <c r="S115" s="423"/>
      <c r="T115" s="416" t="str">
        <f t="shared" si="8"/>
        <v/>
      </c>
      <c r="U115" s="626" t="str">
        <f t="shared" si="9"/>
        <v/>
      </c>
      <c r="V115" s="631" t="str">
        <f t="shared" si="10"/>
        <v/>
      </c>
      <c r="W115" s="442" t="str">
        <f t="shared" si="11"/>
        <v/>
      </c>
    </row>
    <row r="116" spans="1:23" x14ac:dyDescent="0.2">
      <c r="A116" s="56"/>
      <c r="B116" s="211" t="s">
        <v>716</v>
      </c>
      <c r="C116" s="212"/>
      <c r="D116" s="209" t="s">
        <v>535</v>
      </c>
      <c r="E116" s="13">
        <v>96</v>
      </c>
      <c r="F116" s="14" t="s">
        <v>194</v>
      </c>
      <c r="G116" s="14" t="s">
        <v>195</v>
      </c>
      <c r="H116" s="418">
        <f>IF('Table 1'!K116="","",'Table 1'!K116)</f>
        <v>7</v>
      </c>
      <c r="I116" s="419"/>
      <c r="J116" s="420">
        <v>5</v>
      </c>
      <c r="K116" s="444">
        <f t="shared" si="6"/>
        <v>2</v>
      </c>
      <c r="L116" s="420"/>
      <c r="M116" s="419"/>
      <c r="N116" s="420">
        <v>2</v>
      </c>
      <c r="O116" s="419"/>
      <c r="P116" s="421" t="str">
        <f t="shared" si="7"/>
        <v/>
      </c>
      <c r="Q116" s="419"/>
      <c r="R116" s="420"/>
      <c r="S116" s="423"/>
      <c r="T116" s="416" t="str">
        <f t="shared" si="8"/>
        <v/>
      </c>
      <c r="U116" s="626" t="str">
        <f t="shared" si="9"/>
        <v/>
      </c>
      <c r="V116" s="631" t="str">
        <f t="shared" si="10"/>
        <v/>
      </c>
      <c r="W116" s="442" t="str">
        <f t="shared" si="11"/>
        <v/>
      </c>
    </row>
    <row r="117" spans="1:23" x14ac:dyDescent="0.2">
      <c r="A117" s="56"/>
      <c r="B117" s="211" t="s">
        <v>718</v>
      </c>
      <c r="C117" s="212"/>
      <c r="D117" s="209" t="s">
        <v>535</v>
      </c>
      <c r="E117" s="16">
        <v>97</v>
      </c>
      <c r="F117" s="14" t="s">
        <v>197</v>
      </c>
      <c r="G117" s="14" t="s">
        <v>198</v>
      </c>
      <c r="H117" s="418">
        <f>IF('Table 1'!K117="","",'Table 1'!K117)</f>
        <v>1655</v>
      </c>
      <c r="I117" s="419"/>
      <c r="J117" s="420"/>
      <c r="K117" s="444">
        <f t="shared" si="6"/>
        <v>1655</v>
      </c>
      <c r="L117" s="420">
        <v>1</v>
      </c>
      <c r="M117" s="419"/>
      <c r="N117" s="420">
        <v>1654</v>
      </c>
      <c r="O117" s="419"/>
      <c r="P117" s="421" t="str">
        <f t="shared" si="7"/>
        <v/>
      </c>
      <c r="Q117" s="419"/>
      <c r="R117" s="420"/>
      <c r="S117" s="423"/>
      <c r="T117" s="416" t="str">
        <f t="shared" si="8"/>
        <v/>
      </c>
      <c r="U117" s="626" t="str">
        <f t="shared" si="9"/>
        <v/>
      </c>
      <c r="V117" s="631" t="str">
        <f t="shared" si="10"/>
        <v/>
      </c>
      <c r="W117" s="442" t="str">
        <f t="shared" si="11"/>
        <v/>
      </c>
    </row>
    <row r="118" spans="1:23" x14ac:dyDescent="0.2">
      <c r="A118" s="56"/>
      <c r="B118" s="211" t="s">
        <v>719</v>
      </c>
      <c r="C118" s="212"/>
      <c r="D118" s="209" t="s">
        <v>535</v>
      </c>
      <c r="E118" s="13">
        <v>98</v>
      </c>
      <c r="F118" s="14" t="s">
        <v>199</v>
      </c>
      <c r="G118" s="14" t="s">
        <v>200</v>
      </c>
      <c r="H118" s="418">
        <f>IF('Table 1'!K118="","",'Table 1'!K118)</f>
        <v>5</v>
      </c>
      <c r="I118" s="419"/>
      <c r="J118" s="420"/>
      <c r="K118" s="444">
        <f t="shared" si="6"/>
        <v>5</v>
      </c>
      <c r="L118" s="420"/>
      <c r="M118" s="419"/>
      <c r="N118" s="420">
        <v>5</v>
      </c>
      <c r="O118" s="419"/>
      <c r="P118" s="421" t="str">
        <f t="shared" si="7"/>
        <v/>
      </c>
      <c r="Q118" s="419"/>
      <c r="R118" s="420"/>
      <c r="S118" s="423"/>
      <c r="T118" s="416" t="str">
        <f t="shared" si="8"/>
        <v/>
      </c>
      <c r="U118" s="626" t="str">
        <f t="shared" si="9"/>
        <v/>
      </c>
      <c r="V118" s="631" t="str">
        <f t="shared" si="10"/>
        <v/>
      </c>
      <c r="W118" s="442" t="str">
        <f t="shared" si="11"/>
        <v/>
      </c>
    </row>
    <row r="119" spans="1:23" x14ac:dyDescent="0.2">
      <c r="A119" s="56"/>
      <c r="B119" s="211" t="s">
        <v>720</v>
      </c>
      <c r="C119" s="212"/>
      <c r="D119" s="209" t="s">
        <v>535</v>
      </c>
      <c r="E119" s="16">
        <v>99</v>
      </c>
      <c r="F119" s="14" t="s">
        <v>201</v>
      </c>
      <c r="G119" s="14" t="s">
        <v>202</v>
      </c>
      <c r="H119" s="418">
        <f>IF('Table 1'!K119="","",'Table 1'!K119)</f>
        <v>1934</v>
      </c>
      <c r="I119" s="419"/>
      <c r="J119" s="420">
        <v>11</v>
      </c>
      <c r="K119" s="444">
        <f t="shared" si="6"/>
        <v>1923</v>
      </c>
      <c r="L119" s="420">
        <v>2</v>
      </c>
      <c r="M119" s="419"/>
      <c r="N119" s="420">
        <v>1921</v>
      </c>
      <c r="O119" s="419"/>
      <c r="P119" s="421" t="str">
        <f t="shared" si="7"/>
        <v/>
      </c>
      <c r="Q119" s="419"/>
      <c r="R119" s="420"/>
      <c r="S119" s="423"/>
      <c r="T119" s="416" t="str">
        <f t="shared" si="8"/>
        <v/>
      </c>
      <c r="U119" s="626" t="str">
        <f t="shared" si="9"/>
        <v/>
      </c>
      <c r="V119" s="631" t="str">
        <f t="shared" si="10"/>
        <v/>
      </c>
      <c r="W119" s="442" t="str">
        <f t="shared" si="11"/>
        <v/>
      </c>
    </row>
    <row r="120" spans="1:23" x14ac:dyDescent="0.2">
      <c r="A120" s="56"/>
      <c r="B120" s="211" t="s">
        <v>721</v>
      </c>
      <c r="C120" s="212"/>
      <c r="D120" s="209" t="s">
        <v>535</v>
      </c>
      <c r="E120" s="13">
        <v>100</v>
      </c>
      <c r="F120" s="14" t="s">
        <v>203</v>
      </c>
      <c r="G120" s="14" t="s">
        <v>204</v>
      </c>
      <c r="H120" s="418">
        <f>IF('Table 1'!K120="","",'Table 1'!K120)</f>
        <v>1619</v>
      </c>
      <c r="I120" s="419"/>
      <c r="J120" s="420">
        <v>167</v>
      </c>
      <c r="K120" s="444">
        <f t="shared" si="6"/>
        <v>1452</v>
      </c>
      <c r="L120" s="420">
        <v>4</v>
      </c>
      <c r="M120" s="419"/>
      <c r="N120" s="420">
        <v>1448</v>
      </c>
      <c r="O120" s="419"/>
      <c r="P120" s="421" t="str">
        <f t="shared" si="7"/>
        <v/>
      </c>
      <c r="Q120" s="419"/>
      <c r="R120" s="420"/>
      <c r="S120" s="423"/>
      <c r="T120" s="416" t="str">
        <f t="shared" si="8"/>
        <v/>
      </c>
      <c r="U120" s="626" t="str">
        <f t="shared" si="9"/>
        <v/>
      </c>
      <c r="V120" s="631" t="str">
        <f t="shared" si="10"/>
        <v/>
      </c>
      <c r="W120" s="442" t="str">
        <f t="shared" si="11"/>
        <v/>
      </c>
    </row>
    <row r="121" spans="1:23" x14ac:dyDescent="0.2">
      <c r="A121" s="56"/>
      <c r="B121" s="211" t="s">
        <v>722</v>
      </c>
      <c r="C121" s="212"/>
      <c r="D121" s="209" t="s">
        <v>535</v>
      </c>
      <c r="E121" s="16">
        <v>101</v>
      </c>
      <c r="F121" s="14" t="s">
        <v>205</v>
      </c>
      <c r="G121" s="14" t="s">
        <v>206</v>
      </c>
      <c r="H121" s="418">
        <f>IF('Table 1'!K121="","",'Table 1'!K121)</f>
        <v>1</v>
      </c>
      <c r="I121" s="419"/>
      <c r="J121" s="420"/>
      <c r="K121" s="444">
        <f t="shared" si="6"/>
        <v>1</v>
      </c>
      <c r="L121" s="420"/>
      <c r="M121" s="419"/>
      <c r="N121" s="420">
        <v>1</v>
      </c>
      <c r="O121" s="419"/>
      <c r="P121" s="421" t="str">
        <f t="shared" si="7"/>
        <v/>
      </c>
      <c r="Q121" s="419"/>
      <c r="R121" s="420"/>
      <c r="S121" s="423"/>
      <c r="T121" s="416" t="str">
        <f t="shared" si="8"/>
        <v/>
      </c>
      <c r="U121" s="626" t="str">
        <f t="shared" si="9"/>
        <v/>
      </c>
      <c r="V121" s="631" t="str">
        <f t="shared" si="10"/>
        <v/>
      </c>
      <c r="W121" s="442" t="str">
        <f t="shared" si="11"/>
        <v/>
      </c>
    </row>
    <row r="122" spans="1:23" x14ac:dyDescent="0.2">
      <c r="A122" s="56"/>
      <c r="B122" s="211" t="s">
        <v>723</v>
      </c>
      <c r="C122" s="212"/>
      <c r="D122" s="209" t="s">
        <v>535</v>
      </c>
      <c r="E122" s="13">
        <v>102</v>
      </c>
      <c r="F122" s="14" t="s">
        <v>207</v>
      </c>
      <c r="G122" s="14" t="s">
        <v>208</v>
      </c>
      <c r="H122" s="418">
        <f>IF('Table 1'!K122="","",'Table 1'!K122)</f>
        <v>20</v>
      </c>
      <c r="I122" s="419"/>
      <c r="J122" s="420"/>
      <c r="K122" s="444">
        <f t="shared" si="6"/>
        <v>20</v>
      </c>
      <c r="L122" s="420"/>
      <c r="M122" s="419"/>
      <c r="N122" s="420">
        <v>20</v>
      </c>
      <c r="O122" s="419"/>
      <c r="P122" s="421" t="str">
        <f t="shared" si="7"/>
        <v/>
      </c>
      <c r="Q122" s="419"/>
      <c r="R122" s="420"/>
      <c r="S122" s="423"/>
      <c r="T122" s="416" t="str">
        <f t="shared" si="8"/>
        <v/>
      </c>
      <c r="U122" s="626" t="str">
        <f t="shared" si="9"/>
        <v/>
      </c>
      <c r="V122" s="631" t="str">
        <f t="shared" si="10"/>
        <v/>
      </c>
      <c r="W122" s="442" t="str">
        <f t="shared" si="11"/>
        <v/>
      </c>
    </row>
    <row r="123" spans="1:23" x14ac:dyDescent="0.2">
      <c r="A123" s="56"/>
      <c r="B123" s="211" t="s">
        <v>724</v>
      </c>
      <c r="C123" s="212"/>
      <c r="D123" s="209" t="s">
        <v>535</v>
      </c>
      <c r="E123" s="16">
        <v>103</v>
      </c>
      <c r="F123" s="14" t="s">
        <v>209</v>
      </c>
      <c r="G123" s="14" t="s">
        <v>210</v>
      </c>
      <c r="H123" s="418">
        <f>IF('Table 1'!K123="","",'Table 1'!K123)</f>
        <v>2387</v>
      </c>
      <c r="I123" s="419"/>
      <c r="J123" s="420">
        <v>190</v>
      </c>
      <c r="K123" s="444">
        <f t="shared" si="6"/>
        <v>2197</v>
      </c>
      <c r="L123" s="420">
        <v>335</v>
      </c>
      <c r="M123" s="419"/>
      <c r="N123" s="420">
        <v>1862</v>
      </c>
      <c r="O123" s="419"/>
      <c r="P123" s="421" t="str">
        <f t="shared" si="7"/>
        <v/>
      </c>
      <c r="Q123" s="419"/>
      <c r="R123" s="420"/>
      <c r="S123" s="423"/>
      <c r="T123" s="416" t="str">
        <f t="shared" si="8"/>
        <v/>
      </c>
      <c r="U123" s="626" t="str">
        <f t="shared" si="9"/>
        <v/>
      </c>
      <c r="V123" s="631" t="str">
        <f t="shared" si="10"/>
        <v/>
      </c>
      <c r="W123" s="442" t="str">
        <f t="shared" si="11"/>
        <v/>
      </c>
    </row>
    <row r="124" spans="1:23" x14ac:dyDescent="0.2">
      <c r="A124" s="56"/>
      <c r="B124" s="211" t="s">
        <v>725</v>
      </c>
      <c r="C124" s="212"/>
      <c r="D124" s="209" t="s">
        <v>535</v>
      </c>
      <c r="E124" s="13">
        <v>104</v>
      </c>
      <c r="F124" s="14" t="s">
        <v>211</v>
      </c>
      <c r="G124" s="14" t="s">
        <v>212</v>
      </c>
      <c r="H124" s="418">
        <f>IF('Table 1'!K124="","",'Table 1'!K124)</f>
        <v>9</v>
      </c>
      <c r="I124" s="419"/>
      <c r="J124" s="420">
        <v>7</v>
      </c>
      <c r="K124" s="444">
        <f t="shared" si="6"/>
        <v>2</v>
      </c>
      <c r="L124" s="420"/>
      <c r="M124" s="419"/>
      <c r="N124" s="420">
        <v>2</v>
      </c>
      <c r="O124" s="419"/>
      <c r="P124" s="421" t="str">
        <f t="shared" si="7"/>
        <v/>
      </c>
      <c r="Q124" s="419"/>
      <c r="R124" s="420"/>
      <c r="S124" s="423"/>
      <c r="T124" s="416" t="str">
        <f t="shared" si="8"/>
        <v/>
      </c>
      <c r="U124" s="626" t="str">
        <f t="shared" si="9"/>
        <v/>
      </c>
      <c r="V124" s="631" t="str">
        <f t="shared" si="10"/>
        <v/>
      </c>
      <c r="W124" s="442" t="str">
        <f t="shared" si="11"/>
        <v/>
      </c>
    </row>
    <row r="125" spans="1:23" x14ac:dyDescent="0.2">
      <c r="A125" s="56"/>
      <c r="B125" s="211" t="s">
        <v>726</v>
      </c>
      <c r="C125" s="212"/>
      <c r="D125" s="209" t="s">
        <v>535</v>
      </c>
      <c r="E125" s="16">
        <v>105</v>
      </c>
      <c r="F125" s="14" t="s">
        <v>213</v>
      </c>
      <c r="G125" s="14" t="s">
        <v>214</v>
      </c>
      <c r="H125" s="418">
        <f>IF('Table 1'!K125="","",'Table 1'!K125)</f>
        <v>81</v>
      </c>
      <c r="I125" s="419"/>
      <c r="J125" s="420">
        <v>3</v>
      </c>
      <c r="K125" s="444">
        <f t="shared" si="6"/>
        <v>78</v>
      </c>
      <c r="L125" s="420">
        <v>1</v>
      </c>
      <c r="M125" s="419"/>
      <c r="N125" s="420">
        <v>77</v>
      </c>
      <c r="O125" s="419"/>
      <c r="P125" s="421" t="str">
        <f t="shared" si="7"/>
        <v/>
      </c>
      <c r="Q125" s="419"/>
      <c r="R125" s="420"/>
      <c r="S125" s="423"/>
      <c r="T125" s="416" t="str">
        <f t="shared" si="8"/>
        <v/>
      </c>
      <c r="U125" s="626" t="str">
        <f t="shared" si="9"/>
        <v/>
      </c>
      <c r="V125" s="631" t="str">
        <f t="shared" si="10"/>
        <v/>
      </c>
      <c r="W125" s="442" t="str">
        <f t="shared" si="11"/>
        <v/>
      </c>
    </row>
    <row r="126" spans="1:23" x14ac:dyDescent="0.2">
      <c r="A126" s="56"/>
      <c r="B126" s="211" t="s">
        <v>727</v>
      </c>
      <c r="C126" s="212"/>
      <c r="D126" s="209" t="s">
        <v>535</v>
      </c>
      <c r="E126" s="13">
        <v>106</v>
      </c>
      <c r="F126" s="14" t="s">
        <v>215</v>
      </c>
      <c r="G126" s="14" t="s">
        <v>216</v>
      </c>
      <c r="H126" s="418">
        <f>IF('Table 1'!K126="","",'Table 1'!K126)</f>
        <v>16195</v>
      </c>
      <c r="I126" s="419"/>
      <c r="J126" s="420">
        <v>17</v>
      </c>
      <c r="K126" s="444">
        <f t="shared" si="6"/>
        <v>16178</v>
      </c>
      <c r="L126" s="420"/>
      <c r="M126" s="419"/>
      <c r="N126" s="420">
        <v>16178</v>
      </c>
      <c r="O126" s="419"/>
      <c r="P126" s="421" t="str">
        <f t="shared" si="7"/>
        <v/>
      </c>
      <c r="Q126" s="419"/>
      <c r="R126" s="420"/>
      <c r="S126" s="423"/>
      <c r="T126" s="416" t="str">
        <f t="shared" si="8"/>
        <v/>
      </c>
      <c r="U126" s="626" t="str">
        <f t="shared" si="9"/>
        <v/>
      </c>
      <c r="V126" s="631" t="str">
        <f t="shared" si="10"/>
        <v/>
      </c>
      <c r="W126" s="442" t="str">
        <f t="shared" si="11"/>
        <v/>
      </c>
    </row>
    <row r="127" spans="1:23" x14ac:dyDescent="0.2">
      <c r="A127" s="56"/>
      <c r="B127" s="211" t="s">
        <v>728</v>
      </c>
      <c r="C127" s="212"/>
      <c r="D127" s="209" t="s">
        <v>535</v>
      </c>
      <c r="E127" s="16">
        <v>107</v>
      </c>
      <c r="F127" s="14" t="s">
        <v>217</v>
      </c>
      <c r="G127" s="14" t="s">
        <v>218</v>
      </c>
      <c r="H127" s="418">
        <f>IF('Table 1'!K127="","",'Table 1'!K127)</f>
        <v>52</v>
      </c>
      <c r="I127" s="419"/>
      <c r="J127" s="420">
        <v>36</v>
      </c>
      <c r="K127" s="444">
        <f t="shared" si="6"/>
        <v>16</v>
      </c>
      <c r="L127" s="420">
        <v>1</v>
      </c>
      <c r="M127" s="419"/>
      <c r="N127" s="420">
        <v>15</v>
      </c>
      <c r="O127" s="419"/>
      <c r="P127" s="421" t="str">
        <f t="shared" si="7"/>
        <v/>
      </c>
      <c r="Q127" s="419"/>
      <c r="R127" s="420"/>
      <c r="S127" s="423"/>
      <c r="T127" s="416" t="str">
        <f t="shared" si="8"/>
        <v/>
      </c>
      <c r="U127" s="626" t="str">
        <f t="shared" si="9"/>
        <v/>
      </c>
      <c r="V127" s="631" t="str">
        <f t="shared" si="10"/>
        <v/>
      </c>
      <c r="W127" s="442" t="str">
        <f t="shared" si="11"/>
        <v/>
      </c>
    </row>
    <row r="128" spans="1:23" x14ac:dyDescent="0.2">
      <c r="A128" s="56"/>
      <c r="B128" s="211" t="s">
        <v>729</v>
      </c>
      <c r="C128" s="212"/>
      <c r="D128" s="209" t="s">
        <v>535</v>
      </c>
      <c r="E128" s="13">
        <v>108</v>
      </c>
      <c r="F128" s="14" t="s">
        <v>219</v>
      </c>
      <c r="G128" s="14" t="s">
        <v>220</v>
      </c>
      <c r="H128" s="418">
        <f>IF('Table 1'!K128="","",'Table 1'!K128)</f>
        <v>8304</v>
      </c>
      <c r="I128" s="419"/>
      <c r="J128" s="420">
        <v>84</v>
      </c>
      <c r="K128" s="444">
        <f t="shared" si="6"/>
        <v>8220</v>
      </c>
      <c r="L128" s="420">
        <v>14</v>
      </c>
      <c r="M128" s="419"/>
      <c r="N128" s="420">
        <v>8206</v>
      </c>
      <c r="O128" s="419"/>
      <c r="P128" s="421" t="str">
        <f t="shared" si="7"/>
        <v/>
      </c>
      <c r="Q128" s="419"/>
      <c r="R128" s="420"/>
      <c r="S128" s="423"/>
      <c r="T128" s="416" t="str">
        <f t="shared" si="8"/>
        <v/>
      </c>
      <c r="U128" s="626" t="str">
        <f t="shared" si="9"/>
        <v/>
      </c>
      <c r="V128" s="631" t="str">
        <f t="shared" si="10"/>
        <v/>
      </c>
      <c r="W128" s="442" t="str">
        <f t="shared" si="11"/>
        <v/>
      </c>
    </row>
    <row r="129" spans="1:23" x14ac:dyDescent="0.2">
      <c r="A129" s="56"/>
      <c r="B129" s="211" t="s">
        <v>730</v>
      </c>
      <c r="C129" s="212"/>
      <c r="D129" s="209" t="s">
        <v>535</v>
      </c>
      <c r="E129" s="16">
        <v>109</v>
      </c>
      <c r="F129" s="14" t="s">
        <v>221</v>
      </c>
      <c r="G129" s="14" t="s">
        <v>222</v>
      </c>
      <c r="H129" s="418">
        <f>IF('Table 1'!K129="","",'Table 1'!K129)</f>
        <v>86</v>
      </c>
      <c r="I129" s="419"/>
      <c r="J129" s="420"/>
      <c r="K129" s="444">
        <f t="shared" si="6"/>
        <v>86</v>
      </c>
      <c r="L129" s="420">
        <v>1</v>
      </c>
      <c r="M129" s="419"/>
      <c r="N129" s="420">
        <v>85</v>
      </c>
      <c r="O129" s="419"/>
      <c r="P129" s="421" t="str">
        <f t="shared" si="7"/>
        <v/>
      </c>
      <c r="Q129" s="419"/>
      <c r="R129" s="420"/>
      <c r="S129" s="423"/>
      <c r="T129" s="416" t="str">
        <f t="shared" si="8"/>
        <v/>
      </c>
      <c r="U129" s="626" t="str">
        <f t="shared" si="9"/>
        <v/>
      </c>
      <c r="V129" s="631" t="str">
        <f t="shared" si="10"/>
        <v/>
      </c>
      <c r="W129" s="442" t="str">
        <f t="shared" si="11"/>
        <v/>
      </c>
    </row>
    <row r="130" spans="1:23" x14ac:dyDescent="0.2">
      <c r="A130" s="56"/>
      <c r="B130" s="211" t="s">
        <v>731</v>
      </c>
      <c r="C130" s="212"/>
      <c r="D130" s="209" t="s">
        <v>535</v>
      </c>
      <c r="E130" s="13">
        <v>110</v>
      </c>
      <c r="F130" s="14" t="s">
        <v>223</v>
      </c>
      <c r="G130" s="14" t="s">
        <v>224</v>
      </c>
      <c r="H130" s="418">
        <f>IF('Table 1'!K130="","",'Table 1'!K130)</f>
        <v>10</v>
      </c>
      <c r="I130" s="419"/>
      <c r="J130" s="420"/>
      <c r="K130" s="444">
        <f t="shared" si="6"/>
        <v>10</v>
      </c>
      <c r="L130" s="420"/>
      <c r="M130" s="419"/>
      <c r="N130" s="420">
        <v>10</v>
      </c>
      <c r="O130" s="419"/>
      <c r="P130" s="421" t="str">
        <f t="shared" si="7"/>
        <v/>
      </c>
      <c r="Q130" s="419"/>
      <c r="R130" s="420"/>
      <c r="S130" s="423"/>
      <c r="T130" s="416" t="str">
        <f t="shared" si="8"/>
        <v/>
      </c>
      <c r="U130" s="626" t="str">
        <f t="shared" si="9"/>
        <v/>
      </c>
      <c r="V130" s="631" t="str">
        <f t="shared" si="10"/>
        <v/>
      </c>
      <c r="W130" s="442" t="str">
        <f t="shared" si="11"/>
        <v/>
      </c>
    </row>
    <row r="131" spans="1:23" x14ac:dyDescent="0.2">
      <c r="A131" s="56"/>
      <c r="B131" s="211" t="s">
        <v>732</v>
      </c>
      <c r="C131" s="212"/>
      <c r="D131" s="209" t="s">
        <v>535</v>
      </c>
      <c r="E131" s="16">
        <v>111</v>
      </c>
      <c r="F131" s="14" t="s">
        <v>225</v>
      </c>
      <c r="G131" s="14" t="s">
        <v>226</v>
      </c>
      <c r="H131" s="418">
        <f>IF('Table 1'!K131="","",'Table 1'!K131)</f>
        <v>31</v>
      </c>
      <c r="I131" s="419"/>
      <c r="J131" s="420">
        <v>4</v>
      </c>
      <c r="K131" s="444">
        <f t="shared" si="6"/>
        <v>27</v>
      </c>
      <c r="L131" s="420"/>
      <c r="M131" s="419"/>
      <c r="N131" s="420">
        <v>27</v>
      </c>
      <c r="O131" s="419"/>
      <c r="P131" s="421" t="str">
        <f t="shared" si="7"/>
        <v/>
      </c>
      <c r="Q131" s="419"/>
      <c r="R131" s="420"/>
      <c r="S131" s="423"/>
      <c r="T131" s="416" t="str">
        <f t="shared" si="8"/>
        <v/>
      </c>
      <c r="U131" s="626" t="str">
        <f t="shared" si="9"/>
        <v/>
      </c>
      <c r="V131" s="631" t="str">
        <f t="shared" si="10"/>
        <v/>
      </c>
      <c r="W131" s="442" t="str">
        <f t="shared" si="11"/>
        <v/>
      </c>
    </row>
    <row r="132" spans="1:23" x14ac:dyDescent="0.2">
      <c r="A132" s="56"/>
      <c r="B132" s="211" t="s">
        <v>733</v>
      </c>
      <c r="C132" s="212"/>
      <c r="D132" s="209" t="s">
        <v>535</v>
      </c>
      <c r="E132" s="13">
        <v>112</v>
      </c>
      <c r="F132" s="14" t="s">
        <v>227</v>
      </c>
      <c r="G132" s="14" t="s">
        <v>228</v>
      </c>
      <c r="H132" s="418">
        <f>IF('Table 1'!K132="","",'Table 1'!K132)</f>
        <v>1</v>
      </c>
      <c r="I132" s="419"/>
      <c r="J132" s="420"/>
      <c r="K132" s="444">
        <f t="shared" si="6"/>
        <v>1</v>
      </c>
      <c r="L132" s="420"/>
      <c r="M132" s="419"/>
      <c r="N132" s="420">
        <v>1</v>
      </c>
      <c r="O132" s="419"/>
      <c r="P132" s="421" t="str">
        <f t="shared" si="7"/>
        <v/>
      </c>
      <c r="Q132" s="419"/>
      <c r="R132" s="420"/>
      <c r="S132" s="423"/>
      <c r="T132" s="416" t="str">
        <f t="shared" si="8"/>
        <v/>
      </c>
      <c r="U132" s="626" t="str">
        <f t="shared" si="9"/>
        <v/>
      </c>
      <c r="V132" s="631" t="str">
        <f t="shared" si="10"/>
        <v/>
      </c>
      <c r="W132" s="442" t="str">
        <f t="shared" si="11"/>
        <v/>
      </c>
    </row>
    <row r="133" spans="1:23" x14ac:dyDescent="0.2">
      <c r="A133" s="56"/>
      <c r="B133" s="211" t="s">
        <v>734</v>
      </c>
      <c r="C133" s="212"/>
      <c r="D133" s="209" t="s">
        <v>535</v>
      </c>
      <c r="E133" s="16">
        <v>113</v>
      </c>
      <c r="F133" s="14" t="s">
        <v>229</v>
      </c>
      <c r="G133" s="14" t="s">
        <v>230</v>
      </c>
      <c r="H133" s="418" t="str">
        <f>IF('Table 1'!K133="","",'Table 1'!K133)</f>
        <v/>
      </c>
      <c r="I133" s="419"/>
      <c r="J133" s="420"/>
      <c r="K133" s="444" t="str">
        <f t="shared" si="6"/>
        <v/>
      </c>
      <c r="L133" s="420"/>
      <c r="M133" s="419"/>
      <c r="N133" s="420"/>
      <c r="O133" s="419"/>
      <c r="P133" s="421" t="str">
        <f t="shared" si="7"/>
        <v/>
      </c>
      <c r="Q133" s="419"/>
      <c r="R133" s="420"/>
      <c r="S133" s="423"/>
      <c r="T133" s="416" t="str">
        <f t="shared" si="8"/>
        <v/>
      </c>
      <c r="U133" s="626" t="str">
        <f t="shared" si="9"/>
        <v/>
      </c>
      <c r="V133" s="631" t="str">
        <f t="shared" si="10"/>
        <v/>
      </c>
      <c r="W133" s="442" t="str">
        <f t="shared" si="11"/>
        <v/>
      </c>
    </row>
    <row r="134" spans="1:23" x14ac:dyDescent="0.2">
      <c r="A134" s="56"/>
      <c r="B134" s="211" t="s">
        <v>735</v>
      </c>
      <c r="C134" s="212"/>
      <c r="D134" s="209" t="s">
        <v>535</v>
      </c>
      <c r="E134" s="13">
        <v>114</v>
      </c>
      <c r="F134" s="14" t="s">
        <v>231</v>
      </c>
      <c r="G134" s="14" t="s">
        <v>966</v>
      </c>
      <c r="H134" s="418" t="str">
        <f>IF('Table 1'!K134="","",'Table 1'!K134)</f>
        <v/>
      </c>
      <c r="I134" s="419"/>
      <c r="J134" s="420"/>
      <c r="K134" s="444" t="str">
        <f t="shared" si="6"/>
        <v/>
      </c>
      <c r="L134" s="420"/>
      <c r="M134" s="419"/>
      <c r="N134" s="420"/>
      <c r="O134" s="419"/>
      <c r="P134" s="421" t="str">
        <f t="shared" si="7"/>
        <v/>
      </c>
      <c r="Q134" s="419"/>
      <c r="R134" s="420"/>
      <c r="S134" s="423"/>
      <c r="T134" s="416" t="str">
        <f t="shared" si="8"/>
        <v/>
      </c>
      <c r="U134" s="626" t="str">
        <f t="shared" si="9"/>
        <v/>
      </c>
      <c r="V134" s="631" t="str">
        <f t="shared" si="10"/>
        <v/>
      </c>
      <c r="W134" s="442" t="str">
        <f t="shared" si="11"/>
        <v/>
      </c>
    </row>
    <row r="135" spans="1:23" x14ac:dyDescent="0.2">
      <c r="A135" s="56"/>
      <c r="B135" s="211" t="s">
        <v>736</v>
      </c>
      <c r="C135" s="212"/>
      <c r="D135" s="209" t="s">
        <v>535</v>
      </c>
      <c r="E135" s="16">
        <v>115</v>
      </c>
      <c r="F135" s="14" t="s">
        <v>232</v>
      </c>
      <c r="G135" s="14" t="s">
        <v>967</v>
      </c>
      <c r="H135" s="418">
        <f>IF('Table 1'!K135="","",'Table 1'!K135)</f>
        <v>2489</v>
      </c>
      <c r="I135" s="419"/>
      <c r="J135" s="420">
        <v>38</v>
      </c>
      <c r="K135" s="444">
        <f t="shared" si="6"/>
        <v>2451</v>
      </c>
      <c r="L135" s="420"/>
      <c r="M135" s="419"/>
      <c r="N135" s="420">
        <f>2222+229</f>
        <v>2451</v>
      </c>
      <c r="O135" s="419"/>
      <c r="P135" s="421" t="str">
        <f t="shared" si="7"/>
        <v/>
      </c>
      <c r="Q135" s="419"/>
      <c r="R135" s="420"/>
      <c r="S135" s="423"/>
      <c r="T135" s="416" t="str">
        <f t="shared" si="8"/>
        <v/>
      </c>
      <c r="U135" s="626" t="str">
        <f t="shared" si="9"/>
        <v/>
      </c>
      <c r="V135" s="631" t="str">
        <f t="shared" si="10"/>
        <v/>
      </c>
      <c r="W135" s="442" t="str">
        <f t="shared" si="11"/>
        <v/>
      </c>
    </row>
    <row r="136" spans="1:23" x14ac:dyDescent="0.2">
      <c r="A136" s="56"/>
      <c r="B136" s="211" t="s">
        <v>737</v>
      </c>
      <c r="C136" s="212"/>
      <c r="D136" s="209" t="s">
        <v>535</v>
      </c>
      <c r="E136" s="13">
        <v>116</v>
      </c>
      <c r="F136" s="14" t="s">
        <v>959</v>
      </c>
      <c r="G136" s="14" t="s">
        <v>516</v>
      </c>
      <c r="H136" s="418" t="str">
        <f>IF('Table 1'!K136="","",'Table 1'!K136)</f>
        <v/>
      </c>
      <c r="I136" s="419"/>
      <c r="J136" s="420"/>
      <c r="K136" s="444" t="str">
        <f t="shared" si="6"/>
        <v/>
      </c>
      <c r="L136" s="420"/>
      <c r="M136" s="419"/>
      <c r="N136" s="420"/>
      <c r="O136" s="419"/>
      <c r="P136" s="421" t="str">
        <f t="shared" si="7"/>
        <v/>
      </c>
      <c r="Q136" s="419"/>
      <c r="R136" s="420"/>
      <c r="S136" s="423"/>
      <c r="T136" s="416" t="str">
        <f t="shared" si="8"/>
        <v/>
      </c>
      <c r="U136" s="626" t="str">
        <f t="shared" si="9"/>
        <v/>
      </c>
      <c r="V136" s="631" t="str">
        <f t="shared" si="10"/>
        <v/>
      </c>
      <c r="W136" s="442" t="str">
        <f t="shared" si="11"/>
        <v/>
      </c>
    </row>
    <row r="137" spans="1:23" x14ac:dyDescent="0.2">
      <c r="A137" s="56"/>
      <c r="B137" s="211" t="s">
        <v>738</v>
      </c>
      <c r="C137" s="212"/>
      <c r="D137" s="209" t="s">
        <v>535</v>
      </c>
      <c r="E137" s="16">
        <v>117</v>
      </c>
      <c r="F137" s="14" t="s">
        <v>233</v>
      </c>
      <c r="G137" s="14" t="s">
        <v>234</v>
      </c>
      <c r="H137" s="418">
        <f>IF('Table 1'!K137="","",'Table 1'!K137)</f>
        <v>21</v>
      </c>
      <c r="I137" s="419"/>
      <c r="J137" s="420">
        <v>5</v>
      </c>
      <c r="K137" s="444">
        <f t="shared" si="6"/>
        <v>16</v>
      </c>
      <c r="L137" s="420">
        <v>1</v>
      </c>
      <c r="M137" s="419"/>
      <c r="N137" s="420">
        <v>15</v>
      </c>
      <c r="O137" s="419"/>
      <c r="P137" s="421" t="str">
        <f t="shared" si="7"/>
        <v/>
      </c>
      <c r="Q137" s="419"/>
      <c r="R137" s="420"/>
      <c r="S137" s="423"/>
      <c r="T137" s="416" t="str">
        <f t="shared" si="8"/>
        <v/>
      </c>
      <c r="U137" s="626" t="str">
        <f t="shared" si="9"/>
        <v/>
      </c>
      <c r="V137" s="631" t="str">
        <f t="shared" si="10"/>
        <v/>
      </c>
      <c r="W137" s="442" t="str">
        <f t="shared" si="11"/>
        <v/>
      </c>
    </row>
    <row r="138" spans="1:23" x14ac:dyDescent="0.2">
      <c r="A138" s="56"/>
      <c r="B138" s="211" t="s">
        <v>739</v>
      </c>
      <c r="C138" s="212"/>
      <c r="D138" s="209" t="s">
        <v>535</v>
      </c>
      <c r="E138" s="13">
        <v>118</v>
      </c>
      <c r="F138" s="14" t="s">
        <v>235</v>
      </c>
      <c r="G138" s="14" t="s">
        <v>236</v>
      </c>
      <c r="H138" s="418" t="str">
        <f>IF('Table 1'!K138="","",'Table 1'!K138)</f>
        <v/>
      </c>
      <c r="I138" s="419"/>
      <c r="J138" s="420"/>
      <c r="K138" s="444" t="str">
        <f t="shared" si="6"/>
        <v/>
      </c>
      <c r="L138" s="420"/>
      <c r="M138" s="419"/>
      <c r="N138" s="420"/>
      <c r="O138" s="419"/>
      <c r="P138" s="421" t="str">
        <f t="shared" si="7"/>
        <v/>
      </c>
      <c r="Q138" s="419"/>
      <c r="R138" s="420"/>
      <c r="S138" s="423"/>
      <c r="T138" s="416" t="str">
        <f t="shared" si="8"/>
        <v/>
      </c>
      <c r="U138" s="626" t="str">
        <f t="shared" si="9"/>
        <v/>
      </c>
      <c r="V138" s="631" t="str">
        <f t="shared" si="10"/>
        <v/>
      </c>
      <c r="W138" s="442" t="str">
        <f t="shared" si="11"/>
        <v/>
      </c>
    </row>
    <row r="139" spans="1:23" x14ac:dyDescent="0.2">
      <c r="A139" s="56"/>
      <c r="B139" s="211" t="s">
        <v>740</v>
      </c>
      <c r="C139" s="212"/>
      <c r="D139" s="209" t="s">
        <v>535</v>
      </c>
      <c r="E139" s="16">
        <v>119</v>
      </c>
      <c r="F139" s="14" t="s">
        <v>237</v>
      </c>
      <c r="G139" s="14" t="s">
        <v>238</v>
      </c>
      <c r="H139" s="418" t="str">
        <f>IF('Table 1'!K139="","",'Table 1'!K139)</f>
        <v/>
      </c>
      <c r="I139" s="419"/>
      <c r="J139" s="420"/>
      <c r="K139" s="444" t="str">
        <f t="shared" si="6"/>
        <v/>
      </c>
      <c r="L139" s="420"/>
      <c r="M139" s="419"/>
      <c r="N139" s="420"/>
      <c r="O139" s="419"/>
      <c r="P139" s="421" t="str">
        <f t="shared" si="7"/>
        <v/>
      </c>
      <c r="Q139" s="419"/>
      <c r="R139" s="420"/>
      <c r="S139" s="423"/>
      <c r="T139" s="416" t="str">
        <f t="shared" si="8"/>
        <v/>
      </c>
      <c r="U139" s="626" t="str">
        <f t="shared" si="9"/>
        <v/>
      </c>
      <c r="V139" s="631" t="str">
        <f t="shared" si="10"/>
        <v/>
      </c>
      <c r="W139" s="442" t="str">
        <f t="shared" si="11"/>
        <v/>
      </c>
    </row>
    <row r="140" spans="1:23" x14ac:dyDescent="0.2">
      <c r="A140" s="56"/>
      <c r="B140" s="211" t="s">
        <v>741</v>
      </c>
      <c r="C140" s="212"/>
      <c r="D140" s="209" t="s">
        <v>535</v>
      </c>
      <c r="E140" s="13">
        <v>120</v>
      </c>
      <c r="F140" s="14" t="s">
        <v>239</v>
      </c>
      <c r="G140" s="14" t="s">
        <v>240</v>
      </c>
      <c r="H140" s="418">
        <f>IF('Table 1'!K140="","",'Table 1'!K140)</f>
        <v>1</v>
      </c>
      <c r="I140" s="419"/>
      <c r="J140" s="420"/>
      <c r="K140" s="444">
        <f t="shared" si="6"/>
        <v>1</v>
      </c>
      <c r="L140" s="420"/>
      <c r="M140" s="419"/>
      <c r="N140" s="420">
        <v>1</v>
      </c>
      <c r="O140" s="419"/>
      <c r="P140" s="421" t="str">
        <f t="shared" si="7"/>
        <v/>
      </c>
      <c r="Q140" s="419"/>
      <c r="R140" s="420"/>
      <c r="S140" s="423"/>
      <c r="T140" s="416" t="str">
        <f t="shared" si="8"/>
        <v/>
      </c>
      <c r="U140" s="626" t="str">
        <f t="shared" si="9"/>
        <v/>
      </c>
      <c r="V140" s="631" t="str">
        <f t="shared" si="10"/>
        <v/>
      </c>
      <c r="W140" s="442" t="str">
        <f t="shared" si="11"/>
        <v/>
      </c>
    </row>
    <row r="141" spans="1:23" x14ac:dyDescent="0.2">
      <c r="A141" s="56"/>
      <c r="B141" s="211" t="s">
        <v>742</v>
      </c>
      <c r="C141" s="212"/>
      <c r="D141" s="209" t="s">
        <v>535</v>
      </c>
      <c r="E141" s="16">
        <v>121</v>
      </c>
      <c r="F141" s="14" t="s">
        <v>241</v>
      </c>
      <c r="G141" s="14" t="s">
        <v>242</v>
      </c>
      <c r="H141" s="418">
        <f>IF('Table 1'!K141="","",'Table 1'!K141)</f>
        <v>372</v>
      </c>
      <c r="I141" s="419"/>
      <c r="J141" s="420"/>
      <c r="K141" s="444">
        <f t="shared" si="6"/>
        <v>372</v>
      </c>
      <c r="L141" s="420"/>
      <c r="M141" s="419"/>
      <c r="N141" s="420">
        <v>372</v>
      </c>
      <c r="O141" s="419"/>
      <c r="P141" s="421" t="str">
        <f t="shared" si="7"/>
        <v/>
      </c>
      <c r="Q141" s="419"/>
      <c r="R141" s="420"/>
      <c r="S141" s="423"/>
      <c r="T141" s="416" t="str">
        <f t="shared" si="8"/>
        <v/>
      </c>
      <c r="U141" s="626" t="str">
        <f t="shared" si="9"/>
        <v/>
      </c>
      <c r="V141" s="631" t="str">
        <f t="shared" si="10"/>
        <v/>
      </c>
      <c r="W141" s="442" t="str">
        <f t="shared" si="11"/>
        <v/>
      </c>
    </row>
    <row r="142" spans="1:23" x14ac:dyDescent="0.2">
      <c r="A142" s="56"/>
      <c r="B142" s="211" t="s">
        <v>743</v>
      </c>
      <c r="C142" s="212"/>
      <c r="D142" s="209" t="s">
        <v>535</v>
      </c>
      <c r="E142" s="13">
        <v>122</v>
      </c>
      <c r="F142" s="14" t="s">
        <v>243</v>
      </c>
      <c r="G142" s="14" t="s">
        <v>244</v>
      </c>
      <c r="H142" s="418" t="str">
        <f>IF('Table 1'!K142="","",'Table 1'!K142)</f>
        <v/>
      </c>
      <c r="I142" s="419"/>
      <c r="J142" s="420"/>
      <c r="K142" s="444" t="str">
        <f t="shared" si="6"/>
        <v/>
      </c>
      <c r="L142" s="420"/>
      <c r="M142" s="419"/>
      <c r="N142" s="420"/>
      <c r="O142" s="419"/>
      <c r="P142" s="421" t="str">
        <f t="shared" si="7"/>
        <v/>
      </c>
      <c r="Q142" s="419"/>
      <c r="R142" s="420"/>
      <c r="S142" s="423"/>
      <c r="T142" s="416" t="str">
        <f t="shared" si="8"/>
        <v/>
      </c>
      <c r="U142" s="626" t="str">
        <f t="shared" si="9"/>
        <v/>
      </c>
      <c r="V142" s="631" t="str">
        <f t="shared" si="10"/>
        <v/>
      </c>
      <c r="W142" s="442" t="str">
        <f t="shared" si="11"/>
        <v/>
      </c>
    </row>
    <row r="143" spans="1:23" x14ac:dyDescent="0.2">
      <c r="A143" s="56"/>
      <c r="B143" s="211" t="s">
        <v>744</v>
      </c>
      <c r="C143" s="212"/>
      <c r="D143" s="209" t="s">
        <v>535</v>
      </c>
      <c r="E143" s="16">
        <v>123</v>
      </c>
      <c r="F143" s="14" t="s">
        <v>245</v>
      </c>
      <c r="G143" s="14" t="s">
        <v>246</v>
      </c>
      <c r="H143" s="418" t="str">
        <f>IF('Table 1'!K143="","",'Table 1'!K143)</f>
        <v/>
      </c>
      <c r="I143" s="419"/>
      <c r="J143" s="420"/>
      <c r="K143" s="444" t="str">
        <f t="shared" si="6"/>
        <v/>
      </c>
      <c r="L143" s="420"/>
      <c r="M143" s="419"/>
      <c r="N143" s="420"/>
      <c r="O143" s="419"/>
      <c r="P143" s="421" t="str">
        <f t="shared" si="7"/>
        <v/>
      </c>
      <c r="Q143" s="419"/>
      <c r="R143" s="420"/>
      <c r="S143" s="423"/>
      <c r="T143" s="416" t="str">
        <f t="shared" si="8"/>
        <v/>
      </c>
      <c r="U143" s="626" t="str">
        <f t="shared" si="9"/>
        <v/>
      </c>
      <c r="V143" s="631" t="str">
        <f t="shared" si="10"/>
        <v/>
      </c>
      <c r="W143" s="442" t="str">
        <f t="shared" si="11"/>
        <v/>
      </c>
    </row>
    <row r="144" spans="1:23" x14ac:dyDescent="0.2">
      <c r="A144" s="56"/>
      <c r="B144" s="211" t="s">
        <v>745</v>
      </c>
      <c r="C144" s="212"/>
      <c r="D144" s="209" t="s">
        <v>535</v>
      </c>
      <c r="E144" s="13">
        <v>124</v>
      </c>
      <c r="F144" s="14" t="s">
        <v>247</v>
      </c>
      <c r="G144" s="14" t="s">
        <v>248</v>
      </c>
      <c r="H144" s="418" t="str">
        <f>IF('Table 1'!K144="","",'Table 1'!K144)</f>
        <v/>
      </c>
      <c r="I144" s="419"/>
      <c r="J144" s="420"/>
      <c r="K144" s="444" t="str">
        <f t="shared" si="6"/>
        <v/>
      </c>
      <c r="L144" s="420"/>
      <c r="M144" s="419"/>
      <c r="N144" s="420"/>
      <c r="O144" s="419"/>
      <c r="P144" s="421" t="str">
        <f t="shared" si="7"/>
        <v/>
      </c>
      <c r="Q144" s="419"/>
      <c r="R144" s="420"/>
      <c r="S144" s="423"/>
      <c r="T144" s="416" t="str">
        <f t="shared" si="8"/>
        <v/>
      </c>
      <c r="U144" s="626" t="str">
        <f t="shared" si="9"/>
        <v/>
      </c>
      <c r="V144" s="631" t="str">
        <f t="shared" si="10"/>
        <v/>
      </c>
      <c r="W144" s="442" t="str">
        <f t="shared" si="11"/>
        <v/>
      </c>
    </row>
    <row r="145" spans="1:23" x14ac:dyDescent="0.2">
      <c r="A145" s="56"/>
      <c r="B145" s="211" t="s">
        <v>746</v>
      </c>
      <c r="C145" s="212"/>
      <c r="D145" s="209" t="s">
        <v>535</v>
      </c>
      <c r="E145" s="16">
        <v>125</v>
      </c>
      <c r="F145" s="14" t="s">
        <v>249</v>
      </c>
      <c r="G145" s="14" t="s">
        <v>250</v>
      </c>
      <c r="H145" s="418" t="str">
        <f>IF('Table 1'!K145="","",'Table 1'!K145)</f>
        <v/>
      </c>
      <c r="I145" s="419"/>
      <c r="J145" s="420"/>
      <c r="K145" s="444" t="str">
        <f t="shared" si="6"/>
        <v/>
      </c>
      <c r="L145" s="420"/>
      <c r="M145" s="419"/>
      <c r="N145" s="420"/>
      <c r="O145" s="419"/>
      <c r="P145" s="421" t="str">
        <f t="shared" si="7"/>
        <v/>
      </c>
      <c r="Q145" s="419"/>
      <c r="R145" s="420"/>
      <c r="S145" s="423"/>
      <c r="T145" s="416" t="str">
        <f t="shared" si="8"/>
        <v/>
      </c>
      <c r="U145" s="626" t="str">
        <f t="shared" si="9"/>
        <v/>
      </c>
      <c r="V145" s="631" t="str">
        <f t="shared" si="10"/>
        <v/>
      </c>
      <c r="W145" s="442" t="str">
        <f t="shared" si="11"/>
        <v/>
      </c>
    </row>
    <row r="146" spans="1:23" x14ac:dyDescent="0.2">
      <c r="A146" s="56"/>
      <c r="B146" s="211" t="s">
        <v>747</v>
      </c>
      <c r="C146" s="212"/>
      <c r="D146" s="209" t="s">
        <v>535</v>
      </c>
      <c r="E146" s="13">
        <v>126</v>
      </c>
      <c r="F146" s="14" t="s">
        <v>251</v>
      </c>
      <c r="G146" s="14" t="s">
        <v>252</v>
      </c>
      <c r="H146" s="418">
        <f>IF('Table 1'!K146="","",'Table 1'!K146)</f>
        <v>1</v>
      </c>
      <c r="I146" s="419"/>
      <c r="J146" s="420"/>
      <c r="K146" s="444">
        <f t="shared" si="6"/>
        <v>1</v>
      </c>
      <c r="L146" s="420"/>
      <c r="M146" s="419"/>
      <c r="N146" s="420">
        <v>1</v>
      </c>
      <c r="O146" s="419"/>
      <c r="P146" s="421" t="str">
        <f t="shared" si="7"/>
        <v/>
      </c>
      <c r="Q146" s="419"/>
      <c r="R146" s="420"/>
      <c r="S146" s="423"/>
      <c r="T146" s="416" t="str">
        <f t="shared" si="8"/>
        <v/>
      </c>
      <c r="U146" s="626" t="str">
        <f t="shared" si="9"/>
        <v/>
      </c>
      <c r="V146" s="631" t="str">
        <f t="shared" si="10"/>
        <v/>
      </c>
      <c r="W146" s="442" t="str">
        <f t="shared" si="11"/>
        <v/>
      </c>
    </row>
    <row r="147" spans="1:23" x14ac:dyDescent="0.2">
      <c r="A147" s="56"/>
      <c r="B147" s="211" t="s">
        <v>748</v>
      </c>
      <c r="C147" s="212"/>
      <c r="D147" s="209" t="s">
        <v>535</v>
      </c>
      <c r="E147" s="16">
        <v>127</v>
      </c>
      <c r="F147" s="14" t="s">
        <v>253</v>
      </c>
      <c r="G147" s="14" t="s">
        <v>254</v>
      </c>
      <c r="H147" s="418">
        <f>IF('Table 1'!K147="","",'Table 1'!K147)</f>
        <v>6734</v>
      </c>
      <c r="I147" s="419"/>
      <c r="J147" s="420">
        <v>1960</v>
      </c>
      <c r="K147" s="444">
        <f t="shared" si="6"/>
        <v>4774</v>
      </c>
      <c r="L147" s="420">
        <v>232</v>
      </c>
      <c r="M147" s="419"/>
      <c r="N147" s="420">
        <v>4542</v>
      </c>
      <c r="O147" s="419"/>
      <c r="P147" s="421" t="str">
        <f t="shared" si="7"/>
        <v/>
      </c>
      <c r="Q147" s="419"/>
      <c r="R147" s="420"/>
      <c r="S147" s="423"/>
      <c r="T147" s="416" t="str">
        <f t="shared" si="8"/>
        <v/>
      </c>
      <c r="U147" s="626" t="str">
        <f t="shared" si="9"/>
        <v/>
      </c>
      <c r="V147" s="631" t="str">
        <f t="shared" si="10"/>
        <v/>
      </c>
      <c r="W147" s="442" t="str">
        <f t="shared" si="11"/>
        <v/>
      </c>
    </row>
    <row r="148" spans="1:23" x14ac:dyDescent="0.2">
      <c r="A148" s="56"/>
      <c r="B148" s="211" t="s">
        <v>750</v>
      </c>
      <c r="C148" s="212"/>
      <c r="D148" s="209" t="s">
        <v>535</v>
      </c>
      <c r="E148" s="13">
        <v>128</v>
      </c>
      <c r="F148" s="14" t="s">
        <v>256</v>
      </c>
      <c r="G148" s="14" t="s">
        <v>257</v>
      </c>
      <c r="H148" s="418">
        <f>IF('Table 1'!K148="","",'Table 1'!K148)</f>
        <v>3</v>
      </c>
      <c r="I148" s="419"/>
      <c r="J148" s="420"/>
      <c r="K148" s="444">
        <f t="shared" si="6"/>
        <v>3</v>
      </c>
      <c r="L148" s="420"/>
      <c r="M148" s="419"/>
      <c r="N148" s="420">
        <v>3</v>
      </c>
      <c r="O148" s="419"/>
      <c r="P148" s="421" t="str">
        <f t="shared" si="7"/>
        <v/>
      </c>
      <c r="Q148" s="419"/>
      <c r="R148" s="420"/>
      <c r="S148" s="423"/>
      <c r="T148" s="416" t="str">
        <f t="shared" si="8"/>
        <v/>
      </c>
      <c r="U148" s="626" t="str">
        <f t="shared" si="9"/>
        <v/>
      </c>
      <c r="V148" s="631" t="str">
        <f t="shared" si="10"/>
        <v/>
      </c>
      <c r="W148" s="442" t="str">
        <f t="shared" si="11"/>
        <v/>
      </c>
    </row>
    <row r="149" spans="1:23" x14ac:dyDescent="0.2">
      <c r="A149" s="56"/>
      <c r="B149" s="211" t="s">
        <v>751</v>
      </c>
      <c r="C149" s="212"/>
      <c r="D149" s="209" t="s">
        <v>535</v>
      </c>
      <c r="E149" s="16">
        <v>129</v>
      </c>
      <c r="F149" s="14" t="s">
        <v>258</v>
      </c>
      <c r="G149" s="14" t="s">
        <v>259</v>
      </c>
      <c r="H149" s="418">
        <f>IF('Table 1'!K149="","",'Table 1'!K149)</f>
        <v>13</v>
      </c>
      <c r="I149" s="419"/>
      <c r="J149" s="420"/>
      <c r="K149" s="444">
        <f t="shared" si="6"/>
        <v>13</v>
      </c>
      <c r="L149" s="420"/>
      <c r="M149" s="419"/>
      <c r="N149" s="420">
        <v>13</v>
      </c>
      <c r="O149" s="419"/>
      <c r="P149" s="421" t="str">
        <f t="shared" si="7"/>
        <v/>
      </c>
      <c r="Q149" s="419"/>
      <c r="R149" s="420"/>
      <c r="S149" s="423"/>
      <c r="T149" s="416" t="str">
        <f t="shared" si="8"/>
        <v/>
      </c>
      <c r="U149" s="626" t="str">
        <f t="shared" si="9"/>
        <v/>
      </c>
      <c r="V149" s="631" t="str">
        <f t="shared" si="10"/>
        <v/>
      </c>
      <c r="W149" s="442" t="str">
        <f t="shared" si="11"/>
        <v/>
      </c>
    </row>
    <row r="150" spans="1:23" x14ac:dyDescent="0.2">
      <c r="A150" s="56"/>
      <c r="B150" s="211" t="s">
        <v>752</v>
      </c>
      <c r="C150" s="212"/>
      <c r="D150" s="209" t="s">
        <v>535</v>
      </c>
      <c r="E150" s="13">
        <v>130</v>
      </c>
      <c r="F150" s="14" t="s">
        <v>260</v>
      </c>
      <c r="G150" s="14" t="s">
        <v>261</v>
      </c>
      <c r="H150" s="418" t="str">
        <f>IF('Table 1'!K150="","",'Table 1'!K150)</f>
        <v/>
      </c>
      <c r="I150" s="419"/>
      <c r="J150" s="420"/>
      <c r="K150" s="444" t="str">
        <f t="shared" ref="K150:K213" si="12">IF(AND(L150="",M150="",N150=""),"",IF(OR(L150="c",M150="c",N150="c"),"c",SUM(L150:N150)))</f>
        <v/>
      </c>
      <c r="L150" s="420"/>
      <c r="M150" s="419"/>
      <c r="N150" s="420"/>
      <c r="O150" s="419"/>
      <c r="P150" s="421" t="str">
        <f t="shared" ref="P150:P213" si="13">IF(AND(Q150="",R150="",S150=""),"",IF(OR(Q150="c",R150="c",S150="c"),"c",SUM(Q150:S150)))</f>
        <v/>
      </c>
      <c r="Q150" s="419"/>
      <c r="R150" s="420"/>
      <c r="S150" s="423"/>
      <c r="T150" s="416" t="str">
        <f t="shared" ref="T150:T213" si="14">IF(AND(ISNUMBER(H150),SUM(COUNTIF(I150:K150,"c"),COUNTIF(O150:P150,"c"))=1),"Res Disc",IF(AND(H150="c",ISNUMBER(I150),ISNUMBER(J150),ISNUMBER(K150),ISNUMBER(O150),ISNUMBER(P150)),"Res Disc",IF(AND(COUNTIF(Q150:S150,"c")=1,ISNUMBER(P150)),"Res Disc",IF(AND(P150="c",ISNUMBER(Q150),ISNUMBER(R150),ISNUMBER(S150)),"Res Disc",IF(AND(K150="c",ISNUMBER(L150),ISNUMBER(M150),ISNUMBER(N150)),"Res Disc",IF(AND(ISNUMBER(K150),COUNTIF(L150:N150,"c")=1),"Res Disc",""))))))</f>
        <v/>
      </c>
      <c r="U150" s="626" t="str">
        <f t="shared" ref="U150:U213" si="15">IF(T150&lt;&gt;"","",IF(SUM(COUNTIF(I150:K150,"c"),COUNTIF(O150:P150,"c"))&gt;1,"",IF(OR(AND(H150="c",OR(I150="c",J150="c",K150="c",O150="c",P150="c")),AND(H150&lt;&gt;"",I150="c",J150="c",K150="c",O150="c",P150="c"),AND(H150&lt;&gt;"",I150="",J150="",K150="",O150="",P150="")),"",IF(ABS(SUM(I150:K150,O150:P150)-SUM(H150))&gt;0.9,SUM(I150:K150,O150:P150),""))))</f>
        <v/>
      </c>
      <c r="V150" s="631" t="str">
        <f t="shared" ref="V150:V213" si="16">IF(T150&lt;&gt;"","",IF(OR(AND(K150="c",OR(L150="c",N150="c",M150="c")),AND(K150&lt;&gt;"",L150="c",M150="c",N150="c"),AND(K150&lt;&gt;"",L150="",N150="",M150="")),"",IF(COUNTIF(L150:N150,"c")&gt;1,"",IF(ABS(SUM(L150:N150)-SUM(K150))&gt;0.9,SUM(L150:N150),""))))</f>
        <v/>
      </c>
      <c r="W150" s="442" t="str">
        <f t="shared" ref="W150:W213" si="17">IF(T150&lt;&gt;"","",IF(OR(AND(P150="c",OR(Q150="c",S150="c",R150="c")),AND(P150&lt;&gt;"",Q150="c",R150="c",S150="c"),AND(P150&lt;&gt;"",Q150="",S150="",R150="")),"",IF(COUNTIF(Q150:S150,"c")&gt;1,"",IF(ABS(SUM(Q150:S150)-SUM(P150))&gt;0.9,SUM(Q150:S150),""))))</f>
        <v/>
      </c>
    </row>
    <row r="151" spans="1:23" x14ac:dyDescent="0.2">
      <c r="A151" s="56"/>
      <c r="B151" s="211" t="s">
        <v>753</v>
      </c>
      <c r="C151" s="212"/>
      <c r="D151" s="209" t="s">
        <v>535</v>
      </c>
      <c r="E151" s="16">
        <v>131</v>
      </c>
      <c r="F151" s="14" t="s">
        <v>262</v>
      </c>
      <c r="G151" s="14" t="s">
        <v>263</v>
      </c>
      <c r="H151" s="418">
        <f>IF('Table 1'!K151="","",'Table 1'!K151)</f>
        <v>1034</v>
      </c>
      <c r="I151" s="419"/>
      <c r="J151" s="420">
        <v>202</v>
      </c>
      <c r="K151" s="444">
        <f t="shared" si="12"/>
        <v>832</v>
      </c>
      <c r="L151" s="420">
        <v>4</v>
      </c>
      <c r="M151" s="419"/>
      <c r="N151" s="420">
        <v>828</v>
      </c>
      <c r="O151" s="419"/>
      <c r="P151" s="421" t="str">
        <f t="shared" si="13"/>
        <v/>
      </c>
      <c r="Q151" s="419"/>
      <c r="R151" s="420"/>
      <c r="S151" s="423"/>
      <c r="T151" s="416" t="str">
        <f t="shared" si="14"/>
        <v/>
      </c>
      <c r="U151" s="626" t="str">
        <f t="shared" si="15"/>
        <v/>
      </c>
      <c r="V151" s="631" t="str">
        <f t="shared" si="16"/>
        <v/>
      </c>
      <c r="W151" s="442" t="str">
        <f t="shared" si="17"/>
        <v/>
      </c>
    </row>
    <row r="152" spans="1:23" x14ac:dyDescent="0.2">
      <c r="A152" s="56"/>
      <c r="B152" s="211" t="s">
        <v>754</v>
      </c>
      <c r="C152" s="212"/>
      <c r="D152" s="209" t="s">
        <v>535</v>
      </c>
      <c r="E152" s="13">
        <v>132</v>
      </c>
      <c r="F152" s="14" t="s">
        <v>264</v>
      </c>
      <c r="G152" s="14" t="s">
        <v>265</v>
      </c>
      <c r="H152" s="418" t="str">
        <f>IF('Table 1'!K152="","",'Table 1'!K152)</f>
        <v/>
      </c>
      <c r="I152" s="419"/>
      <c r="J152" s="420"/>
      <c r="K152" s="444" t="str">
        <f t="shared" si="12"/>
        <v/>
      </c>
      <c r="L152" s="420"/>
      <c r="M152" s="419"/>
      <c r="N152" s="420"/>
      <c r="O152" s="419"/>
      <c r="P152" s="421" t="str">
        <f t="shared" si="13"/>
        <v/>
      </c>
      <c r="Q152" s="419"/>
      <c r="R152" s="420"/>
      <c r="S152" s="423"/>
      <c r="T152" s="416" t="str">
        <f t="shared" si="14"/>
        <v/>
      </c>
      <c r="U152" s="626" t="str">
        <f t="shared" si="15"/>
        <v/>
      </c>
      <c r="V152" s="631" t="str">
        <f t="shared" si="16"/>
        <v/>
      </c>
      <c r="W152" s="442" t="str">
        <f t="shared" si="17"/>
        <v/>
      </c>
    </row>
    <row r="153" spans="1:23" x14ac:dyDescent="0.2">
      <c r="A153" s="56"/>
      <c r="B153" s="211" t="s">
        <v>755</v>
      </c>
      <c r="C153" s="212"/>
      <c r="D153" s="209" t="s">
        <v>535</v>
      </c>
      <c r="E153" s="16">
        <v>133</v>
      </c>
      <c r="F153" s="14" t="s">
        <v>266</v>
      </c>
      <c r="G153" s="14" t="s">
        <v>267</v>
      </c>
      <c r="H153" s="418" t="str">
        <f>IF('Table 1'!K153="","",'Table 1'!K153)</f>
        <v/>
      </c>
      <c r="I153" s="419"/>
      <c r="J153" s="420"/>
      <c r="K153" s="444" t="str">
        <f t="shared" si="12"/>
        <v/>
      </c>
      <c r="L153" s="420"/>
      <c r="M153" s="419"/>
      <c r="N153" s="420"/>
      <c r="O153" s="419"/>
      <c r="P153" s="421" t="str">
        <f t="shared" si="13"/>
        <v/>
      </c>
      <c r="Q153" s="419"/>
      <c r="R153" s="420"/>
      <c r="S153" s="423"/>
      <c r="T153" s="416" t="str">
        <f t="shared" si="14"/>
        <v/>
      </c>
      <c r="U153" s="626" t="str">
        <f t="shared" si="15"/>
        <v/>
      </c>
      <c r="V153" s="631" t="str">
        <f t="shared" si="16"/>
        <v/>
      </c>
      <c r="W153" s="442" t="str">
        <f t="shared" si="17"/>
        <v/>
      </c>
    </row>
    <row r="154" spans="1:23" x14ac:dyDescent="0.2">
      <c r="A154" s="56"/>
      <c r="B154" s="211" t="s">
        <v>756</v>
      </c>
      <c r="C154" s="212"/>
      <c r="D154" s="209" t="s">
        <v>535</v>
      </c>
      <c r="E154" s="13">
        <v>134</v>
      </c>
      <c r="F154" s="14" t="s">
        <v>268</v>
      </c>
      <c r="G154" s="14" t="s">
        <v>269</v>
      </c>
      <c r="H154" s="418" t="str">
        <f>IF('Table 1'!K154="","",'Table 1'!K154)</f>
        <v/>
      </c>
      <c r="I154" s="419"/>
      <c r="J154" s="420"/>
      <c r="K154" s="444" t="str">
        <f t="shared" si="12"/>
        <v/>
      </c>
      <c r="L154" s="420"/>
      <c r="M154" s="419"/>
      <c r="N154" s="420"/>
      <c r="O154" s="419"/>
      <c r="P154" s="421" t="str">
        <f t="shared" si="13"/>
        <v/>
      </c>
      <c r="Q154" s="419"/>
      <c r="R154" s="420"/>
      <c r="S154" s="423"/>
      <c r="T154" s="416" t="str">
        <f t="shared" si="14"/>
        <v/>
      </c>
      <c r="U154" s="626" t="str">
        <f t="shared" si="15"/>
        <v/>
      </c>
      <c r="V154" s="631" t="str">
        <f t="shared" si="16"/>
        <v/>
      </c>
      <c r="W154" s="442" t="str">
        <f t="shared" si="17"/>
        <v/>
      </c>
    </row>
    <row r="155" spans="1:23" x14ac:dyDescent="0.2">
      <c r="A155" s="56"/>
      <c r="B155" s="211" t="s">
        <v>757</v>
      </c>
      <c r="C155" s="212"/>
      <c r="D155" s="209" t="s">
        <v>535</v>
      </c>
      <c r="E155" s="16">
        <v>135</v>
      </c>
      <c r="F155" s="14" t="s">
        <v>270</v>
      </c>
      <c r="G155" s="14" t="s">
        <v>271</v>
      </c>
      <c r="H155" s="418" t="str">
        <f>IF('Table 1'!K155="","",'Table 1'!K155)</f>
        <v/>
      </c>
      <c r="I155" s="419"/>
      <c r="J155" s="420"/>
      <c r="K155" s="444" t="str">
        <f t="shared" si="12"/>
        <v/>
      </c>
      <c r="L155" s="420"/>
      <c r="M155" s="419"/>
      <c r="N155" s="420"/>
      <c r="O155" s="419"/>
      <c r="P155" s="421" t="str">
        <f t="shared" si="13"/>
        <v/>
      </c>
      <c r="Q155" s="419"/>
      <c r="R155" s="420"/>
      <c r="S155" s="423"/>
      <c r="T155" s="416" t="str">
        <f t="shared" si="14"/>
        <v/>
      </c>
      <c r="U155" s="626" t="str">
        <f t="shared" si="15"/>
        <v/>
      </c>
      <c r="V155" s="631" t="str">
        <f t="shared" si="16"/>
        <v/>
      </c>
      <c r="W155" s="442" t="str">
        <f t="shared" si="17"/>
        <v/>
      </c>
    </row>
    <row r="156" spans="1:23" x14ac:dyDescent="0.2">
      <c r="A156" s="56"/>
      <c r="B156" s="211" t="s">
        <v>758</v>
      </c>
      <c r="C156" s="212"/>
      <c r="D156" s="209" t="s">
        <v>535</v>
      </c>
      <c r="E156" s="13">
        <v>136</v>
      </c>
      <c r="F156" s="14" t="s">
        <v>272</v>
      </c>
      <c r="G156" s="14" t="s">
        <v>273</v>
      </c>
      <c r="H156" s="418" t="str">
        <f>IF('Table 1'!K156="","",'Table 1'!K156)</f>
        <v/>
      </c>
      <c r="I156" s="419"/>
      <c r="J156" s="420"/>
      <c r="K156" s="444" t="str">
        <f t="shared" si="12"/>
        <v/>
      </c>
      <c r="L156" s="420"/>
      <c r="M156" s="419"/>
      <c r="N156" s="420"/>
      <c r="O156" s="419"/>
      <c r="P156" s="421" t="str">
        <f t="shared" si="13"/>
        <v/>
      </c>
      <c r="Q156" s="419"/>
      <c r="R156" s="420"/>
      <c r="S156" s="423"/>
      <c r="T156" s="416" t="str">
        <f t="shared" si="14"/>
        <v/>
      </c>
      <c r="U156" s="626" t="str">
        <f t="shared" si="15"/>
        <v/>
      </c>
      <c r="V156" s="631" t="str">
        <f t="shared" si="16"/>
        <v/>
      </c>
      <c r="W156" s="442" t="str">
        <f t="shared" si="17"/>
        <v/>
      </c>
    </row>
    <row r="157" spans="1:23" x14ac:dyDescent="0.2">
      <c r="A157" s="56"/>
      <c r="B157" s="211" t="s">
        <v>759</v>
      </c>
      <c r="C157" s="212"/>
      <c r="D157" s="209" t="s">
        <v>535</v>
      </c>
      <c r="E157" s="16">
        <v>137</v>
      </c>
      <c r="F157" s="14" t="s">
        <v>274</v>
      </c>
      <c r="G157" s="14" t="s">
        <v>275</v>
      </c>
      <c r="H157" s="418">
        <f>IF('Table 1'!K157="","",'Table 1'!K157)</f>
        <v>5</v>
      </c>
      <c r="I157" s="419"/>
      <c r="J157" s="420"/>
      <c r="K157" s="444">
        <f t="shared" si="12"/>
        <v>5</v>
      </c>
      <c r="L157" s="420"/>
      <c r="M157" s="419"/>
      <c r="N157" s="420">
        <v>5</v>
      </c>
      <c r="O157" s="419"/>
      <c r="P157" s="421" t="str">
        <f t="shared" si="13"/>
        <v/>
      </c>
      <c r="Q157" s="419"/>
      <c r="R157" s="420"/>
      <c r="S157" s="423"/>
      <c r="T157" s="416" t="str">
        <f t="shared" si="14"/>
        <v/>
      </c>
      <c r="U157" s="626" t="str">
        <f t="shared" si="15"/>
        <v/>
      </c>
      <c r="V157" s="631" t="str">
        <f t="shared" si="16"/>
        <v/>
      </c>
      <c r="W157" s="442" t="str">
        <f t="shared" si="17"/>
        <v/>
      </c>
    </row>
    <row r="158" spans="1:23" x14ac:dyDescent="0.2">
      <c r="A158" s="56"/>
      <c r="B158" s="211" t="s">
        <v>760</v>
      </c>
      <c r="C158" s="212"/>
      <c r="D158" s="209" t="s">
        <v>535</v>
      </c>
      <c r="E158" s="13">
        <v>138</v>
      </c>
      <c r="F158" s="14" t="s">
        <v>276</v>
      </c>
      <c r="G158" s="14" t="s">
        <v>277</v>
      </c>
      <c r="H158" s="418">
        <f>IF('Table 1'!K158="","",'Table 1'!K158)</f>
        <v>9</v>
      </c>
      <c r="I158" s="419"/>
      <c r="J158" s="420"/>
      <c r="K158" s="444">
        <f t="shared" si="12"/>
        <v>9</v>
      </c>
      <c r="L158" s="420">
        <v>3</v>
      </c>
      <c r="M158" s="419"/>
      <c r="N158" s="420">
        <v>6</v>
      </c>
      <c r="O158" s="419"/>
      <c r="P158" s="421" t="str">
        <f t="shared" si="13"/>
        <v/>
      </c>
      <c r="Q158" s="419"/>
      <c r="R158" s="420"/>
      <c r="S158" s="423"/>
      <c r="T158" s="416" t="str">
        <f t="shared" si="14"/>
        <v/>
      </c>
      <c r="U158" s="626" t="str">
        <f t="shared" si="15"/>
        <v/>
      </c>
      <c r="V158" s="631" t="str">
        <f t="shared" si="16"/>
        <v/>
      </c>
      <c r="W158" s="442" t="str">
        <f t="shared" si="17"/>
        <v/>
      </c>
    </row>
    <row r="159" spans="1:23" x14ac:dyDescent="0.2">
      <c r="A159" s="56"/>
      <c r="B159" s="211" t="s">
        <v>761</v>
      </c>
      <c r="C159" s="212"/>
      <c r="D159" s="209" t="s">
        <v>535</v>
      </c>
      <c r="E159" s="16">
        <v>139</v>
      </c>
      <c r="F159" s="14" t="s">
        <v>278</v>
      </c>
      <c r="G159" s="14" t="s">
        <v>279</v>
      </c>
      <c r="H159" s="418" t="str">
        <f>IF('Table 1'!K159="","",'Table 1'!K159)</f>
        <v/>
      </c>
      <c r="I159" s="419"/>
      <c r="J159" s="420"/>
      <c r="K159" s="444" t="str">
        <f t="shared" si="12"/>
        <v/>
      </c>
      <c r="L159" s="420"/>
      <c r="M159" s="419"/>
      <c r="N159" s="420"/>
      <c r="O159" s="419"/>
      <c r="P159" s="421" t="str">
        <f t="shared" si="13"/>
        <v/>
      </c>
      <c r="Q159" s="419"/>
      <c r="R159" s="420"/>
      <c r="S159" s="423"/>
      <c r="T159" s="416" t="str">
        <f t="shared" si="14"/>
        <v/>
      </c>
      <c r="U159" s="626" t="str">
        <f t="shared" si="15"/>
        <v/>
      </c>
      <c r="V159" s="631" t="str">
        <f t="shared" si="16"/>
        <v/>
      </c>
      <c r="W159" s="442" t="str">
        <f t="shared" si="17"/>
        <v/>
      </c>
    </row>
    <row r="160" spans="1:23" x14ac:dyDescent="0.2">
      <c r="A160" s="56"/>
      <c r="B160" s="211" t="s">
        <v>762</v>
      </c>
      <c r="C160" s="212"/>
      <c r="D160" s="209" t="s">
        <v>535</v>
      </c>
      <c r="E160" s="13">
        <v>140</v>
      </c>
      <c r="F160" s="14" t="s">
        <v>280</v>
      </c>
      <c r="G160" s="14" t="s">
        <v>281</v>
      </c>
      <c r="H160" s="418">
        <f>IF('Table 1'!K160="","",'Table 1'!K160)</f>
        <v>2827</v>
      </c>
      <c r="I160" s="419"/>
      <c r="J160" s="420">
        <v>733</v>
      </c>
      <c r="K160" s="444">
        <f t="shared" si="12"/>
        <v>2094</v>
      </c>
      <c r="L160" s="420">
        <v>37</v>
      </c>
      <c r="M160" s="419"/>
      <c r="N160" s="420">
        <v>2057</v>
      </c>
      <c r="O160" s="419"/>
      <c r="P160" s="421" t="str">
        <f t="shared" si="13"/>
        <v/>
      </c>
      <c r="Q160" s="419"/>
      <c r="R160" s="420"/>
      <c r="S160" s="423"/>
      <c r="T160" s="416" t="str">
        <f t="shared" si="14"/>
        <v/>
      </c>
      <c r="U160" s="626" t="str">
        <f t="shared" si="15"/>
        <v/>
      </c>
      <c r="V160" s="631" t="str">
        <f t="shared" si="16"/>
        <v/>
      </c>
      <c r="W160" s="442" t="str">
        <f t="shared" si="17"/>
        <v/>
      </c>
    </row>
    <row r="161" spans="1:23" x14ac:dyDescent="0.2">
      <c r="A161" s="56"/>
      <c r="B161" s="211" t="s">
        <v>763</v>
      </c>
      <c r="C161" s="212"/>
      <c r="D161" s="209" t="s">
        <v>535</v>
      </c>
      <c r="E161" s="16">
        <v>141</v>
      </c>
      <c r="F161" s="14" t="s">
        <v>282</v>
      </c>
      <c r="G161" s="14" t="s">
        <v>283</v>
      </c>
      <c r="H161" s="418" t="str">
        <f>IF('Table 1'!K161="","",'Table 1'!K161)</f>
        <v/>
      </c>
      <c r="I161" s="419"/>
      <c r="J161" s="420"/>
      <c r="K161" s="444" t="str">
        <f t="shared" si="12"/>
        <v/>
      </c>
      <c r="L161" s="420"/>
      <c r="M161" s="419"/>
      <c r="N161" s="420"/>
      <c r="O161" s="419"/>
      <c r="P161" s="421" t="str">
        <f t="shared" si="13"/>
        <v/>
      </c>
      <c r="Q161" s="419"/>
      <c r="R161" s="420"/>
      <c r="S161" s="423"/>
      <c r="T161" s="416" t="str">
        <f t="shared" si="14"/>
        <v/>
      </c>
      <c r="U161" s="626" t="str">
        <f t="shared" si="15"/>
        <v/>
      </c>
      <c r="V161" s="631" t="str">
        <f t="shared" si="16"/>
        <v/>
      </c>
      <c r="W161" s="442" t="str">
        <f t="shared" si="17"/>
        <v/>
      </c>
    </row>
    <row r="162" spans="1:23" x14ac:dyDescent="0.2">
      <c r="A162" s="56"/>
      <c r="B162" s="211" t="s">
        <v>764</v>
      </c>
      <c r="C162" s="212"/>
      <c r="D162" s="209" t="s">
        <v>535</v>
      </c>
      <c r="E162" s="13">
        <v>142</v>
      </c>
      <c r="F162" s="14" t="s">
        <v>284</v>
      </c>
      <c r="G162" s="14" t="s">
        <v>285</v>
      </c>
      <c r="H162" s="418" t="str">
        <f>IF('Table 1'!K162="","",'Table 1'!K162)</f>
        <v/>
      </c>
      <c r="I162" s="419"/>
      <c r="J162" s="420"/>
      <c r="K162" s="444" t="str">
        <f t="shared" si="12"/>
        <v/>
      </c>
      <c r="L162" s="420"/>
      <c r="M162" s="419"/>
      <c r="N162" s="420"/>
      <c r="O162" s="419"/>
      <c r="P162" s="421" t="str">
        <f t="shared" si="13"/>
        <v/>
      </c>
      <c r="Q162" s="419"/>
      <c r="R162" s="420"/>
      <c r="S162" s="423"/>
      <c r="T162" s="416" t="str">
        <f t="shared" si="14"/>
        <v/>
      </c>
      <c r="U162" s="626" t="str">
        <f t="shared" si="15"/>
        <v/>
      </c>
      <c r="V162" s="631" t="str">
        <f t="shared" si="16"/>
        <v/>
      </c>
      <c r="W162" s="442" t="str">
        <f t="shared" si="17"/>
        <v/>
      </c>
    </row>
    <row r="163" spans="1:23" x14ac:dyDescent="0.2">
      <c r="A163" s="56"/>
      <c r="B163" s="211" t="s">
        <v>765</v>
      </c>
      <c r="C163" s="212"/>
      <c r="D163" s="209" t="s">
        <v>535</v>
      </c>
      <c r="E163" s="16">
        <v>143</v>
      </c>
      <c r="F163" s="14" t="s">
        <v>286</v>
      </c>
      <c r="G163" s="14" t="s">
        <v>287</v>
      </c>
      <c r="H163" s="418" t="str">
        <f>IF('Table 1'!K163="","",'Table 1'!K163)</f>
        <v/>
      </c>
      <c r="I163" s="419"/>
      <c r="J163" s="420"/>
      <c r="K163" s="444" t="str">
        <f t="shared" si="12"/>
        <v/>
      </c>
      <c r="L163" s="420"/>
      <c r="M163" s="419"/>
      <c r="N163" s="420"/>
      <c r="O163" s="419"/>
      <c r="P163" s="421" t="str">
        <f t="shared" si="13"/>
        <v/>
      </c>
      <c r="Q163" s="419"/>
      <c r="R163" s="420"/>
      <c r="S163" s="423"/>
      <c r="T163" s="416" t="str">
        <f t="shared" si="14"/>
        <v/>
      </c>
      <c r="U163" s="626" t="str">
        <f t="shared" si="15"/>
        <v/>
      </c>
      <c r="V163" s="631" t="str">
        <f t="shared" si="16"/>
        <v/>
      </c>
      <c r="W163" s="442" t="str">
        <f t="shared" si="17"/>
        <v/>
      </c>
    </row>
    <row r="164" spans="1:23" x14ac:dyDescent="0.2">
      <c r="A164" s="56"/>
      <c r="B164" s="211" t="s">
        <v>766</v>
      </c>
      <c r="C164" s="212"/>
      <c r="D164" s="209" t="s">
        <v>535</v>
      </c>
      <c r="E164" s="13">
        <v>144</v>
      </c>
      <c r="F164" s="14" t="s">
        <v>288</v>
      </c>
      <c r="G164" s="14" t="s">
        <v>289</v>
      </c>
      <c r="H164" s="418">
        <f>IF('Table 1'!K164="","",'Table 1'!K164)</f>
        <v>81</v>
      </c>
      <c r="I164" s="419"/>
      <c r="J164" s="420"/>
      <c r="K164" s="444">
        <f t="shared" si="12"/>
        <v>81</v>
      </c>
      <c r="L164" s="420"/>
      <c r="M164" s="419"/>
      <c r="N164" s="420">
        <v>81</v>
      </c>
      <c r="O164" s="419"/>
      <c r="P164" s="421" t="str">
        <f t="shared" si="13"/>
        <v/>
      </c>
      <c r="Q164" s="419"/>
      <c r="R164" s="420"/>
      <c r="S164" s="423"/>
      <c r="T164" s="416" t="str">
        <f t="shared" si="14"/>
        <v/>
      </c>
      <c r="U164" s="626" t="str">
        <f t="shared" si="15"/>
        <v/>
      </c>
      <c r="V164" s="631" t="str">
        <f t="shared" si="16"/>
        <v/>
      </c>
      <c r="W164" s="442" t="str">
        <f t="shared" si="17"/>
        <v/>
      </c>
    </row>
    <row r="165" spans="1:23" x14ac:dyDescent="0.2">
      <c r="A165" s="56"/>
      <c r="B165" s="211" t="s">
        <v>767</v>
      </c>
      <c r="C165" s="212"/>
      <c r="D165" s="209" t="s">
        <v>535</v>
      </c>
      <c r="E165" s="16">
        <v>145</v>
      </c>
      <c r="F165" s="14" t="s">
        <v>290</v>
      </c>
      <c r="G165" s="15" t="s">
        <v>291</v>
      </c>
      <c r="H165" s="418" t="str">
        <f>IF('Table 1'!K165="","",'Table 1'!K165)</f>
        <v/>
      </c>
      <c r="I165" s="419"/>
      <c r="J165" s="420"/>
      <c r="K165" s="444" t="str">
        <f t="shared" si="12"/>
        <v/>
      </c>
      <c r="L165" s="420"/>
      <c r="M165" s="419"/>
      <c r="N165" s="420"/>
      <c r="O165" s="419"/>
      <c r="P165" s="421" t="str">
        <f t="shared" si="13"/>
        <v/>
      </c>
      <c r="Q165" s="419"/>
      <c r="R165" s="420"/>
      <c r="S165" s="423"/>
      <c r="T165" s="416" t="str">
        <f t="shared" si="14"/>
        <v/>
      </c>
      <c r="U165" s="626" t="str">
        <f t="shared" si="15"/>
        <v/>
      </c>
      <c r="V165" s="631" t="str">
        <f t="shared" si="16"/>
        <v/>
      </c>
      <c r="W165" s="442" t="str">
        <f t="shared" si="17"/>
        <v/>
      </c>
    </row>
    <row r="166" spans="1:23" x14ac:dyDescent="0.2">
      <c r="A166" s="56"/>
      <c r="B166" s="211" t="s">
        <v>768</v>
      </c>
      <c r="C166" s="212"/>
      <c r="D166" s="209" t="s">
        <v>535</v>
      </c>
      <c r="E166" s="13">
        <v>146</v>
      </c>
      <c r="F166" s="14" t="s">
        <v>292</v>
      </c>
      <c r="G166" s="14" t="s">
        <v>293</v>
      </c>
      <c r="H166" s="418" t="str">
        <f>IF('Table 1'!K166="","",'Table 1'!K166)</f>
        <v/>
      </c>
      <c r="I166" s="419"/>
      <c r="J166" s="420"/>
      <c r="K166" s="444" t="str">
        <f t="shared" si="12"/>
        <v/>
      </c>
      <c r="L166" s="420"/>
      <c r="M166" s="419"/>
      <c r="N166" s="420"/>
      <c r="O166" s="419"/>
      <c r="P166" s="421" t="str">
        <f t="shared" si="13"/>
        <v/>
      </c>
      <c r="Q166" s="419"/>
      <c r="R166" s="420"/>
      <c r="S166" s="423"/>
      <c r="T166" s="416" t="str">
        <f t="shared" si="14"/>
        <v/>
      </c>
      <c r="U166" s="626" t="str">
        <f t="shared" si="15"/>
        <v/>
      </c>
      <c r="V166" s="631" t="str">
        <f t="shared" si="16"/>
        <v/>
      </c>
      <c r="W166" s="442" t="str">
        <f t="shared" si="17"/>
        <v/>
      </c>
    </row>
    <row r="167" spans="1:23" x14ac:dyDescent="0.2">
      <c r="A167" s="56"/>
      <c r="B167" s="211" t="s">
        <v>769</v>
      </c>
      <c r="C167" s="212"/>
      <c r="D167" s="209" t="s">
        <v>535</v>
      </c>
      <c r="E167" s="16">
        <v>147</v>
      </c>
      <c r="F167" s="14" t="s">
        <v>294</v>
      </c>
      <c r="G167" s="14" t="s">
        <v>295</v>
      </c>
      <c r="H167" s="418">
        <f>IF('Table 1'!K167="","",'Table 1'!K167)</f>
        <v>9</v>
      </c>
      <c r="I167" s="419"/>
      <c r="J167" s="420"/>
      <c r="K167" s="444">
        <f t="shared" si="12"/>
        <v>9</v>
      </c>
      <c r="L167" s="420"/>
      <c r="M167" s="419"/>
      <c r="N167" s="420">
        <v>9</v>
      </c>
      <c r="O167" s="419"/>
      <c r="P167" s="421" t="str">
        <f t="shared" si="13"/>
        <v/>
      </c>
      <c r="Q167" s="419"/>
      <c r="R167" s="420"/>
      <c r="S167" s="423"/>
      <c r="T167" s="416" t="str">
        <f t="shared" si="14"/>
        <v/>
      </c>
      <c r="U167" s="626" t="str">
        <f t="shared" si="15"/>
        <v/>
      </c>
      <c r="V167" s="631" t="str">
        <f t="shared" si="16"/>
        <v/>
      </c>
      <c r="W167" s="442" t="str">
        <f t="shared" si="17"/>
        <v/>
      </c>
    </row>
    <row r="168" spans="1:23" x14ac:dyDescent="0.2">
      <c r="A168" s="56"/>
      <c r="B168" s="211" t="s">
        <v>770</v>
      </c>
      <c r="C168" s="212"/>
      <c r="D168" s="209" t="s">
        <v>535</v>
      </c>
      <c r="E168" s="13">
        <v>148</v>
      </c>
      <c r="F168" s="14" t="s">
        <v>296</v>
      </c>
      <c r="G168" s="14" t="s">
        <v>297</v>
      </c>
      <c r="H168" s="418">
        <f>IF('Table 1'!K168="","",'Table 1'!K168)</f>
        <v>48</v>
      </c>
      <c r="I168" s="419"/>
      <c r="J168" s="420"/>
      <c r="K168" s="444">
        <f t="shared" si="12"/>
        <v>48</v>
      </c>
      <c r="L168" s="420"/>
      <c r="M168" s="419"/>
      <c r="N168" s="420">
        <v>48</v>
      </c>
      <c r="O168" s="419"/>
      <c r="P168" s="421" t="str">
        <f t="shared" si="13"/>
        <v/>
      </c>
      <c r="Q168" s="419"/>
      <c r="R168" s="420"/>
      <c r="S168" s="423"/>
      <c r="T168" s="416" t="str">
        <f t="shared" si="14"/>
        <v/>
      </c>
      <c r="U168" s="626" t="str">
        <f t="shared" si="15"/>
        <v/>
      </c>
      <c r="V168" s="631" t="str">
        <f t="shared" si="16"/>
        <v/>
      </c>
      <c r="W168" s="442" t="str">
        <f t="shared" si="17"/>
        <v/>
      </c>
    </row>
    <row r="169" spans="1:23" x14ac:dyDescent="0.2">
      <c r="A169" s="56"/>
      <c r="B169" s="211" t="s">
        <v>771</v>
      </c>
      <c r="C169" s="212"/>
      <c r="D169" s="209" t="s">
        <v>535</v>
      </c>
      <c r="E169" s="16">
        <v>149</v>
      </c>
      <c r="F169" s="14" t="s">
        <v>298</v>
      </c>
      <c r="G169" s="14" t="s">
        <v>299</v>
      </c>
      <c r="H169" s="418" t="str">
        <f>IF('Table 1'!K169="","",'Table 1'!K169)</f>
        <v/>
      </c>
      <c r="I169" s="419"/>
      <c r="J169" s="420"/>
      <c r="K169" s="444" t="str">
        <f t="shared" si="12"/>
        <v/>
      </c>
      <c r="L169" s="420"/>
      <c r="M169" s="419"/>
      <c r="N169" s="420"/>
      <c r="O169" s="419"/>
      <c r="P169" s="421" t="str">
        <f t="shared" si="13"/>
        <v/>
      </c>
      <c r="Q169" s="419"/>
      <c r="R169" s="420"/>
      <c r="S169" s="423"/>
      <c r="T169" s="416" t="str">
        <f t="shared" si="14"/>
        <v/>
      </c>
      <c r="U169" s="626" t="str">
        <f t="shared" si="15"/>
        <v/>
      </c>
      <c r="V169" s="631" t="str">
        <f t="shared" si="16"/>
        <v/>
      </c>
      <c r="W169" s="442" t="str">
        <f t="shared" si="17"/>
        <v/>
      </c>
    </row>
    <row r="170" spans="1:23" x14ac:dyDescent="0.2">
      <c r="A170" s="56"/>
      <c r="B170" s="211" t="s">
        <v>772</v>
      </c>
      <c r="C170" s="212"/>
      <c r="D170" s="209" t="s">
        <v>535</v>
      </c>
      <c r="E170" s="13">
        <v>150</v>
      </c>
      <c r="F170" s="14" t="s">
        <v>300</v>
      </c>
      <c r="G170" s="14" t="s">
        <v>301</v>
      </c>
      <c r="H170" s="418" t="str">
        <f>IF('Table 1'!K170="","",'Table 1'!K170)</f>
        <v/>
      </c>
      <c r="I170" s="419"/>
      <c r="J170" s="420"/>
      <c r="K170" s="444" t="str">
        <f t="shared" si="12"/>
        <v/>
      </c>
      <c r="L170" s="420"/>
      <c r="M170" s="419"/>
      <c r="N170" s="420"/>
      <c r="O170" s="419"/>
      <c r="P170" s="421" t="str">
        <f t="shared" si="13"/>
        <v/>
      </c>
      <c r="Q170" s="419"/>
      <c r="R170" s="420"/>
      <c r="S170" s="423"/>
      <c r="T170" s="416" t="str">
        <f t="shared" si="14"/>
        <v/>
      </c>
      <c r="U170" s="626" t="str">
        <f t="shared" si="15"/>
        <v/>
      </c>
      <c r="V170" s="631" t="str">
        <f t="shared" si="16"/>
        <v/>
      </c>
      <c r="W170" s="442" t="str">
        <f t="shared" si="17"/>
        <v/>
      </c>
    </row>
    <row r="171" spans="1:23" x14ac:dyDescent="0.2">
      <c r="A171" s="56"/>
      <c r="B171" s="211" t="s">
        <v>773</v>
      </c>
      <c r="C171" s="212"/>
      <c r="D171" s="209" t="s">
        <v>535</v>
      </c>
      <c r="E171" s="16">
        <v>151</v>
      </c>
      <c r="F171" s="14" t="s">
        <v>302</v>
      </c>
      <c r="G171" s="14" t="s">
        <v>303</v>
      </c>
      <c r="H171" s="418" t="str">
        <f>IF('Table 1'!K171="","",'Table 1'!K171)</f>
        <v/>
      </c>
      <c r="I171" s="419"/>
      <c r="J171" s="420"/>
      <c r="K171" s="444" t="str">
        <f t="shared" si="12"/>
        <v/>
      </c>
      <c r="L171" s="420"/>
      <c r="M171" s="419"/>
      <c r="N171" s="420"/>
      <c r="O171" s="419"/>
      <c r="P171" s="421" t="str">
        <f t="shared" si="13"/>
        <v/>
      </c>
      <c r="Q171" s="419"/>
      <c r="R171" s="420"/>
      <c r="S171" s="423"/>
      <c r="T171" s="416" t="str">
        <f t="shared" si="14"/>
        <v/>
      </c>
      <c r="U171" s="626" t="str">
        <f t="shared" si="15"/>
        <v/>
      </c>
      <c r="V171" s="631" t="str">
        <f t="shared" si="16"/>
        <v/>
      </c>
      <c r="W171" s="442" t="str">
        <f t="shared" si="17"/>
        <v/>
      </c>
    </row>
    <row r="172" spans="1:23" x14ac:dyDescent="0.2">
      <c r="A172" s="56"/>
      <c r="B172" s="211" t="s">
        <v>774</v>
      </c>
      <c r="C172" s="212"/>
      <c r="D172" s="209" t="s">
        <v>535</v>
      </c>
      <c r="E172" s="13">
        <v>152</v>
      </c>
      <c r="F172" s="14" t="s">
        <v>304</v>
      </c>
      <c r="G172" s="14" t="s">
        <v>305</v>
      </c>
      <c r="H172" s="418" t="str">
        <f>IF('Table 1'!K172="","",'Table 1'!K172)</f>
        <v/>
      </c>
      <c r="I172" s="419"/>
      <c r="J172" s="420"/>
      <c r="K172" s="444" t="str">
        <f t="shared" si="12"/>
        <v/>
      </c>
      <c r="L172" s="420"/>
      <c r="M172" s="419"/>
      <c r="N172" s="420"/>
      <c r="O172" s="419"/>
      <c r="P172" s="421" t="str">
        <f t="shared" si="13"/>
        <v/>
      </c>
      <c r="Q172" s="419"/>
      <c r="R172" s="420"/>
      <c r="S172" s="423"/>
      <c r="T172" s="416" t="str">
        <f t="shared" si="14"/>
        <v/>
      </c>
      <c r="U172" s="626" t="str">
        <f t="shared" si="15"/>
        <v/>
      </c>
      <c r="V172" s="631" t="str">
        <f t="shared" si="16"/>
        <v/>
      </c>
      <c r="W172" s="442" t="str">
        <f t="shared" si="17"/>
        <v/>
      </c>
    </row>
    <row r="173" spans="1:23" x14ac:dyDescent="0.2">
      <c r="A173" s="56"/>
      <c r="B173" s="211" t="s">
        <v>775</v>
      </c>
      <c r="C173" s="212"/>
      <c r="D173" s="209" t="s">
        <v>535</v>
      </c>
      <c r="E173" s="16">
        <v>153</v>
      </c>
      <c r="F173" s="14" t="s">
        <v>306</v>
      </c>
      <c r="G173" s="14" t="s">
        <v>307</v>
      </c>
      <c r="H173" s="418">
        <f>IF('Table 1'!K173="","",'Table 1'!K173)</f>
        <v>14061</v>
      </c>
      <c r="I173" s="419"/>
      <c r="J173" s="420">
        <v>1312</v>
      </c>
      <c r="K173" s="444">
        <f t="shared" si="12"/>
        <v>12749</v>
      </c>
      <c r="L173" s="420">
        <v>41</v>
      </c>
      <c r="M173" s="419"/>
      <c r="N173" s="420">
        <v>12708</v>
      </c>
      <c r="O173" s="419"/>
      <c r="P173" s="421" t="str">
        <f t="shared" si="13"/>
        <v/>
      </c>
      <c r="Q173" s="419"/>
      <c r="R173" s="420"/>
      <c r="S173" s="423"/>
      <c r="T173" s="416" t="str">
        <f t="shared" si="14"/>
        <v/>
      </c>
      <c r="U173" s="626" t="str">
        <f t="shared" si="15"/>
        <v/>
      </c>
      <c r="V173" s="631" t="str">
        <f t="shared" si="16"/>
        <v/>
      </c>
      <c r="W173" s="442" t="str">
        <f t="shared" si="17"/>
        <v/>
      </c>
    </row>
    <row r="174" spans="1:23" x14ac:dyDescent="0.2">
      <c r="A174" s="56"/>
      <c r="B174" s="211" t="s">
        <v>776</v>
      </c>
      <c r="C174" s="212"/>
      <c r="D174" s="209" t="s">
        <v>535</v>
      </c>
      <c r="E174" s="13">
        <v>154</v>
      </c>
      <c r="F174" s="14" t="s">
        <v>308</v>
      </c>
      <c r="G174" s="14" t="s">
        <v>309</v>
      </c>
      <c r="H174" s="418" t="str">
        <f>IF('Table 1'!K174="","",'Table 1'!K174)</f>
        <v/>
      </c>
      <c r="I174" s="419"/>
      <c r="J174" s="420"/>
      <c r="K174" s="444" t="str">
        <f t="shared" si="12"/>
        <v/>
      </c>
      <c r="L174" s="420"/>
      <c r="M174" s="419"/>
      <c r="N174" s="420"/>
      <c r="O174" s="419"/>
      <c r="P174" s="421" t="str">
        <f t="shared" si="13"/>
        <v/>
      </c>
      <c r="Q174" s="419"/>
      <c r="R174" s="420"/>
      <c r="S174" s="423"/>
      <c r="T174" s="416" t="str">
        <f t="shared" si="14"/>
        <v/>
      </c>
      <c r="U174" s="626" t="str">
        <f t="shared" si="15"/>
        <v/>
      </c>
      <c r="V174" s="631" t="str">
        <f t="shared" si="16"/>
        <v/>
      </c>
      <c r="W174" s="442" t="str">
        <f t="shared" si="17"/>
        <v/>
      </c>
    </row>
    <row r="175" spans="1:23" x14ac:dyDescent="0.2">
      <c r="A175" s="56"/>
      <c r="B175" s="211" t="s">
        <v>777</v>
      </c>
      <c r="C175" s="212"/>
      <c r="D175" s="209" t="s">
        <v>535</v>
      </c>
      <c r="E175" s="16">
        <v>155</v>
      </c>
      <c r="F175" s="14" t="s">
        <v>310</v>
      </c>
      <c r="G175" s="14" t="s">
        <v>311</v>
      </c>
      <c r="H175" s="418">
        <f>IF('Table 1'!K175="","",'Table 1'!K175)</f>
        <v>835</v>
      </c>
      <c r="I175" s="419"/>
      <c r="J175" s="420">
        <v>5</v>
      </c>
      <c r="K175" s="444">
        <f t="shared" si="12"/>
        <v>830</v>
      </c>
      <c r="L175" s="420">
        <v>71</v>
      </c>
      <c r="M175" s="419"/>
      <c r="N175" s="420">
        <v>759</v>
      </c>
      <c r="O175" s="419"/>
      <c r="P175" s="421" t="str">
        <f t="shared" si="13"/>
        <v/>
      </c>
      <c r="Q175" s="419"/>
      <c r="R175" s="420"/>
      <c r="S175" s="423"/>
      <c r="T175" s="416" t="str">
        <f t="shared" si="14"/>
        <v/>
      </c>
      <c r="U175" s="626" t="str">
        <f t="shared" si="15"/>
        <v/>
      </c>
      <c r="V175" s="631" t="str">
        <f t="shared" si="16"/>
        <v/>
      </c>
      <c r="W175" s="442" t="str">
        <f t="shared" si="17"/>
        <v/>
      </c>
    </row>
    <row r="176" spans="1:23" x14ac:dyDescent="0.2">
      <c r="A176" s="56"/>
      <c r="B176" s="211" t="s">
        <v>778</v>
      </c>
      <c r="C176" s="212"/>
      <c r="D176" s="209" t="s">
        <v>535</v>
      </c>
      <c r="E176" s="13">
        <v>156</v>
      </c>
      <c r="F176" s="14" t="s">
        <v>312</v>
      </c>
      <c r="G176" s="14" t="s">
        <v>313</v>
      </c>
      <c r="H176" s="418" t="str">
        <f>IF('Table 1'!K176="","",'Table 1'!K176)</f>
        <v/>
      </c>
      <c r="I176" s="419"/>
      <c r="J176" s="420"/>
      <c r="K176" s="444" t="str">
        <f t="shared" si="12"/>
        <v/>
      </c>
      <c r="L176" s="420"/>
      <c r="M176" s="419"/>
      <c r="N176" s="420"/>
      <c r="O176" s="419"/>
      <c r="P176" s="421" t="str">
        <f t="shared" si="13"/>
        <v/>
      </c>
      <c r="Q176" s="419"/>
      <c r="R176" s="420"/>
      <c r="S176" s="423"/>
      <c r="T176" s="416" t="str">
        <f t="shared" si="14"/>
        <v/>
      </c>
      <c r="U176" s="626" t="str">
        <f t="shared" si="15"/>
        <v/>
      </c>
      <c r="V176" s="631" t="str">
        <f t="shared" si="16"/>
        <v/>
      </c>
      <c r="W176" s="442" t="str">
        <f t="shared" si="17"/>
        <v/>
      </c>
    </row>
    <row r="177" spans="1:23" x14ac:dyDescent="0.2">
      <c r="A177" s="56"/>
      <c r="B177" s="211" t="s">
        <v>779</v>
      </c>
      <c r="C177" s="212"/>
      <c r="D177" s="209" t="s">
        <v>535</v>
      </c>
      <c r="E177" s="16">
        <v>157</v>
      </c>
      <c r="F177" s="14" t="s">
        <v>314</v>
      </c>
      <c r="G177" s="14" t="s">
        <v>315</v>
      </c>
      <c r="H177" s="418">
        <f>IF('Table 1'!K177="","",'Table 1'!K177)</f>
        <v>5</v>
      </c>
      <c r="I177" s="419"/>
      <c r="J177" s="420"/>
      <c r="K177" s="444">
        <f t="shared" si="12"/>
        <v>5</v>
      </c>
      <c r="L177" s="420"/>
      <c r="M177" s="419"/>
      <c r="N177" s="420">
        <v>5</v>
      </c>
      <c r="O177" s="419"/>
      <c r="P177" s="421" t="str">
        <f t="shared" si="13"/>
        <v/>
      </c>
      <c r="Q177" s="419"/>
      <c r="R177" s="420"/>
      <c r="S177" s="423"/>
      <c r="T177" s="416" t="str">
        <f t="shared" si="14"/>
        <v/>
      </c>
      <c r="U177" s="626" t="str">
        <f t="shared" si="15"/>
        <v/>
      </c>
      <c r="V177" s="631" t="str">
        <f t="shared" si="16"/>
        <v/>
      </c>
      <c r="W177" s="442" t="str">
        <f t="shared" si="17"/>
        <v/>
      </c>
    </row>
    <row r="178" spans="1:23" x14ac:dyDescent="0.2">
      <c r="A178" s="56"/>
      <c r="B178" s="211" t="s">
        <v>780</v>
      </c>
      <c r="C178" s="212"/>
      <c r="D178" s="209" t="s">
        <v>535</v>
      </c>
      <c r="E178" s="13">
        <v>158</v>
      </c>
      <c r="F178" s="14" t="s">
        <v>316</v>
      </c>
      <c r="G178" s="14" t="s">
        <v>317</v>
      </c>
      <c r="H178" s="418">
        <f>IF('Table 1'!K178="","",'Table 1'!K178)</f>
        <v>182</v>
      </c>
      <c r="I178" s="419"/>
      <c r="J178" s="420"/>
      <c r="K178" s="444">
        <f t="shared" si="12"/>
        <v>182</v>
      </c>
      <c r="L178" s="420"/>
      <c r="M178" s="419"/>
      <c r="N178" s="420">
        <v>182</v>
      </c>
      <c r="O178" s="419"/>
      <c r="P178" s="421" t="str">
        <f t="shared" si="13"/>
        <v/>
      </c>
      <c r="Q178" s="419"/>
      <c r="R178" s="420"/>
      <c r="S178" s="423"/>
      <c r="T178" s="416" t="str">
        <f t="shared" si="14"/>
        <v/>
      </c>
      <c r="U178" s="626" t="str">
        <f t="shared" si="15"/>
        <v/>
      </c>
      <c r="V178" s="631" t="str">
        <f t="shared" si="16"/>
        <v/>
      </c>
      <c r="W178" s="442" t="str">
        <f t="shared" si="17"/>
        <v/>
      </c>
    </row>
    <row r="179" spans="1:23" x14ac:dyDescent="0.2">
      <c r="A179" s="56"/>
      <c r="B179" s="211" t="s">
        <v>781</v>
      </c>
      <c r="C179" s="212"/>
      <c r="D179" s="209" t="s">
        <v>535</v>
      </c>
      <c r="E179" s="16">
        <v>159</v>
      </c>
      <c r="F179" s="14" t="s">
        <v>318</v>
      </c>
      <c r="G179" s="14" t="s">
        <v>319</v>
      </c>
      <c r="H179" s="418" t="str">
        <f>IF('Table 1'!K179="","",'Table 1'!K179)</f>
        <v/>
      </c>
      <c r="I179" s="419"/>
      <c r="J179" s="420"/>
      <c r="K179" s="444" t="str">
        <f t="shared" si="12"/>
        <v/>
      </c>
      <c r="L179" s="420"/>
      <c r="M179" s="419"/>
      <c r="N179" s="420"/>
      <c r="O179" s="419"/>
      <c r="P179" s="421" t="str">
        <f t="shared" si="13"/>
        <v/>
      </c>
      <c r="Q179" s="419"/>
      <c r="R179" s="420"/>
      <c r="S179" s="423"/>
      <c r="T179" s="416" t="str">
        <f t="shared" si="14"/>
        <v/>
      </c>
      <c r="U179" s="626" t="str">
        <f t="shared" si="15"/>
        <v/>
      </c>
      <c r="V179" s="631" t="str">
        <f t="shared" si="16"/>
        <v/>
      </c>
      <c r="W179" s="442" t="str">
        <f t="shared" si="17"/>
        <v/>
      </c>
    </row>
    <row r="180" spans="1:23" x14ac:dyDescent="0.2">
      <c r="A180" s="56"/>
      <c r="B180" s="211" t="s">
        <v>782</v>
      </c>
      <c r="C180" s="212"/>
      <c r="D180" s="209" t="s">
        <v>535</v>
      </c>
      <c r="E180" s="13">
        <v>160</v>
      </c>
      <c r="F180" s="14" t="s">
        <v>320</v>
      </c>
      <c r="G180" s="14" t="s">
        <v>321</v>
      </c>
      <c r="H180" s="418" t="str">
        <f>IF('Table 1'!K180="","",'Table 1'!K180)</f>
        <v/>
      </c>
      <c r="I180" s="419"/>
      <c r="J180" s="420"/>
      <c r="K180" s="444" t="str">
        <f t="shared" si="12"/>
        <v/>
      </c>
      <c r="L180" s="420"/>
      <c r="M180" s="419"/>
      <c r="N180" s="420"/>
      <c r="O180" s="419"/>
      <c r="P180" s="421" t="str">
        <f t="shared" si="13"/>
        <v/>
      </c>
      <c r="Q180" s="419"/>
      <c r="R180" s="420"/>
      <c r="S180" s="423"/>
      <c r="T180" s="416" t="str">
        <f t="shared" si="14"/>
        <v/>
      </c>
      <c r="U180" s="626" t="str">
        <f t="shared" si="15"/>
        <v/>
      </c>
      <c r="V180" s="631" t="str">
        <f t="shared" si="16"/>
        <v/>
      </c>
      <c r="W180" s="442" t="str">
        <f t="shared" si="17"/>
        <v/>
      </c>
    </row>
    <row r="181" spans="1:23" x14ac:dyDescent="0.2">
      <c r="A181" s="56"/>
      <c r="B181" s="211" t="s">
        <v>783</v>
      </c>
      <c r="C181" s="212"/>
      <c r="D181" s="209" t="s">
        <v>535</v>
      </c>
      <c r="E181" s="16">
        <v>161</v>
      </c>
      <c r="F181" s="14" t="s">
        <v>322</v>
      </c>
      <c r="G181" s="14" t="s">
        <v>323</v>
      </c>
      <c r="H181" s="418">
        <f>IF('Table 1'!K181="","",'Table 1'!K181)</f>
        <v>1517</v>
      </c>
      <c r="I181" s="419"/>
      <c r="J181" s="420">
        <v>238</v>
      </c>
      <c r="K181" s="444">
        <f t="shared" si="12"/>
        <v>1279</v>
      </c>
      <c r="L181" s="420">
        <v>2</v>
      </c>
      <c r="M181" s="419"/>
      <c r="N181" s="420">
        <v>1277</v>
      </c>
      <c r="O181" s="419"/>
      <c r="P181" s="421" t="str">
        <f t="shared" si="13"/>
        <v/>
      </c>
      <c r="Q181" s="419"/>
      <c r="R181" s="420"/>
      <c r="S181" s="423"/>
      <c r="T181" s="416" t="str">
        <f t="shared" si="14"/>
        <v/>
      </c>
      <c r="U181" s="626" t="str">
        <f t="shared" si="15"/>
        <v/>
      </c>
      <c r="V181" s="631" t="str">
        <f t="shared" si="16"/>
        <v/>
      </c>
      <c r="W181" s="442" t="str">
        <f t="shared" si="17"/>
        <v/>
      </c>
    </row>
    <row r="182" spans="1:23" x14ac:dyDescent="0.2">
      <c r="A182" s="56"/>
      <c r="B182" s="211" t="s">
        <v>784</v>
      </c>
      <c r="C182" s="212"/>
      <c r="D182" s="209" t="s">
        <v>535</v>
      </c>
      <c r="E182" s="13">
        <v>162</v>
      </c>
      <c r="F182" s="14" t="s">
        <v>324</v>
      </c>
      <c r="G182" s="14" t="s">
        <v>325</v>
      </c>
      <c r="H182" s="418">
        <f>IF('Table 1'!K182="","",'Table 1'!K182)</f>
        <v>36</v>
      </c>
      <c r="I182" s="419"/>
      <c r="J182" s="420">
        <v>2</v>
      </c>
      <c r="K182" s="444">
        <f t="shared" si="12"/>
        <v>34</v>
      </c>
      <c r="L182" s="420">
        <v>1</v>
      </c>
      <c r="M182" s="419"/>
      <c r="N182" s="420">
        <v>33</v>
      </c>
      <c r="O182" s="419"/>
      <c r="P182" s="421" t="str">
        <f t="shared" si="13"/>
        <v/>
      </c>
      <c r="Q182" s="419"/>
      <c r="R182" s="420"/>
      <c r="S182" s="423"/>
      <c r="T182" s="416" t="str">
        <f t="shared" si="14"/>
        <v/>
      </c>
      <c r="U182" s="626" t="str">
        <f t="shared" si="15"/>
        <v/>
      </c>
      <c r="V182" s="631" t="str">
        <f t="shared" si="16"/>
        <v/>
      </c>
      <c r="W182" s="442" t="str">
        <f t="shared" si="17"/>
        <v/>
      </c>
    </row>
    <row r="183" spans="1:23" x14ac:dyDescent="0.2">
      <c r="A183" s="56"/>
      <c r="B183" s="211" t="s">
        <v>785</v>
      </c>
      <c r="C183" s="212"/>
      <c r="D183" s="209" t="s">
        <v>535</v>
      </c>
      <c r="E183" s="16">
        <v>163</v>
      </c>
      <c r="F183" s="14" t="s">
        <v>326</v>
      </c>
      <c r="G183" s="14" t="s">
        <v>327</v>
      </c>
      <c r="H183" s="418">
        <f>IF('Table 1'!K183="","",'Table 1'!K183)</f>
        <v>17</v>
      </c>
      <c r="I183" s="419"/>
      <c r="J183" s="420"/>
      <c r="K183" s="444">
        <f t="shared" si="12"/>
        <v>17</v>
      </c>
      <c r="L183" s="420"/>
      <c r="M183" s="419"/>
      <c r="N183" s="420">
        <v>17</v>
      </c>
      <c r="O183" s="419"/>
      <c r="P183" s="421" t="str">
        <f t="shared" si="13"/>
        <v/>
      </c>
      <c r="Q183" s="419"/>
      <c r="R183" s="420"/>
      <c r="S183" s="423"/>
      <c r="T183" s="416" t="str">
        <f t="shared" si="14"/>
        <v/>
      </c>
      <c r="U183" s="626" t="str">
        <f t="shared" si="15"/>
        <v/>
      </c>
      <c r="V183" s="631" t="str">
        <f t="shared" si="16"/>
        <v/>
      </c>
      <c r="W183" s="442" t="str">
        <f t="shared" si="17"/>
        <v/>
      </c>
    </row>
    <row r="184" spans="1:23" x14ac:dyDescent="0.2">
      <c r="A184" s="56"/>
      <c r="B184" s="211" t="s">
        <v>786</v>
      </c>
      <c r="C184" s="212"/>
      <c r="D184" s="209" t="s">
        <v>535</v>
      </c>
      <c r="E184" s="13">
        <v>164</v>
      </c>
      <c r="F184" s="14" t="s">
        <v>328</v>
      </c>
      <c r="G184" s="14" t="s">
        <v>329</v>
      </c>
      <c r="H184" s="418" t="str">
        <f>IF('Table 1'!K184="","",'Table 1'!K184)</f>
        <v/>
      </c>
      <c r="I184" s="419"/>
      <c r="J184" s="420"/>
      <c r="K184" s="444" t="str">
        <f t="shared" si="12"/>
        <v/>
      </c>
      <c r="L184" s="420"/>
      <c r="M184" s="419"/>
      <c r="N184" s="420"/>
      <c r="O184" s="419"/>
      <c r="P184" s="421" t="str">
        <f t="shared" si="13"/>
        <v/>
      </c>
      <c r="Q184" s="419"/>
      <c r="R184" s="420"/>
      <c r="S184" s="423"/>
      <c r="T184" s="416" t="str">
        <f t="shared" si="14"/>
        <v/>
      </c>
      <c r="U184" s="626" t="str">
        <f t="shared" si="15"/>
        <v/>
      </c>
      <c r="V184" s="631" t="str">
        <f t="shared" si="16"/>
        <v/>
      </c>
      <c r="W184" s="442" t="str">
        <f t="shared" si="17"/>
        <v/>
      </c>
    </row>
    <row r="185" spans="1:23" x14ac:dyDescent="0.2">
      <c r="A185" s="56"/>
      <c r="B185" s="211" t="s">
        <v>787</v>
      </c>
      <c r="C185" s="212"/>
      <c r="D185" s="209" t="s">
        <v>535</v>
      </c>
      <c r="E185" s="16">
        <v>165</v>
      </c>
      <c r="F185" s="14" t="s">
        <v>330</v>
      </c>
      <c r="G185" s="14" t="s">
        <v>331</v>
      </c>
      <c r="H185" s="418">
        <f>IF('Table 1'!K185="","",'Table 1'!K185)</f>
        <v>143</v>
      </c>
      <c r="I185" s="419"/>
      <c r="J185" s="420">
        <v>102</v>
      </c>
      <c r="K185" s="444">
        <f t="shared" si="12"/>
        <v>41</v>
      </c>
      <c r="L185" s="420">
        <v>8</v>
      </c>
      <c r="M185" s="419"/>
      <c r="N185" s="420">
        <v>33</v>
      </c>
      <c r="O185" s="419"/>
      <c r="P185" s="421" t="str">
        <f t="shared" si="13"/>
        <v/>
      </c>
      <c r="Q185" s="419"/>
      <c r="R185" s="420"/>
      <c r="S185" s="423"/>
      <c r="T185" s="416" t="str">
        <f t="shared" si="14"/>
        <v/>
      </c>
      <c r="U185" s="626" t="str">
        <f t="shared" si="15"/>
        <v/>
      </c>
      <c r="V185" s="631" t="str">
        <f t="shared" si="16"/>
        <v/>
      </c>
      <c r="W185" s="442" t="str">
        <f t="shared" si="17"/>
        <v/>
      </c>
    </row>
    <row r="186" spans="1:23" x14ac:dyDescent="0.2">
      <c r="A186" s="56"/>
      <c r="B186" s="211" t="s">
        <v>788</v>
      </c>
      <c r="C186" s="212"/>
      <c r="D186" s="209" t="s">
        <v>535</v>
      </c>
      <c r="E186" s="13">
        <v>166</v>
      </c>
      <c r="F186" s="14" t="s">
        <v>332</v>
      </c>
      <c r="G186" s="14" t="s">
        <v>333</v>
      </c>
      <c r="H186" s="418" t="str">
        <f>IF('Table 1'!K186="","",'Table 1'!K186)</f>
        <v/>
      </c>
      <c r="I186" s="419"/>
      <c r="J186" s="420"/>
      <c r="K186" s="444" t="str">
        <f t="shared" si="12"/>
        <v/>
      </c>
      <c r="L186" s="420"/>
      <c r="M186" s="419"/>
      <c r="N186" s="420"/>
      <c r="O186" s="419"/>
      <c r="P186" s="421" t="str">
        <f t="shared" si="13"/>
        <v/>
      </c>
      <c r="Q186" s="419"/>
      <c r="R186" s="420"/>
      <c r="S186" s="423"/>
      <c r="T186" s="416" t="str">
        <f t="shared" si="14"/>
        <v/>
      </c>
      <c r="U186" s="626" t="str">
        <f t="shared" si="15"/>
        <v/>
      </c>
      <c r="V186" s="631" t="str">
        <f t="shared" si="16"/>
        <v/>
      </c>
      <c r="W186" s="442" t="str">
        <f t="shared" si="17"/>
        <v/>
      </c>
    </row>
    <row r="187" spans="1:23" x14ac:dyDescent="0.2">
      <c r="A187" s="56"/>
      <c r="B187" s="211" t="s">
        <v>789</v>
      </c>
      <c r="C187" s="212"/>
      <c r="D187" s="209" t="s">
        <v>535</v>
      </c>
      <c r="E187" s="16">
        <v>167</v>
      </c>
      <c r="F187" s="14" t="s">
        <v>334</v>
      </c>
      <c r="G187" s="14" t="s">
        <v>335</v>
      </c>
      <c r="H187" s="418">
        <f>IF('Table 1'!K187="","",'Table 1'!K187)</f>
        <v>10</v>
      </c>
      <c r="I187" s="419"/>
      <c r="J187" s="420"/>
      <c r="K187" s="444">
        <f t="shared" si="12"/>
        <v>10</v>
      </c>
      <c r="L187" s="420"/>
      <c r="M187" s="419"/>
      <c r="N187" s="420">
        <v>10</v>
      </c>
      <c r="O187" s="419"/>
      <c r="P187" s="421" t="str">
        <f t="shared" si="13"/>
        <v/>
      </c>
      <c r="Q187" s="419"/>
      <c r="R187" s="420"/>
      <c r="S187" s="423"/>
      <c r="T187" s="416" t="str">
        <f t="shared" si="14"/>
        <v/>
      </c>
      <c r="U187" s="626" t="str">
        <f t="shared" si="15"/>
        <v/>
      </c>
      <c r="V187" s="631" t="str">
        <f t="shared" si="16"/>
        <v/>
      </c>
      <c r="W187" s="442" t="str">
        <f t="shared" si="17"/>
        <v/>
      </c>
    </row>
    <row r="188" spans="1:23" x14ac:dyDescent="0.2">
      <c r="A188" s="56"/>
      <c r="B188" s="211" t="s">
        <v>790</v>
      </c>
      <c r="C188" s="212"/>
      <c r="D188" s="209" t="s">
        <v>535</v>
      </c>
      <c r="E188" s="13">
        <v>168</v>
      </c>
      <c r="F188" s="14" t="s">
        <v>336</v>
      </c>
      <c r="G188" s="14" t="s">
        <v>337</v>
      </c>
      <c r="H188" s="418">
        <f>IF('Table 1'!K188="","",'Table 1'!K188)</f>
        <v>1027</v>
      </c>
      <c r="I188" s="419"/>
      <c r="J188" s="420">
        <v>175</v>
      </c>
      <c r="K188" s="444">
        <f t="shared" si="12"/>
        <v>852</v>
      </c>
      <c r="L188" s="420">
        <v>9</v>
      </c>
      <c r="M188" s="419"/>
      <c r="N188" s="420">
        <v>843</v>
      </c>
      <c r="O188" s="419"/>
      <c r="P188" s="421" t="str">
        <f t="shared" si="13"/>
        <v/>
      </c>
      <c r="Q188" s="419"/>
      <c r="R188" s="420"/>
      <c r="S188" s="423"/>
      <c r="T188" s="416" t="str">
        <f t="shared" si="14"/>
        <v/>
      </c>
      <c r="U188" s="626" t="str">
        <f t="shared" si="15"/>
        <v/>
      </c>
      <c r="V188" s="631" t="str">
        <f t="shared" si="16"/>
        <v/>
      </c>
      <c r="W188" s="442" t="str">
        <f t="shared" si="17"/>
        <v/>
      </c>
    </row>
    <row r="189" spans="1:23" x14ac:dyDescent="0.2">
      <c r="A189" s="56"/>
      <c r="B189" s="211" t="s">
        <v>791</v>
      </c>
      <c r="C189" s="212"/>
      <c r="D189" s="209" t="s">
        <v>535</v>
      </c>
      <c r="E189" s="16">
        <v>169</v>
      </c>
      <c r="F189" s="14" t="s">
        <v>338</v>
      </c>
      <c r="G189" s="14" t="s">
        <v>339</v>
      </c>
      <c r="H189" s="418">
        <f>IF('Table 1'!K189="","",'Table 1'!K189)</f>
        <v>341</v>
      </c>
      <c r="I189" s="419"/>
      <c r="J189" s="420"/>
      <c r="K189" s="444">
        <f t="shared" si="12"/>
        <v>341</v>
      </c>
      <c r="L189" s="420">
        <v>1</v>
      </c>
      <c r="M189" s="419"/>
      <c r="N189" s="420">
        <v>340</v>
      </c>
      <c r="O189" s="419"/>
      <c r="P189" s="421" t="str">
        <f t="shared" si="13"/>
        <v/>
      </c>
      <c r="Q189" s="419"/>
      <c r="R189" s="420"/>
      <c r="S189" s="423"/>
      <c r="T189" s="416" t="str">
        <f t="shared" si="14"/>
        <v/>
      </c>
      <c r="U189" s="626" t="str">
        <f t="shared" si="15"/>
        <v/>
      </c>
      <c r="V189" s="631" t="str">
        <f t="shared" si="16"/>
        <v/>
      </c>
      <c r="W189" s="442" t="str">
        <f t="shared" si="17"/>
        <v/>
      </c>
    </row>
    <row r="190" spans="1:23" x14ac:dyDescent="0.2">
      <c r="A190" s="56"/>
      <c r="B190" s="211" t="s">
        <v>792</v>
      </c>
      <c r="C190" s="212"/>
      <c r="D190" s="209" t="s">
        <v>535</v>
      </c>
      <c r="E190" s="13">
        <v>170</v>
      </c>
      <c r="F190" s="14" t="s">
        <v>340</v>
      </c>
      <c r="G190" s="14" t="s">
        <v>341</v>
      </c>
      <c r="H190" s="418" t="str">
        <f>IF('Table 1'!K190="","",'Table 1'!K190)</f>
        <v/>
      </c>
      <c r="I190" s="419"/>
      <c r="J190" s="420"/>
      <c r="K190" s="444" t="str">
        <f t="shared" si="12"/>
        <v/>
      </c>
      <c r="L190" s="420"/>
      <c r="M190" s="419"/>
      <c r="N190" s="420"/>
      <c r="O190" s="419"/>
      <c r="P190" s="421" t="str">
        <f t="shared" si="13"/>
        <v/>
      </c>
      <c r="Q190" s="419"/>
      <c r="R190" s="420"/>
      <c r="S190" s="423"/>
      <c r="T190" s="416" t="str">
        <f t="shared" si="14"/>
        <v/>
      </c>
      <c r="U190" s="626" t="str">
        <f t="shared" si="15"/>
        <v/>
      </c>
      <c r="V190" s="631" t="str">
        <f t="shared" si="16"/>
        <v/>
      </c>
      <c r="W190" s="442" t="str">
        <f t="shared" si="17"/>
        <v/>
      </c>
    </row>
    <row r="191" spans="1:23" x14ac:dyDescent="0.2">
      <c r="A191" s="56"/>
      <c r="B191" s="211" t="s">
        <v>793</v>
      </c>
      <c r="C191" s="212"/>
      <c r="D191" s="209" t="s">
        <v>535</v>
      </c>
      <c r="E191" s="16">
        <v>171</v>
      </c>
      <c r="F191" s="14" t="s">
        <v>342</v>
      </c>
      <c r="G191" s="14" t="s">
        <v>343</v>
      </c>
      <c r="H191" s="418">
        <f>IF('Table 1'!K191="","",'Table 1'!K191)</f>
        <v>101</v>
      </c>
      <c r="I191" s="419"/>
      <c r="J191" s="420"/>
      <c r="K191" s="444">
        <f t="shared" si="12"/>
        <v>101</v>
      </c>
      <c r="L191" s="420">
        <v>4</v>
      </c>
      <c r="M191" s="419"/>
      <c r="N191" s="420">
        <v>97</v>
      </c>
      <c r="O191" s="419"/>
      <c r="P191" s="421" t="str">
        <f t="shared" si="13"/>
        <v/>
      </c>
      <c r="Q191" s="419"/>
      <c r="R191" s="420"/>
      <c r="S191" s="423"/>
      <c r="T191" s="416" t="str">
        <f t="shared" si="14"/>
        <v/>
      </c>
      <c r="U191" s="626" t="str">
        <f t="shared" si="15"/>
        <v/>
      </c>
      <c r="V191" s="631" t="str">
        <f t="shared" si="16"/>
        <v/>
      </c>
      <c r="W191" s="442" t="str">
        <f t="shared" si="17"/>
        <v/>
      </c>
    </row>
    <row r="192" spans="1:23" x14ac:dyDescent="0.2">
      <c r="A192" s="56"/>
      <c r="B192" s="211" t="s">
        <v>794</v>
      </c>
      <c r="C192" s="212"/>
      <c r="D192" s="209" t="s">
        <v>535</v>
      </c>
      <c r="E192" s="13">
        <v>172</v>
      </c>
      <c r="F192" s="14" t="s">
        <v>344</v>
      </c>
      <c r="G192" s="14" t="s">
        <v>345</v>
      </c>
      <c r="H192" s="418">
        <f>IF('Table 1'!K192="","",'Table 1'!K192)</f>
        <v>831</v>
      </c>
      <c r="I192" s="419"/>
      <c r="J192" s="420">
        <v>88</v>
      </c>
      <c r="K192" s="444">
        <f t="shared" si="12"/>
        <v>743</v>
      </c>
      <c r="L192" s="420">
        <v>2</v>
      </c>
      <c r="M192" s="419"/>
      <c r="N192" s="420">
        <v>741</v>
      </c>
      <c r="O192" s="419"/>
      <c r="P192" s="421" t="str">
        <f t="shared" si="13"/>
        <v/>
      </c>
      <c r="Q192" s="419"/>
      <c r="R192" s="420"/>
      <c r="S192" s="423"/>
      <c r="T192" s="416" t="str">
        <f t="shared" si="14"/>
        <v/>
      </c>
      <c r="U192" s="626" t="str">
        <f t="shared" si="15"/>
        <v/>
      </c>
      <c r="V192" s="631" t="str">
        <f t="shared" si="16"/>
        <v/>
      </c>
      <c r="W192" s="442" t="str">
        <f t="shared" si="17"/>
        <v/>
      </c>
    </row>
    <row r="193" spans="1:23" x14ac:dyDescent="0.2">
      <c r="A193" s="56"/>
      <c r="B193" s="211" t="s">
        <v>795</v>
      </c>
      <c r="C193" s="212"/>
      <c r="D193" s="209" t="s">
        <v>535</v>
      </c>
      <c r="E193" s="16">
        <v>173</v>
      </c>
      <c r="F193" s="14" t="s">
        <v>346</v>
      </c>
      <c r="G193" s="14" t="s">
        <v>347</v>
      </c>
      <c r="H193" s="418">
        <f>IF('Table 1'!K193="","",'Table 1'!K193)</f>
        <v>215</v>
      </c>
      <c r="I193" s="419"/>
      <c r="J193" s="420"/>
      <c r="K193" s="444">
        <f t="shared" si="12"/>
        <v>215</v>
      </c>
      <c r="L193" s="420"/>
      <c r="M193" s="419"/>
      <c r="N193" s="420">
        <v>215</v>
      </c>
      <c r="O193" s="419"/>
      <c r="P193" s="421" t="str">
        <f t="shared" si="13"/>
        <v/>
      </c>
      <c r="Q193" s="419"/>
      <c r="R193" s="420"/>
      <c r="S193" s="423"/>
      <c r="T193" s="416" t="str">
        <f t="shared" si="14"/>
        <v/>
      </c>
      <c r="U193" s="626" t="str">
        <f t="shared" si="15"/>
        <v/>
      </c>
      <c r="V193" s="631" t="str">
        <f t="shared" si="16"/>
        <v/>
      </c>
      <c r="W193" s="442" t="str">
        <f t="shared" si="17"/>
        <v/>
      </c>
    </row>
    <row r="194" spans="1:23" x14ac:dyDescent="0.2">
      <c r="A194" s="56"/>
      <c r="B194" s="211" t="s">
        <v>796</v>
      </c>
      <c r="C194" s="212"/>
      <c r="D194" s="209" t="s">
        <v>535</v>
      </c>
      <c r="E194" s="13">
        <v>174</v>
      </c>
      <c r="F194" s="14" t="s">
        <v>348</v>
      </c>
      <c r="G194" s="14" t="s">
        <v>349</v>
      </c>
      <c r="H194" s="418">
        <f>IF('Table 1'!K194="","",'Table 1'!K194)</f>
        <v>969</v>
      </c>
      <c r="I194" s="419"/>
      <c r="J194" s="420">
        <v>3</v>
      </c>
      <c r="K194" s="444">
        <f t="shared" si="12"/>
        <v>966</v>
      </c>
      <c r="L194" s="420"/>
      <c r="M194" s="419"/>
      <c r="N194" s="420">
        <v>966</v>
      </c>
      <c r="O194" s="419"/>
      <c r="P194" s="421" t="str">
        <f t="shared" si="13"/>
        <v/>
      </c>
      <c r="Q194" s="419"/>
      <c r="R194" s="420"/>
      <c r="S194" s="423"/>
      <c r="T194" s="416" t="str">
        <f t="shared" si="14"/>
        <v/>
      </c>
      <c r="U194" s="626" t="str">
        <f t="shared" si="15"/>
        <v/>
      </c>
      <c r="V194" s="631" t="str">
        <f t="shared" si="16"/>
        <v/>
      </c>
      <c r="W194" s="442" t="str">
        <f t="shared" si="17"/>
        <v/>
      </c>
    </row>
    <row r="195" spans="1:23" x14ac:dyDescent="0.2">
      <c r="A195" s="56"/>
      <c r="B195" s="211" t="s">
        <v>797</v>
      </c>
      <c r="C195" s="212"/>
      <c r="D195" s="209" t="s">
        <v>535</v>
      </c>
      <c r="E195" s="16">
        <v>175</v>
      </c>
      <c r="F195" s="14" t="s">
        <v>350</v>
      </c>
      <c r="G195" s="14" t="s">
        <v>351</v>
      </c>
      <c r="H195" s="418" t="str">
        <f>IF('Table 1'!K195="","",'Table 1'!K195)</f>
        <v/>
      </c>
      <c r="I195" s="419"/>
      <c r="J195" s="420"/>
      <c r="K195" s="444" t="str">
        <f t="shared" si="12"/>
        <v/>
      </c>
      <c r="L195" s="420"/>
      <c r="M195" s="419"/>
      <c r="N195" s="420"/>
      <c r="O195" s="419"/>
      <c r="P195" s="421" t="str">
        <f t="shared" si="13"/>
        <v/>
      </c>
      <c r="Q195" s="419"/>
      <c r="R195" s="420"/>
      <c r="S195" s="423"/>
      <c r="T195" s="416" t="str">
        <f t="shared" si="14"/>
        <v/>
      </c>
      <c r="U195" s="626" t="str">
        <f t="shared" si="15"/>
        <v/>
      </c>
      <c r="V195" s="631" t="str">
        <f t="shared" si="16"/>
        <v/>
      </c>
      <c r="W195" s="442" t="str">
        <f t="shared" si="17"/>
        <v/>
      </c>
    </row>
    <row r="196" spans="1:23" x14ac:dyDescent="0.2">
      <c r="A196" s="56"/>
      <c r="B196" s="211" t="s">
        <v>798</v>
      </c>
      <c r="C196" s="212"/>
      <c r="D196" s="209" t="s">
        <v>535</v>
      </c>
      <c r="E196" s="13">
        <v>176</v>
      </c>
      <c r="F196" s="14" t="s">
        <v>352</v>
      </c>
      <c r="G196" s="14" t="s">
        <v>353</v>
      </c>
      <c r="H196" s="418">
        <f>IF('Table 1'!K196="","",'Table 1'!K196)</f>
        <v>30</v>
      </c>
      <c r="I196" s="419"/>
      <c r="J196" s="420"/>
      <c r="K196" s="444">
        <f t="shared" si="12"/>
        <v>30</v>
      </c>
      <c r="L196" s="420"/>
      <c r="M196" s="419"/>
      <c r="N196" s="420">
        <v>30</v>
      </c>
      <c r="O196" s="419"/>
      <c r="P196" s="421" t="str">
        <f t="shared" si="13"/>
        <v/>
      </c>
      <c r="Q196" s="419"/>
      <c r="R196" s="420"/>
      <c r="S196" s="423"/>
      <c r="T196" s="416" t="str">
        <f t="shared" si="14"/>
        <v/>
      </c>
      <c r="U196" s="626" t="str">
        <f t="shared" si="15"/>
        <v/>
      </c>
      <c r="V196" s="631" t="str">
        <f t="shared" si="16"/>
        <v/>
      </c>
      <c r="W196" s="442" t="str">
        <f t="shared" si="17"/>
        <v/>
      </c>
    </row>
    <row r="197" spans="1:23" x14ac:dyDescent="0.2">
      <c r="A197" s="56"/>
      <c r="B197" s="211" t="s">
        <v>799</v>
      </c>
      <c r="C197" s="212"/>
      <c r="D197" s="209" t="s">
        <v>535</v>
      </c>
      <c r="E197" s="16">
        <v>177</v>
      </c>
      <c r="F197" s="14" t="s">
        <v>354</v>
      </c>
      <c r="G197" s="14" t="s">
        <v>355</v>
      </c>
      <c r="H197" s="418">
        <f>IF('Table 1'!K197="","",'Table 1'!K197)</f>
        <v>1026</v>
      </c>
      <c r="I197" s="419"/>
      <c r="J197" s="420"/>
      <c r="K197" s="444">
        <f t="shared" si="12"/>
        <v>1026</v>
      </c>
      <c r="L197" s="420">
        <v>2</v>
      </c>
      <c r="M197" s="419"/>
      <c r="N197" s="420">
        <v>1024</v>
      </c>
      <c r="O197" s="419"/>
      <c r="P197" s="421" t="str">
        <f t="shared" si="13"/>
        <v/>
      </c>
      <c r="Q197" s="419"/>
      <c r="R197" s="420"/>
      <c r="S197" s="423"/>
      <c r="T197" s="416" t="str">
        <f t="shared" si="14"/>
        <v/>
      </c>
      <c r="U197" s="626" t="str">
        <f t="shared" si="15"/>
        <v/>
      </c>
      <c r="V197" s="631" t="str">
        <f t="shared" si="16"/>
        <v/>
      </c>
      <c r="W197" s="442" t="str">
        <f t="shared" si="17"/>
        <v/>
      </c>
    </row>
    <row r="198" spans="1:23" x14ac:dyDescent="0.2">
      <c r="A198" s="56"/>
      <c r="B198" s="211" t="s">
        <v>800</v>
      </c>
      <c r="C198" s="212"/>
      <c r="D198" s="209" t="s">
        <v>535</v>
      </c>
      <c r="E198" s="13">
        <v>178</v>
      </c>
      <c r="F198" s="14" t="s">
        <v>356</v>
      </c>
      <c r="G198" s="14" t="s">
        <v>357</v>
      </c>
      <c r="H198" s="418" t="str">
        <f>IF('Table 1'!K198="","",'Table 1'!K198)</f>
        <v/>
      </c>
      <c r="I198" s="419"/>
      <c r="J198" s="420"/>
      <c r="K198" s="444" t="str">
        <f t="shared" si="12"/>
        <v/>
      </c>
      <c r="L198" s="420"/>
      <c r="M198" s="419"/>
      <c r="N198" s="420"/>
      <c r="O198" s="419"/>
      <c r="P198" s="421" t="str">
        <f t="shared" si="13"/>
        <v/>
      </c>
      <c r="Q198" s="419"/>
      <c r="R198" s="420"/>
      <c r="S198" s="423"/>
      <c r="T198" s="416" t="str">
        <f t="shared" si="14"/>
        <v/>
      </c>
      <c r="U198" s="626" t="str">
        <f t="shared" si="15"/>
        <v/>
      </c>
      <c r="V198" s="631" t="str">
        <f t="shared" si="16"/>
        <v/>
      </c>
      <c r="W198" s="442" t="str">
        <f t="shared" si="17"/>
        <v/>
      </c>
    </row>
    <row r="199" spans="1:23" x14ac:dyDescent="0.2">
      <c r="A199" s="56"/>
      <c r="B199" s="211" t="s">
        <v>806</v>
      </c>
      <c r="C199" s="212"/>
      <c r="D199" s="209" t="s">
        <v>535</v>
      </c>
      <c r="E199" s="16">
        <v>179</v>
      </c>
      <c r="F199" s="14" t="s">
        <v>368</v>
      </c>
      <c r="G199" s="14" t="s">
        <v>369</v>
      </c>
      <c r="H199" s="418">
        <f>IF('Table 1'!K199="","",'Table 1'!K199)</f>
        <v>7</v>
      </c>
      <c r="I199" s="419"/>
      <c r="J199" s="420"/>
      <c r="K199" s="444">
        <f t="shared" si="12"/>
        <v>7</v>
      </c>
      <c r="L199" s="420"/>
      <c r="M199" s="419"/>
      <c r="N199" s="420">
        <v>7</v>
      </c>
      <c r="O199" s="419"/>
      <c r="P199" s="421" t="str">
        <f t="shared" si="13"/>
        <v/>
      </c>
      <c r="Q199" s="419"/>
      <c r="R199" s="420"/>
      <c r="S199" s="423"/>
      <c r="T199" s="416" t="str">
        <f t="shared" si="14"/>
        <v/>
      </c>
      <c r="U199" s="626" t="str">
        <f t="shared" si="15"/>
        <v/>
      </c>
      <c r="V199" s="631" t="str">
        <f t="shared" si="16"/>
        <v/>
      </c>
      <c r="W199" s="442" t="str">
        <f t="shared" si="17"/>
        <v/>
      </c>
    </row>
    <row r="200" spans="1:23" x14ac:dyDescent="0.2">
      <c r="A200" s="56"/>
      <c r="B200" s="211" t="s">
        <v>807</v>
      </c>
      <c r="C200" s="212"/>
      <c r="D200" s="209" t="s">
        <v>535</v>
      </c>
      <c r="E200" s="13">
        <v>180</v>
      </c>
      <c r="F200" s="14" t="s">
        <v>370</v>
      </c>
      <c r="G200" s="14" t="s">
        <v>371</v>
      </c>
      <c r="H200" s="418" t="str">
        <f>IF('Table 1'!K200="","",'Table 1'!K200)</f>
        <v/>
      </c>
      <c r="I200" s="419"/>
      <c r="J200" s="420"/>
      <c r="K200" s="444" t="str">
        <f t="shared" si="12"/>
        <v/>
      </c>
      <c r="L200" s="420"/>
      <c r="M200" s="419"/>
      <c r="N200" s="420"/>
      <c r="O200" s="419"/>
      <c r="P200" s="421" t="str">
        <f t="shared" si="13"/>
        <v/>
      </c>
      <c r="Q200" s="419"/>
      <c r="R200" s="420"/>
      <c r="S200" s="423"/>
      <c r="T200" s="416" t="str">
        <f t="shared" si="14"/>
        <v/>
      </c>
      <c r="U200" s="626" t="str">
        <f t="shared" si="15"/>
        <v/>
      </c>
      <c r="V200" s="631" t="str">
        <f t="shared" si="16"/>
        <v/>
      </c>
      <c r="W200" s="442" t="str">
        <f t="shared" si="17"/>
        <v/>
      </c>
    </row>
    <row r="201" spans="1:23" x14ac:dyDescent="0.2">
      <c r="A201" s="56"/>
      <c r="B201" s="211" t="s">
        <v>808</v>
      </c>
      <c r="C201" s="212"/>
      <c r="D201" s="209" t="s">
        <v>535</v>
      </c>
      <c r="E201" s="16">
        <v>181</v>
      </c>
      <c r="F201" s="14" t="s">
        <v>372</v>
      </c>
      <c r="G201" s="14" t="s">
        <v>373</v>
      </c>
      <c r="H201" s="418" t="str">
        <f>IF('Table 1'!K201="","",'Table 1'!K201)</f>
        <v/>
      </c>
      <c r="I201" s="419"/>
      <c r="J201" s="420"/>
      <c r="K201" s="444" t="str">
        <f t="shared" si="12"/>
        <v/>
      </c>
      <c r="L201" s="420"/>
      <c r="M201" s="419"/>
      <c r="N201" s="420"/>
      <c r="O201" s="419"/>
      <c r="P201" s="421" t="str">
        <f t="shared" si="13"/>
        <v/>
      </c>
      <c r="Q201" s="419"/>
      <c r="R201" s="420"/>
      <c r="S201" s="423"/>
      <c r="T201" s="416" t="str">
        <f t="shared" si="14"/>
        <v/>
      </c>
      <c r="U201" s="626" t="str">
        <f t="shared" si="15"/>
        <v/>
      </c>
      <c r="V201" s="631" t="str">
        <f t="shared" si="16"/>
        <v/>
      </c>
      <c r="W201" s="442" t="str">
        <f t="shared" si="17"/>
        <v/>
      </c>
    </row>
    <row r="202" spans="1:23" x14ac:dyDescent="0.2">
      <c r="A202" s="56"/>
      <c r="B202" s="211" t="s">
        <v>809</v>
      </c>
      <c r="C202" s="212"/>
      <c r="D202" s="209" t="s">
        <v>535</v>
      </c>
      <c r="E202" s="13">
        <v>182</v>
      </c>
      <c r="F202" s="14" t="s">
        <v>374</v>
      </c>
      <c r="G202" s="14" t="s">
        <v>375</v>
      </c>
      <c r="H202" s="418">
        <f>IF('Table 1'!K202="","",'Table 1'!K202)</f>
        <v>40</v>
      </c>
      <c r="I202" s="419"/>
      <c r="J202" s="420">
        <v>5</v>
      </c>
      <c r="K202" s="444">
        <f t="shared" si="12"/>
        <v>35</v>
      </c>
      <c r="L202" s="420">
        <v>2</v>
      </c>
      <c r="M202" s="419"/>
      <c r="N202" s="420">
        <v>33</v>
      </c>
      <c r="O202" s="419"/>
      <c r="P202" s="421" t="str">
        <f t="shared" si="13"/>
        <v/>
      </c>
      <c r="Q202" s="419"/>
      <c r="R202" s="420"/>
      <c r="S202" s="423"/>
      <c r="T202" s="416" t="str">
        <f t="shared" si="14"/>
        <v/>
      </c>
      <c r="U202" s="626" t="str">
        <f t="shared" si="15"/>
        <v/>
      </c>
      <c r="V202" s="631" t="str">
        <f t="shared" si="16"/>
        <v/>
      </c>
      <c r="W202" s="442" t="str">
        <f t="shared" si="17"/>
        <v/>
      </c>
    </row>
    <row r="203" spans="1:23" x14ac:dyDescent="0.2">
      <c r="A203" s="56"/>
      <c r="B203" s="211" t="s">
        <v>810</v>
      </c>
      <c r="C203" s="212"/>
      <c r="D203" s="209" t="s">
        <v>535</v>
      </c>
      <c r="E203" s="16">
        <v>183</v>
      </c>
      <c r="F203" s="14" t="s">
        <v>376</v>
      </c>
      <c r="G203" s="14" t="s">
        <v>377</v>
      </c>
      <c r="H203" s="418">
        <f>IF('Table 1'!K203="","",'Table 1'!K203)</f>
        <v>3</v>
      </c>
      <c r="I203" s="419"/>
      <c r="J203" s="420"/>
      <c r="K203" s="444">
        <f t="shared" si="12"/>
        <v>3</v>
      </c>
      <c r="L203" s="420"/>
      <c r="M203" s="419"/>
      <c r="N203" s="420">
        <v>3</v>
      </c>
      <c r="O203" s="419"/>
      <c r="P203" s="421" t="str">
        <f t="shared" si="13"/>
        <v/>
      </c>
      <c r="Q203" s="419"/>
      <c r="R203" s="420"/>
      <c r="S203" s="423"/>
      <c r="T203" s="416" t="str">
        <f t="shared" si="14"/>
        <v/>
      </c>
      <c r="U203" s="626" t="str">
        <f t="shared" si="15"/>
        <v/>
      </c>
      <c r="V203" s="631" t="str">
        <f t="shared" si="16"/>
        <v/>
      </c>
      <c r="W203" s="442" t="str">
        <f t="shared" si="17"/>
        <v/>
      </c>
    </row>
    <row r="204" spans="1:23" x14ac:dyDescent="0.2">
      <c r="A204" s="56"/>
      <c r="B204" s="211" t="s">
        <v>811</v>
      </c>
      <c r="C204" s="212"/>
      <c r="D204" s="209" t="s">
        <v>535</v>
      </c>
      <c r="E204" s="13">
        <v>184</v>
      </c>
      <c r="F204" s="14" t="s">
        <v>378</v>
      </c>
      <c r="G204" s="15" t="s">
        <v>379</v>
      </c>
      <c r="H204" s="418">
        <f>IF('Table 1'!K204="","",'Table 1'!K204)</f>
        <v>20</v>
      </c>
      <c r="I204" s="419"/>
      <c r="J204" s="420"/>
      <c r="K204" s="444">
        <f t="shared" si="12"/>
        <v>20</v>
      </c>
      <c r="L204" s="420"/>
      <c r="M204" s="419"/>
      <c r="N204" s="420">
        <v>20</v>
      </c>
      <c r="O204" s="419"/>
      <c r="P204" s="421" t="str">
        <f t="shared" si="13"/>
        <v/>
      </c>
      <c r="Q204" s="419"/>
      <c r="R204" s="420"/>
      <c r="S204" s="423"/>
      <c r="T204" s="416" t="str">
        <f t="shared" si="14"/>
        <v/>
      </c>
      <c r="U204" s="626" t="str">
        <f t="shared" si="15"/>
        <v/>
      </c>
      <c r="V204" s="631" t="str">
        <f t="shared" si="16"/>
        <v/>
      </c>
      <c r="W204" s="442" t="str">
        <f t="shared" si="17"/>
        <v/>
      </c>
    </row>
    <row r="205" spans="1:23" x14ac:dyDescent="0.2">
      <c r="A205" s="56"/>
      <c r="B205" s="211" t="s">
        <v>812</v>
      </c>
      <c r="C205" s="212"/>
      <c r="D205" s="209" t="s">
        <v>535</v>
      </c>
      <c r="E205" s="16">
        <v>185</v>
      </c>
      <c r="F205" s="14" t="s">
        <v>380</v>
      </c>
      <c r="G205" s="14" t="s">
        <v>381</v>
      </c>
      <c r="H205" s="418" t="str">
        <f>IF('Table 1'!K205="","",'Table 1'!K205)</f>
        <v/>
      </c>
      <c r="I205" s="419"/>
      <c r="J205" s="420"/>
      <c r="K205" s="444" t="str">
        <f t="shared" si="12"/>
        <v/>
      </c>
      <c r="L205" s="420"/>
      <c r="M205" s="419"/>
      <c r="N205" s="420"/>
      <c r="O205" s="419"/>
      <c r="P205" s="421" t="str">
        <f t="shared" si="13"/>
        <v/>
      </c>
      <c r="Q205" s="419"/>
      <c r="R205" s="420"/>
      <c r="S205" s="423"/>
      <c r="T205" s="416" t="str">
        <f t="shared" si="14"/>
        <v/>
      </c>
      <c r="U205" s="626" t="str">
        <f t="shared" si="15"/>
        <v/>
      </c>
      <c r="V205" s="631" t="str">
        <f t="shared" si="16"/>
        <v/>
      </c>
      <c r="W205" s="442" t="str">
        <f t="shared" si="17"/>
        <v/>
      </c>
    </row>
    <row r="206" spans="1:23" x14ac:dyDescent="0.2">
      <c r="A206" s="56"/>
      <c r="B206" s="211" t="s">
        <v>813</v>
      </c>
      <c r="C206" s="212"/>
      <c r="D206" s="209" t="s">
        <v>535</v>
      </c>
      <c r="E206" s="13">
        <v>186</v>
      </c>
      <c r="F206" s="14" t="s">
        <v>382</v>
      </c>
      <c r="G206" s="14" t="s">
        <v>383</v>
      </c>
      <c r="H206" s="418" t="str">
        <f>IF('Table 1'!K206="","",'Table 1'!K206)</f>
        <v/>
      </c>
      <c r="I206" s="419"/>
      <c r="J206" s="420"/>
      <c r="K206" s="444" t="str">
        <f t="shared" si="12"/>
        <v/>
      </c>
      <c r="L206" s="420"/>
      <c r="M206" s="419"/>
      <c r="N206" s="420"/>
      <c r="O206" s="419"/>
      <c r="P206" s="421" t="str">
        <f t="shared" si="13"/>
        <v/>
      </c>
      <c r="Q206" s="419"/>
      <c r="R206" s="420"/>
      <c r="S206" s="423"/>
      <c r="T206" s="416" t="str">
        <f t="shared" si="14"/>
        <v/>
      </c>
      <c r="U206" s="626" t="str">
        <f t="shared" si="15"/>
        <v/>
      </c>
      <c r="V206" s="631" t="str">
        <f t="shared" si="16"/>
        <v/>
      </c>
      <c r="W206" s="442" t="str">
        <f t="shared" si="17"/>
        <v/>
      </c>
    </row>
    <row r="207" spans="1:23" x14ac:dyDescent="0.2">
      <c r="A207" s="56"/>
      <c r="B207" s="211" t="s">
        <v>814</v>
      </c>
      <c r="C207" s="212"/>
      <c r="D207" s="209" t="s">
        <v>535</v>
      </c>
      <c r="E207" s="16">
        <v>187</v>
      </c>
      <c r="F207" s="14" t="s">
        <v>384</v>
      </c>
      <c r="G207" s="14" t="s">
        <v>385</v>
      </c>
      <c r="H207" s="418">
        <f>IF('Table 1'!K207="","",'Table 1'!K207)</f>
        <v>1557</v>
      </c>
      <c r="I207" s="419"/>
      <c r="J207" s="420">
        <v>6</v>
      </c>
      <c r="K207" s="444">
        <f t="shared" si="12"/>
        <v>1551</v>
      </c>
      <c r="L207" s="420">
        <v>1</v>
      </c>
      <c r="M207" s="419"/>
      <c r="N207" s="420">
        <v>1550</v>
      </c>
      <c r="O207" s="419"/>
      <c r="P207" s="421" t="str">
        <f t="shared" si="13"/>
        <v/>
      </c>
      <c r="Q207" s="419"/>
      <c r="R207" s="420"/>
      <c r="S207" s="423"/>
      <c r="T207" s="416" t="str">
        <f t="shared" si="14"/>
        <v/>
      </c>
      <c r="U207" s="626" t="str">
        <f t="shared" si="15"/>
        <v/>
      </c>
      <c r="V207" s="631" t="str">
        <f t="shared" si="16"/>
        <v/>
      </c>
      <c r="W207" s="442" t="str">
        <f t="shared" si="17"/>
        <v/>
      </c>
    </row>
    <row r="208" spans="1:23" x14ac:dyDescent="0.2">
      <c r="A208" s="56"/>
      <c r="B208" s="211" t="s">
        <v>815</v>
      </c>
      <c r="C208" s="212"/>
      <c r="D208" s="209" t="s">
        <v>535</v>
      </c>
      <c r="E208" s="13">
        <v>188</v>
      </c>
      <c r="F208" s="33" t="s">
        <v>512</v>
      </c>
      <c r="G208" s="33" t="s">
        <v>513</v>
      </c>
      <c r="H208" s="418" t="str">
        <f>IF('Table 1'!K208="","",'Table 1'!K208)</f>
        <v/>
      </c>
      <c r="I208" s="419"/>
      <c r="J208" s="420"/>
      <c r="K208" s="444" t="str">
        <f t="shared" si="12"/>
        <v/>
      </c>
      <c r="L208" s="420"/>
      <c r="M208" s="419"/>
      <c r="N208" s="420"/>
      <c r="O208" s="419"/>
      <c r="P208" s="421" t="str">
        <f t="shared" si="13"/>
        <v/>
      </c>
      <c r="Q208" s="419"/>
      <c r="R208" s="420"/>
      <c r="S208" s="423"/>
      <c r="T208" s="416" t="str">
        <f t="shared" si="14"/>
        <v/>
      </c>
      <c r="U208" s="626" t="str">
        <f t="shared" si="15"/>
        <v/>
      </c>
      <c r="V208" s="631" t="str">
        <f t="shared" si="16"/>
        <v/>
      </c>
      <c r="W208" s="442" t="str">
        <f t="shared" si="17"/>
        <v/>
      </c>
    </row>
    <row r="209" spans="1:23" x14ac:dyDescent="0.2">
      <c r="A209" s="56"/>
      <c r="B209" s="211" t="s">
        <v>816</v>
      </c>
      <c r="C209" s="212"/>
      <c r="D209" s="209" t="s">
        <v>535</v>
      </c>
      <c r="E209" s="16">
        <v>189</v>
      </c>
      <c r="F209" s="14" t="s">
        <v>386</v>
      </c>
      <c r="G209" s="14" t="s">
        <v>387</v>
      </c>
      <c r="H209" s="418">
        <f>IF('Table 1'!K209="","",'Table 1'!K209)</f>
        <v>7</v>
      </c>
      <c r="I209" s="419"/>
      <c r="J209" s="420">
        <v>1</v>
      </c>
      <c r="K209" s="444">
        <f t="shared" si="12"/>
        <v>6</v>
      </c>
      <c r="L209" s="420"/>
      <c r="M209" s="419"/>
      <c r="N209" s="420">
        <v>6</v>
      </c>
      <c r="O209" s="419"/>
      <c r="P209" s="421" t="str">
        <f t="shared" si="13"/>
        <v/>
      </c>
      <c r="Q209" s="419"/>
      <c r="R209" s="420"/>
      <c r="S209" s="423"/>
      <c r="T209" s="416" t="str">
        <f t="shared" si="14"/>
        <v/>
      </c>
      <c r="U209" s="626" t="str">
        <f t="shared" si="15"/>
        <v/>
      </c>
      <c r="V209" s="631" t="str">
        <f t="shared" si="16"/>
        <v/>
      </c>
      <c r="W209" s="442" t="str">
        <f t="shared" si="17"/>
        <v/>
      </c>
    </row>
    <row r="210" spans="1:23" x14ac:dyDescent="0.2">
      <c r="A210" s="56"/>
      <c r="B210" s="211" t="s">
        <v>817</v>
      </c>
      <c r="C210" s="212"/>
      <c r="D210" s="209" t="s">
        <v>535</v>
      </c>
      <c r="E210" s="13">
        <v>190</v>
      </c>
      <c r="F210" s="14" t="s">
        <v>388</v>
      </c>
      <c r="G210" s="14" t="s">
        <v>389</v>
      </c>
      <c r="H210" s="418">
        <f>IF('Table 1'!K210="","",'Table 1'!K210)</f>
        <v>1</v>
      </c>
      <c r="I210" s="419"/>
      <c r="J210" s="420"/>
      <c r="K210" s="444">
        <f t="shared" si="12"/>
        <v>1</v>
      </c>
      <c r="L210" s="420"/>
      <c r="M210" s="419"/>
      <c r="N210" s="420">
        <v>1</v>
      </c>
      <c r="O210" s="419"/>
      <c r="P210" s="421" t="str">
        <f t="shared" si="13"/>
        <v/>
      </c>
      <c r="Q210" s="419"/>
      <c r="R210" s="420"/>
      <c r="S210" s="423"/>
      <c r="T210" s="416" t="str">
        <f t="shared" si="14"/>
        <v/>
      </c>
      <c r="U210" s="626" t="str">
        <f t="shared" si="15"/>
        <v/>
      </c>
      <c r="V210" s="631" t="str">
        <f t="shared" si="16"/>
        <v/>
      </c>
      <c r="W210" s="442" t="str">
        <f t="shared" si="17"/>
        <v/>
      </c>
    </row>
    <row r="211" spans="1:23" x14ac:dyDescent="0.2">
      <c r="A211" s="56"/>
      <c r="B211" s="211" t="s">
        <v>818</v>
      </c>
      <c r="C211" s="212"/>
      <c r="D211" s="209" t="s">
        <v>535</v>
      </c>
      <c r="E211" s="16">
        <v>191</v>
      </c>
      <c r="F211" s="14" t="s">
        <v>390</v>
      </c>
      <c r="G211" s="14" t="s">
        <v>391</v>
      </c>
      <c r="H211" s="418" t="str">
        <f>IF('Table 1'!K211="","",'Table 1'!K211)</f>
        <v/>
      </c>
      <c r="I211" s="419"/>
      <c r="J211" s="420"/>
      <c r="K211" s="444" t="str">
        <f t="shared" si="12"/>
        <v/>
      </c>
      <c r="L211" s="420"/>
      <c r="M211" s="419"/>
      <c r="N211" s="420"/>
      <c r="O211" s="419"/>
      <c r="P211" s="421" t="str">
        <f t="shared" si="13"/>
        <v/>
      </c>
      <c r="Q211" s="419"/>
      <c r="R211" s="420"/>
      <c r="S211" s="423"/>
      <c r="T211" s="416" t="str">
        <f t="shared" si="14"/>
        <v/>
      </c>
      <c r="U211" s="626" t="str">
        <f t="shared" si="15"/>
        <v/>
      </c>
      <c r="V211" s="631" t="str">
        <f t="shared" si="16"/>
        <v/>
      </c>
      <c r="W211" s="442" t="str">
        <f t="shared" si="17"/>
        <v/>
      </c>
    </row>
    <row r="212" spans="1:23" x14ac:dyDescent="0.2">
      <c r="A212" s="56"/>
      <c r="B212" s="211" t="s">
        <v>819</v>
      </c>
      <c r="C212" s="212"/>
      <c r="D212" s="209" t="s">
        <v>535</v>
      </c>
      <c r="E212" s="13">
        <v>192</v>
      </c>
      <c r="F212" s="14" t="s">
        <v>392</v>
      </c>
      <c r="G212" s="14" t="s">
        <v>393</v>
      </c>
      <c r="H212" s="418" t="str">
        <f>IF('Table 1'!K212="","",'Table 1'!K212)</f>
        <v/>
      </c>
      <c r="I212" s="419"/>
      <c r="J212" s="420"/>
      <c r="K212" s="444" t="str">
        <f t="shared" si="12"/>
        <v/>
      </c>
      <c r="L212" s="420"/>
      <c r="M212" s="419"/>
      <c r="N212" s="420"/>
      <c r="O212" s="419"/>
      <c r="P212" s="421" t="str">
        <f t="shared" si="13"/>
        <v/>
      </c>
      <c r="Q212" s="419"/>
      <c r="R212" s="420"/>
      <c r="S212" s="423"/>
      <c r="T212" s="416" t="str">
        <f t="shared" si="14"/>
        <v/>
      </c>
      <c r="U212" s="626" t="str">
        <f t="shared" si="15"/>
        <v/>
      </c>
      <c r="V212" s="631" t="str">
        <f t="shared" si="16"/>
        <v/>
      </c>
      <c r="W212" s="442" t="str">
        <f t="shared" si="17"/>
        <v/>
      </c>
    </row>
    <row r="213" spans="1:23" x14ac:dyDescent="0.2">
      <c r="A213" s="56"/>
      <c r="B213" s="211" t="s">
        <v>820</v>
      </c>
      <c r="C213" s="212"/>
      <c r="D213" s="209" t="s">
        <v>535</v>
      </c>
      <c r="E213" s="16">
        <v>193</v>
      </c>
      <c r="F213" s="14" t="s">
        <v>394</v>
      </c>
      <c r="G213" s="14" t="s">
        <v>395</v>
      </c>
      <c r="H213" s="418">
        <f>IF('Table 1'!K213="","",'Table 1'!K213)</f>
        <v>1863</v>
      </c>
      <c r="I213" s="419"/>
      <c r="J213" s="420">
        <v>3</v>
      </c>
      <c r="K213" s="444">
        <f t="shared" si="12"/>
        <v>1860</v>
      </c>
      <c r="L213" s="420">
        <v>4</v>
      </c>
      <c r="M213" s="419"/>
      <c r="N213" s="420">
        <v>1856</v>
      </c>
      <c r="O213" s="419"/>
      <c r="P213" s="421" t="str">
        <f t="shared" si="13"/>
        <v/>
      </c>
      <c r="Q213" s="419"/>
      <c r="R213" s="420"/>
      <c r="S213" s="423"/>
      <c r="T213" s="416" t="str">
        <f t="shared" si="14"/>
        <v/>
      </c>
      <c r="U213" s="626" t="str">
        <f t="shared" si="15"/>
        <v/>
      </c>
      <c r="V213" s="631" t="str">
        <f t="shared" si="16"/>
        <v/>
      </c>
      <c r="W213" s="442" t="str">
        <f t="shared" si="17"/>
        <v/>
      </c>
    </row>
    <row r="214" spans="1:23" x14ac:dyDescent="0.2">
      <c r="A214" s="56"/>
      <c r="B214" s="211" t="s">
        <v>821</v>
      </c>
      <c r="C214" s="212"/>
      <c r="D214" s="209" t="s">
        <v>535</v>
      </c>
      <c r="E214" s="13">
        <v>194</v>
      </c>
      <c r="F214" s="14" t="s">
        <v>546</v>
      </c>
      <c r="G214" s="160" t="s">
        <v>547</v>
      </c>
      <c r="H214" s="418" t="str">
        <f>IF('Table 1'!K214="","",'Table 1'!K214)</f>
        <v/>
      </c>
      <c r="I214" s="419"/>
      <c r="J214" s="420"/>
      <c r="K214" s="444" t="str">
        <f t="shared" ref="K214:K264" si="18">IF(AND(L214="",M214="",N214=""),"",IF(OR(L214="c",M214="c",N214="c"),"c",SUM(L214:N214)))</f>
        <v/>
      </c>
      <c r="L214" s="420"/>
      <c r="M214" s="419"/>
      <c r="N214" s="420"/>
      <c r="O214" s="419"/>
      <c r="P214" s="421" t="str">
        <f t="shared" ref="P214:P264" si="19">IF(AND(Q214="",R214="",S214=""),"",IF(OR(Q214="c",R214="c",S214="c"),"c",SUM(Q214:S214)))</f>
        <v/>
      </c>
      <c r="Q214" s="419"/>
      <c r="R214" s="420"/>
      <c r="S214" s="423"/>
      <c r="T214" s="416" t="str">
        <f t="shared" ref="T214:T264" si="20">IF(AND(ISNUMBER(H214),SUM(COUNTIF(I214:K214,"c"),COUNTIF(O214:P214,"c"))=1),"Res Disc",IF(AND(H214="c",ISNUMBER(I214),ISNUMBER(J214),ISNUMBER(K214),ISNUMBER(O214),ISNUMBER(P214)),"Res Disc",IF(AND(COUNTIF(Q214:S214,"c")=1,ISNUMBER(P214)),"Res Disc",IF(AND(P214="c",ISNUMBER(Q214),ISNUMBER(R214),ISNUMBER(S214)),"Res Disc",IF(AND(K214="c",ISNUMBER(L214),ISNUMBER(M214),ISNUMBER(N214)),"Res Disc",IF(AND(ISNUMBER(K214),COUNTIF(L214:N214,"c")=1),"Res Disc",""))))))</f>
        <v/>
      </c>
      <c r="U214" s="626" t="str">
        <f t="shared" ref="U214:U264" si="21">IF(T214&lt;&gt;"","",IF(SUM(COUNTIF(I214:K214,"c"),COUNTIF(O214:P214,"c"))&gt;1,"",IF(OR(AND(H214="c",OR(I214="c",J214="c",K214="c",O214="c",P214="c")),AND(H214&lt;&gt;"",I214="c",J214="c",K214="c",O214="c",P214="c"),AND(H214&lt;&gt;"",I214="",J214="",K214="",O214="",P214="")),"",IF(ABS(SUM(I214:K214,O214:P214)-SUM(H214))&gt;0.9,SUM(I214:K214,O214:P214),""))))</f>
        <v/>
      </c>
      <c r="V214" s="631" t="str">
        <f t="shared" ref="V214:V264" si="22">IF(T214&lt;&gt;"","",IF(OR(AND(K214="c",OR(L214="c",N214="c",M214="c")),AND(K214&lt;&gt;"",L214="c",M214="c",N214="c"),AND(K214&lt;&gt;"",L214="",N214="",M214="")),"",IF(COUNTIF(L214:N214,"c")&gt;1,"",IF(ABS(SUM(L214:N214)-SUM(K214))&gt;0.9,SUM(L214:N214),""))))</f>
        <v/>
      </c>
      <c r="W214" s="442" t="str">
        <f t="shared" ref="W214:W264" si="23">IF(T214&lt;&gt;"","",IF(OR(AND(P214="c",OR(Q214="c",S214="c",R214="c")),AND(P214&lt;&gt;"",Q214="c",R214="c",S214="c"),AND(P214&lt;&gt;"",Q214="",S214="",R214="")),"",IF(COUNTIF(Q214:S214,"c")&gt;1,"",IF(ABS(SUM(Q214:S214)-SUM(P214))&gt;0.9,SUM(Q214:S214),""))))</f>
        <v/>
      </c>
    </row>
    <row r="215" spans="1:23" x14ac:dyDescent="0.2">
      <c r="A215" s="56"/>
      <c r="B215" s="211" t="s">
        <v>822</v>
      </c>
      <c r="C215" s="212"/>
      <c r="D215" s="209" t="s">
        <v>535</v>
      </c>
      <c r="E215" s="16">
        <v>195</v>
      </c>
      <c r="F215" s="14" t="s">
        <v>396</v>
      </c>
      <c r="G215" s="14" t="s">
        <v>397</v>
      </c>
      <c r="H215" s="418">
        <f>IF('Table 1'!K215="","",'Table 1'!K215)</f>
        <v>4027</v>
      </c>
      <c r="I215" s="419"/>
      <c r="J215" s="420">
        <v>4</v>
      </c>
      <c r="K215" s="444">
        <f t="shared" si="18"/>
        <v>4023</v>
      </c>
      <c r="L215" s="420">
        <v>5</v>
      </c>
      <c r="M215" s="419"/>
      <c r="N215" s="420">
        <v>4018</v>
      </c>
      <c r="O215" s="419"/>
      <c r="P215" s="421" t="str">
        <f t="shared" si="19"/>
        <v/>
      </c>
      <c r="Q215" s="419"/>
      <c r="R215" s="420"/>
      <c r="S215" s="423"/>
      <c r="T215" s="416" t="str">
        <f t="shared" si="20"/>
        <v/>
      </c>
      <c r="U215" s="626" t="str">
        <f t="shared" si="21"/>
        <v/>
      </c>
      <c r="V215" s="631" t="str">
        <f t="shared" si="22"/>
        <v/>
      </c>
      <c r="W215" s="442" t="str">
        <f t="shared" si="23"/>
        <v/>
      </c>
    </row>
    <row r="216" spans="1:23" x14ac:dyDescent="0.2">
      <c r="A216" s="56"/>
      <c r="B216" s="211" t="s">
        <v>823</v>
      </c>
      <c r="C216" s="212"/>
      <c r="D216" s="209" t="s">
        <v>535</v>
      </c>
      <c r="E216" s="13">
        <v>196</v>
      </c>
      <c r="F216" s="14" t="s">
        <v>398</v>
      </c>
      <c r="G216" s="14" t="s">
        <v>399</v>
      </c>
      <c r="H216" s="418">
        <f>IF('Table 1'!K216="","",'Table 1'!K216)</f>
        <v>40</v>
      </c>
      <c r="I216" s="419"/>
      <c r="J216" s="420"/>
      <c r="K216" s="444">
        <f t="shared" si="18"/>
        <v>40</v>
      </c>
      <c r="L216" s="420"/>
      <c r="M216" s="419"/>
      <c r="N216" s="420">
        <v>40</v>
      </c>
      <c r="O216" s="419"/>
      <c r="P216" s="421" t="str">
        <f t="shared" si="19"/>
        <v/>
      </c>
      <c r="Q216" s="419"/>
      <c r="R216" s="420"/>
      <c r="S216" s="423"/>
      <c r="T216" s="416" t="str">
        <f t="shared" si="20"/>
        <v/>
      </c>
      <c r="U216" s="626" t="str">
        <f t="shared" si="21"/>
        <v/>
      </c>
      <c r="V216" s="631" t="str">
        <f t="shared" si="22"/>
        <v/>
      </c>
      <c r="W216" s="442" t="str">
        <f t="shared" si="23"/>
        <v/>
      </c>
    </row>
    <row r="217" spans="1:23" x14ac:dyDescent="0.2">
      <c r="A217" s="56"/>
      <c r="B217" s="211" t="s">
        <v>801</v>
      </c>
      <c r="C217" s="212"/>
      <c r="D217" s="209" t="s">
        <v>535</v>
      </c>
      <c r="E217" s="16">
        <v>197</v>
      </c>
      <c r="F217" s="14" t="s">
        <v>358</v>
      </c>
      <c r="G217" s="14" t="s">
        <v>359</v>
      </c>
      <c r="H217" s="418" t="str">
        <f>IF('Table 1'!K217="","",'Table 1'!K217)</f>
        <v/>
      </c>
      <c r="I217" s="419"/>
      <c r="J217" s="420"/>
      <c r="K217" s="444" t="str">
        <f t="shared" si="18"/>
        <v/>
      </c>
      <c r="L217" s="420"/>
      <c r="M217" s="419"/>
      <c r="N217" s="420"/>
      <c r="O217" s="419"/>
      <c r="P217" s="421" t="str">
        <f t="shared" si="19"/>
        <v/>
      </c>
      <c r="Q217" s="419"/>
      <c r="R217" s="420"/>
      <c r="S217" s="423"/>
      <c r="T217" s="416" t="str">
        <f t="shared" si="20"/>
        <v/>
      </c>
      <c r="U217" s="626" t="str">
        <f t="shared" si="21"/>
        <v/>
      </c>
      <c r="V217" s="631" t="str">
        <f t="shared" si="22"/>
        <v/>
      </c>
      <c r="W217" s="442" t="str">
        <f t="shared" si="23"/>
        <v/>
      </c>
    </row>
    <row r="218" spans="1:23" x14ac:dyDescent="0.2">
      <c r="A218" s="56"/>
      <c r="B218" s="211" t="s">
        <v>802</v>
      </c>
      <c r="C218" s="212"/>
      <c r="D218" s="209" t="s">
        <v>535</v>
      </c>
      <c r="E218" s="13">
        <v>198</v>
      </c>
      <c r="F218" s="14" t="s">
        <v>360</v>
      </c>
      <c r="G218" s="14" t="s">
        <v>361</v>
      </c>
      <c r="H218" s="418" t="str">
        <f>IF('Table 1'!K218="","",'Table 1'!K218)</f>
        <v/>
      </c>
      <c r="I218" s="423"/>
      <c r="J218" s="420"/>
      <c r="K218" s="444" t="str">
        <f t="shared" si="18"/>
        <v/>
      </c>
      <c r="L218" s="420"/>
      <c r="M218" s="420"/>
      <c r="N218" s="420"/>
      <c r="O218" s="420"/>
      <c r="P218" s="421" t="str">
        <f t="shared" si="19"/>
        <v/>
      </c>
      <c r="Q218" s="420"/>
      <c r="R218" s="420"/>
      <c r="S218" s="420"/>
      <c r="T218" s="416" t="str">
        <f t="shared" si="20"/>
        <v/>
      </c>
      <c r="U218" s="626" t="str">
        <f t="shared" si="21"/>
        <v/>
      </c>
      <c r="V218" s="631" t="str">
        <f t="shared" si="22"/>
        <v/>
      </c>
      <c r="W218" s="442" t="str">
        <f t="shared" si="23"/>
        <v/>
      </c>
    </row>
    <row r="219" spans="1:23" x14ac:dyDescent="0.2">
      <c r="A219" s="56"/>
      <c r="B219" s="211" t="s">
        <v>803</v>
      </c>
      <c r="C219" s="212"/>
      <c r="D219" s="209" t="s">
        <v>535</v>
      </c>
      <c r="E219" s="16">
        <v>199</v>
      </c>
      <c r="F219" s="14" t="s">
        <v>362</v>
      </c>
      <c r="G219" s="14" t="s">
        <v>363</v>
      </c>
      <c r="H219" s="418">
        <f>IF('Table 1'!K219="","",'Table 1'!K219)</f>
        <v>4</v>
      </c>
      <c r="I219" s="419"/>
      <c r="J219" s="420"/>
      <c r="K219" s="444">
        <f t="shared" si="18"/>
        <v>4</v>
      </c>
      <c r="L219" s="420"/>
      <c r="M219" s="419"/>
      <c r="N219" s="420">
        <v>4</v>
      </c>
      <c r="O219" s="419"/>
      <c r="P219" s="421" t="str">
        <f t="shared" si="19"/>
        <v/>
      </c>
      <c r="Q219" s="419"/>
      <c r="R219" s="420"/>
      <c r="S219" s="423"/>
      <c r="T219" s="416" t="str">
        <f t="shared" si="20"/>
        <v/>
      </c>
      <c r="U219" s="626" t="str">
        <f t="shared" si="21"/>
        <v/>
      </c>
      <c r="V219" s="631" t="str">
        <f t="shared" si="22"/>
        <v/>
      </c>
      <c r="W219" s="442" t="str">
        <f t="shared" si="23"/>
        <v/>
      </c>
    </row>
    <row r="220" spans="1:23" x14ac:dyDescent="0.2">
      <c r="A220" s="56"/>
      <c r="B220" s="211" t="s">
        <v>804</v>
      </c>
      <c r="C220" s="212"/>
      <c r="D220" s="209" t="s">
        <v>535</v>
      </c>
      <c r="E220" s="13">
        <v>200</v>
      </c>
      <c r="F220" s="14" t="s">
        <v>364</v>
      </c>
      <c r="G220" s="14" t="s">
        <v>365</v>
      </c>
      <c r="H220" s="418" t="str">
        <f>IF('Table 1'!K220="","",'Table 1'!K220)</f>
        <v/>
      </c>
      <c r="I220" s="419"/>
      <c r="J220" s="420"/>
      <c r="K220" s="444" t="str">
        <f t="shared" si="18"/>
        <v/>
      </c>
      <c r="L220" s="420"/>
      <c r="M220" s="419"/>
      <c r="N220" s="420"/>
      <c r="O220" s="419"/>
      <c r="P220" s="421" t="str">
        <f t="shared" si="19"/>
        <v/>
      </c>
      <c r="Q220" s="419"/>
      <c r="R220" s="420"/>
      <c r="S220" s="423"/>
      <c r="T220" s="416" t="str">
        <f t="shared" si="20"/>
        <v/>
      </c>
      <c r="U220" s="626" t="str">
        <f t="shared" si="21"/>
        <v/>
      </c>
      <c r="V220" s="631" t="str">
        <f t="shared" si="22"/>
        <v/>
      </c>
      <c r="W220" s="442" t="str">
        <f t="shared" si="23"/>
        <v/>
      </c>
    </row>
    <row r="221" spans="1:23" x14ac:dyDescent="0.2">
      <c r="A221" s="56"/>
      <c r="B221" s="211" t="s">
        <v>805</v>
      </c>
      <c r="C221" s="212"/>
      <c r="D221" s="209" t="s">
        <v>535</v>
      </c>
      <c r="E221" s="16">
        <v>201</v>
      </c>
      <c r="F221" s="14" t="s">
        <v>366</v>
      </c>
      <c r="G221" s="14" t="s">
        <v>367</v>
      </c>
      <c r="H221" s="418" t="str">
        <f>IF('Table 1'!K221="","",'Table 1'!K221)</f>
        <v/>
      </c>
      <c r="I221" s="419"/>
      <c r="J221" s="420"/>
      <c r="K221" s="444" t="str">
        <f t="shared" si="18"/>
        <v/>
      </c>
      <c r="L221" s="420"/>
      <c r="M221" s="419"/>
      <c r="N221" s="420"/>
      <c r="O221" s="419"/>
      <c r="P221" s="421" t="str">
        <f t="shared" si="19"/>
        <v/>
      </c>
      <c r="Q221" s="419"/>
      <c r="R221" s="420"/>
      <c r="S221" s="423"/>
      <c r="T221" s="416" t="str">
        <f t="shared" si="20"/>
        <v/>
      </c>
      <c r="U221" s="626" t="str">
        <f t="shared" si="21"/>
        <v/>
      </c>
      <c r="V221" s="631" t="str">
        <f t="shared" si="22"/>
        <v/>
      </c>
      <c r="W221" s="442" t="str">
        <f t="shared" si="23"/>
        <v/>
      </c>
    </row>
    <row r="222" spans="1:23" x14ac:dyDescent="0.2">
      <c r="A222" s="56"/>
      <c r="B222" s="211" t="s">
        <v>824</v>
      </c>
      <c r="C222" s="212"/>
      <c r="D222" s="209" t="s">
        <v>535</v>
      </c>
      <c r="E222" s="13">
        <v>202</v>
      </c>
      <c r="F222" s="14" t="s">
        <v>400</v>
      </c>
      <c r="G222" s="14" t="s">
        <v>401</v>
      </c>
      <c r="H222" s="418" t="str">
        <f>IF('Table 1'!K222="","",'Table 1'!K222)</f>
        <v/>
      </c>
      <c r="I222" s="423"/>
      <c r="J222" s="420"/>
      <c r="K222" s="444" t="str">
        <f t="shared" si="18"/>
        <v/>
      </c>
      <c r="L222" s="420"/>
      <c r="M222" s="420"/>
      <c r="N222" s="420"/>
      <c r="O222" s="420"/>
      <c r="P222" s="421" t="str">
        <f t="shared" si="19"/>
        <v/>
      </c>
      <c r="Q222" s="420"/>
      <c r="R222" s="420"/>
      <c r="S222" s="420"/>
      <c r="T222" s="416" t="str">
        <f t="shared" si="20"/>
        <v/>
      </c>
      <c r="U222" s="626" t="str">
        <f t="shared" si="21"/>
        <v/>
      </c>
      <c r="V222" s="631" t="str">
        <f t="shared" si="22"/>
        <v/>
      </c>
      <c r="W222" s="442" t="str">
        <f t="shared" si="23"/>
        <v/>
      </c>
    </row>
    <row r="223" spans="1:23" x14ac:dyDescent="0.2">
      <c r="A223" s="56"/>
      <c r="B223" s="211" t="s">
        <v>825</v>
      </c>
      <c r="C223" s="212"/>
      <c r="D223" s="209" t="s">
        <v>535</v>
      </c>
      <c r="E223" s="16">
        <v>203</v>
      </c>
      <c r="F223" s="14" t="s">
        <v>402</v>
      </c>
      <c r="G223" s="14" t="s">
        <v>403</v>
      </c>
      <c r="H223" s="418" t="str">
        <f>IF('Table 1'!K223="","",'Table 1'!K223)</f>
        <v/>
      </c>
      <c r="I223" s="423"/>
      <c r="J223" s="420"/>
      <c r="K223" s="444" t="str">
        <f t="shared" si="18"/>
        <v/>
      </c>
      <c r="L223" s="420"/>
      <c r="M223" s="420"/>
      <c r="N223" s="420"/>
      <c r="O223" s="420"/>
      <c r="P223" s="421" t="str">
        <f t="shared" si="19"/>
        <v/>
      </c>
      <c r="Q223" s="420"/>
      <c r="R223" s="420"/>
      <c r="S223" s="420"/>
      <c r="T223" s="416" t="str">
        <f t="shared" si="20"/>
        <v/>
      </c>
      <c r="U223" s="626" t="str">
        <f t="shared" si="21"/>
        <v/>
      </c>
      <c r="V223" s="631" t="str">
        <f t="shared" si="22"/>
        <v/>
      </c>
      <c r="W223" s="442" t="str">
        <f t="shared" si="23"/>
        <v/>
      </c>
    </row>
    <row r="224" spans="1:23" x14ac:dyDescent="0.2">
      <c r="A224" s="56"/>
      <c r="B224" s="211" t="s">
        <v>826</v>
      </c>
      <c r="C224" s="212"/>
      <c r="D224" s="209" t="s">
        <v>535</v>
      </c>
      <c r="E224" s="13">
        <v>204</v>
      </c>
      <c r="F224" s="14" t="s">
        <v>404</v>
      </c>
      <c r="G224" s="14" t="s">
        <v>405</v>
      </c>
      <c r="H224" s="418" t="str">
        <f>IF('Table 1'!K224="","",'Table 1'!K224)</f>
        <v/>
      </c>
      <c r="I224" s="423"/>
      <c r="J224" s="420"/>
      <c r="K224" s="444" t="str">
        <f t="shared" si="18"/>
        <v/>
      </c>
      <c r="L224" s="420"/>
      <c r="M224" s="420"/>
      <c r="N224" s="420"/>
      <c r="O224" s="420"/>
      <c r="P224" s="421" t="str">
        <f t="shared" si="19"/>
        <v/>
      </c>
      <c r="Q224" s="420"/>
      <c r="R224" s="420"/>
      <c r="S224" s="420"/>
      <c r="T224" s="416" t="str">
        <f t="shared" si="20"/>
        <v/>
      </c>
      <c r="U224" s="626" t="str">
        <f t="shared" si="21"/>
        <v/>
      </c>
      <c r="V224" s="631" t="str">
        <f t="shared" si="22"/>
        <v/>
      </c>
      <c r="W224" s="442" t="str">
        <f t="shared" si="23"/>
        <v/>
      </c>
    </row>
    <row r="225" spans="1:23" x14ac:dyDescent="0.2">
      <c r="A225" s="56"/>
      <c r="B225" s="211" t="s">
        <v>827</v>
      </c>
      <c r="C225" s="212"/>
      <c r="D225" s="209" t="s">
        <v>535</v>
      </c>
      <c r="E225" s="16">
        <v>205</v>
      </c>
      <c r="F225" s="14" t="s">
        <v>406</v>
      </c>
      <c r="G225" s="14" t="s">
        <v>407</v>
      </c>
      <c r="H225" s="418">
        <f>IF('Table 1'!K225="","",'Table 1'!K225)</f>
        <v>1600</v>
      </c>
      <c r="I225" s="423"/>
      <c r="J225" s="420">
        <v>348</v>
      </c>
      <c r="K225" s="444">
        <f t="shared" si="18"/>
        <v>1252</v>
      </c>
      <c r="L225" s="420">
        <v>7</v>
      </c>
      <c r="M225" s="420"/>
      <c r="N225" s="420">
        <v>1245</v>
      </c>
      <c r="O225" s="420"/>
      <c r="P225" s="421" t="str">
        <f t="shared" si="19"/>
        <v/>
      </c>
      <c r="Q225" s="420"/>
      <c r="R225" s="420"/>
      <c r="S225" s="420"/>
      <c r="T225" s="416" t="str">
        <f t="shared" si="20"/>
        <v/>
      </c>
      <c r="U225" s="626" t="str">
        <f t="shared" si="21"/>
        <v/>
      </c>
      <c r="V225" s="631" t="str">
        <f t="shared" si="22"/>
        <v/>
      </c>
      <c r="W225" s="442" t="str">
        <f t="shared" si="23"/>
        <v/>
      </c>
    </row>
    <row r="226" spans="1:23" x14ac:dyDescent="0.2">
      <c r="A226" s="56"/>
      <c r="B226" s="211" t="s">
        <v>828</v>
      </c>
      <c r="C226" s="212"/>
      <c r="D226" s="209" t="s">
        <v>535</v>
      </c>
      <c r="E226" s="13">
        <v>206</v>
      </c>
      <c r="F226" s="14" t="s">
        <v>408</v>
      </c>
      <c r="G226" s="14" t="s">
        <v>409</v>
      </c>
      <c r="H226" s="418">
        <f>IF('Table 1'!K226="","",'Table 1'!K226)</f>
        <v>482</v>
      </c>
      <c r="I226" s="423"/>
      <c r="J226" s="420">
        <v>12</v>
      </c>
      <c r="K226" s="444">
        <f t="shared" si="18"/>
        <v>470</v>
      </c>
      <c r="L226" s="420">
        <v>18</v>
      </c>
      <c r="M226" s="420"/>
      <c r="N226" s="420">
        <v>452</v>
      </c>
      <c r="O226" s="420"/>
      <c r="P226" s="421" t="str">
        <f t="shared" si="19"/>
        <v/>
      </c>
      <c r="Q226" s="420"/>
      <c r="R226" s="420"/>
      <c r="S226" s="420"/>
      <c r="T226" s="416" t="str">
        <f t="shared" si="20"/>
        <v/>
      </c>
      <c r="U226" s="626" t="str">
        <f t="shared" si="21"/>
        <v/>
      </c>
      <c r="V226" s="631" t="str">
        <f t="shared" si="22"/>
        <v/>
      </c>
      <c r="W226" s="442" t="str">
        <f t="shared" si="23"/>
        <v/>
      </c>
    </row>
    <row r="227" spans="1:23" x14ac:dyDescent="0.2">
      <c r="A227" s="56"/>
      <c r="B227" s="211" t="s">
        <v>829</v>
      </c>
      <c r="C227" s="212"/>
      <c r="D227" s="209" t="s">
        <v>535</v>
      </c>
      <c r="E227" s="16">
        <v>207</v>
      </c>
      <c r="F227" s="14" t="s">
        <v>410</v>
      </c>
      <c r="G227" s="14" t="s">
        <v>411</v>
      </c>
      <c r="H227" s="418" t="str">
        <f>IF('Table 1'!K227="","",'Table 1'!K227)</f>
        <v/>
      </c>
      <c r="I227" s="423"/>
      <c r="J227" s="420"/>
      <c r="K227" s="444" t="str">
        <f t="shared" si="18"/>
        <v/>
      </c>
      <c r="L227" s="420"/>
      <c r="M227" s="420"/>
      <c r="N227" s="420"/>
      <c r="O227" s="420"/>
      <c r="P227" s="421" t="str">
        <f t="shared" si="19"/>
        <v/>
      </c>
      <c r="Q227" s="420"/>
      <c r="R227" s="420"/>
      <c r="S227" s="420"/>
      <c r="T227" s="416" t="str">
        <f t="shared" si="20"/>
        <v/>
      </c>
      <c r="U227" s="626" t="str">
        <f t="shared" si="21"/>
        <v/>
      </c>
      <c r="V227" s="631" t="str">
        <f t="shared" si="22"/>
        <v/>
      </c>
      <c r="W227" s="442" t="str">
        <f t="shared" si="23"/>
        <v/>
      </c>
    </row>
    <row r="228" spans="1:23" x14ac:dyDescent="0.2">
      <c r="A228" s="56"/>
      <c r="B228" s="211" t="s">
        <v>830</v>
      </c>
      <c r="C228" s="212"/>
      <c r="D228" s="209" t="s">
        <v>535</v>
      </c>
      <c r="E228" s="13">
        <v>208</v>
      </c>
      <c r="F228" s="14" t="s">
        <v>412</v>
      </c>
      <c r="G228" s="14" t="s">
        <v>413</v>
      </c>
      <c r="H228" s="418">
        <f>IF('Table 1'!K228="","",'Table 1'!K228)</f>
        <v>87</v>
      </c>
      <c r="I228" s="423"/>
      <c r="J228" s="420"/>
      <c r="K228" s="444">
        <f t="shared" si="18"/>
        <v>87</v>
      </c>
      <c r="L228" s="420"/>
      <c r="M228" s="420"/>
      <c r="N228" s="420">
        <v>87</v>
      </c>
      <c r="O228" s="420"/>
      <c r="P228" s="421" t="str">
        <f t="shared" si="19"/>
        <v/>
      </c>
      <c r="Q228" s="420"/>
      <c r="R228" s="420"/>
      <c r="S228" s="420"/>
      <c r="T228" s="416" t="str">
        <f t="shared" si="20"/>
        <v/>
      </c>
      <c r="U228" s="626" t="str">
        <f t="shared" si="21"/>
        <v/>
      </c>
      <c r="V228" s="631" t="str">
        <f t="shared" si="22"/>
        <v/>
      </c>
      <c r="W228" s="442" t="str">
        <f t="shared" si="23"/>
        <v/>
      </c>
    </row>
    <row r="229" spans="1:23" x14ac:dyDescent="0.2">
      <c r="A229" s="56"/>
      <c r="B229" s="211" t="s">
        <v>831</v>
      </c>
      <c r="C229" s="212"/>
      <c r="D229" s="209" t="s">
        <v>535</v>
      </c>
      <c r="E229" s="16">
        <v>209</v>
      </c>
      <c r="F229" s="14" t="s">
        <v>414</v>
      </c>
      <c r="G229" s="14" t="s">
        <v>415</v>
      </c>
      <c r="H229" s="418" t="str">
        <f>IF('Table 1'!K229="","",'Table 1'!K229)</f>
        <v/>
      </c>
      <c r="I229" s="423"/>
      <c r="J229" s="420"/>
      <c r="K229" s="444" t="str">
        <f t="shared" si="18"/>
        <v/>
      </c>
      <c r="L229" s="420"/>
      <c r="M229" s="420"/>
      <c r="N229" s="420"/>
      <c r="O229" s="420"/>
      <c r="P229" s="421" t="str">
        <f t="shared" si="19"/>
        <v/>
      </c>
      <c r="Q229" s="420"/>
      <c r="R229" s="420"/>
      <c r="S229" s="420"/>
      <c r="T229" s="416" t="str">
        <f t="shared" si="20"/>
        <v/>
      </c>
      <c r="U229" s="626" t="str">
        <f t="shared" si="21"/>
        <v/>
      </c>
      <c r="V229" s="631" t="str">
        <f t="shared" si="22"/>
        <v/>
      </c>
      <c r="W229" s="442" t="str">
        <f t="shared" si="23"/>
        <v/>
      </c>
    </row>
    <row r="230" spans="1:23" x14ac:dyDescent="0.2">
      <c r="A230" s="56"/>
      <c r="B230" s="211" t="s">
        <v>832</v>
      </c>
      <c r="C230" s="212"/>
      <c r="D230" s="209" t="s">
        <v>535</v>
      </c>
      <c r="E230" s="13">
        <v>210</v>
      </c>
      <c r="F230" s="14" t="s">
        <v>416</v>
      </c>
      <c r="G230" s="14" t="s">
        <v>417</v>
      </c>
      <c r="H230" s="418" t="str">
        <f>IF('Table 1'!K230="","",'Table 1'!K230)</f>
        <v/>
      </c>
      <c r="I230" s="423"/>
      <c r="J230" s="420"/>
      <c r="K230" s="444" t="str">
        <f t="shared" si="18"/>
        <v/>
      </c>
      <c r="L230" s="420"/>
      <c r="M230" s="420"/>
      <c r="N230" s="420"/>
      <c r="O230" s="420"/>
      <c r="P230" s="421" t="str">
        <f t="shared" si="19"/>
        <v/>
      </c>
      <c r="Q230" s="420"/>
      <c r="R230" s="420"/>
      <c r="S230" s="420"/>
      <c r="T230" s="416" t="str">
        <f t="shared" si="20"/>
        <v/>
      </c>
      <c r="U230" s="626" t="str">
        <f t="shared" si="21"/>
        <v/>
      </c>
      <c r="V230" s="631" t="str">
        <f t="shared" si="22"/>
        <v/>
      </c>
      <c r="W230" s="442" t="str">
        <f t="shared" si="23"/>
        <v/>
      </c>
    </row>
    <row r="231" spans="1:23" x14ac:dyDescent="0.2">
      <c r="A231" s="56"/>
      <c r="B231" s="211" t="s">
        <v>833</v>
      </c>
      <c r="C231" s="212"/>
      <c r="D231" s="209" t="s">
        <v>535</v>
      </c>
      <c r="E231" s="16">
        <v>211</v>
      </c>
      <c r="F231" s="14" t="s">
        <v>418</v>
      </c>
      <c r="G231" s="14" t="s">
        <v>419</v>
      </c>
      <c r="H231" s="418">
        <f>IF('Table 1'!K231="","",'Table 1'!K231)</f>
        <v>593</v>
      </c>
      <c r="I231" s="423"/>
      <c r="J231" s="420">
        <v>115</v>
      </c>
      <c r="K231" s="444">
        <f t="shared" si="18"/>
        <v>478</v>
      </c>
      <c r="L231" s="420"/>
      <c r="M231" s="420"/>
      <c r="N231" s="420">
        <v>478</v>
      </c>
      <c r="O231" s="420"/>
      <c r="P231" s="421" t="str">
        <f t="shared" si="19"/>
        <v/>
      </c>
      <c r="Q231" s="420"/>
      <c r="R231" s="420"/>
      <c r="S231" s="420"/>
      <c r="T231" s="416" t="str">
        <f t="shared" si="20"/>
        <v/>
      </c>
      <c r="U231" s="626" t="str">
        <f t="shared" si="21"/>
        <v/>
      </c>
      <c r="V231" s="631" t="str">
        <f t="shared" si="22"/>
        <v/>
      </c>
      <c r="W231" s="442" t="str">
        <f t="shared" si="23"/>
        <v/>
      </c>
    </row>
    <row r="232" spans="1:23" x14ac:dyDescent="0.2">
      <c r="A232" s="56"/>
      <c r="B232" s="211" t="s">
        <v>840</v>
      </c>
      <c r="C232" s="212"/>
      <c r="D232" s="209" t="s">
        <v>535</v>
      </c>
      <c r="E232" s="13">
        <v>212</v>
      </c>
      <c r="F232" s="14" t="s">
        <v>964</v>
      </c>
      <c r="G232" s="14" t="s">
        <v>420</v>
      </c>
      <c r="H232" s="418" t="str">
        <f>IF('Table 1'!K232="","",'Table 1'!K232)</f>
        <v/>
      </c>
      <c r="I232" s="423"/>
      <c r="J232" s="420"/>
      <c r="K232" s="444" t="str">
        <f t="shared" si="18"/>
        <v/>
      </c>
      <c r="L232" s="420"/>
      <c r="M232" s="420"/>
      <c r="N232" s="420"/>
      <c r="O232" s="420"/>
      <c r="P232" s="421" t="str">
        <f t="shared" si="19"/>
        <v/>
      </c>
      <c r="Q232" s="420"/>
      <c r="R232" s="420"/>
      <c r="S232" s="420"/>
      <c r="T232" s="416" t="str">
        <f t="shared" si="20"/>
        <v/>
      </c>
      <c r="U232" s="626" t="str">
        <f t="shared" si="21"/>
        <v/>
      </c>
      <c r="V232" s="631" t="str">
        <f t="shared" si="22"/>
        <v/>
      </c>
      <c r="W232" s="442" t="str">
        <f t="shared" si="23"/>
        <v/>
      </c>
    </row>
    <row r="233" spans="1:23" x14ac:dyDescent="0.2">
      <c r="A233" s="56"/>
      <c r="B233" s="211" t="s">
        <v>834</v>
      </c>
      <c r="C233" s="212"/>
      <c r="D233" s="209" t="s">
        <v>535</v>
      </c>
      <c r="E233" s="16">
        <v>213</v>
      </c>
      <c r="F233" s="14" t="s">
        <v>421</v>
      </c>
      <c r="G233" s="14" t="s">
        <v>422</v>
      </c>
      <c r="H233" s="418" t="str">
        <f>IF('Table 1'!K233="","",'Table 1'!K233)</f>
        <v/>
      </c>
      <c r="I233" s="423"/>
      <c r="J233" s="420"/>
      <c r="K233" s="444" t="str">
        <f t="shared" si="18"/>
        <v/>
      </c>
      <c r="L233" s="420"/>
      <c r="M233" s="420"/>
      <c r="N233" s="420"/>
      <c r="O233" s="420"/>
      <c r="P233" s="421" t="str">
        <f t="shared" si="19"/>
        <v/>
      </c>
      <c r="Q233" s="420"/>
      <c r="R233" s="420"/>
      <c r="S233" s="420"/>
      <c r="T233" s="416" t="str">
        <f t="shared" si="20"/>
        <v/>
      </c>
      <c r="U233" s="626" t="str">
        <f t="shared" si="21"/>
        <v/>
      </c>
      <c r="V233" s="631" t="str">
        <f t="shared" si="22"/>
        <v/>
      </c>
      <c r="W233" s="442" t="str">
        <f t="shared" si="23"/>
        <v/>
      </c>
    </row>
    <row r="234" spans="1:23" x14ac:dyDescent="0.2">
      <c r="A234" s="56"/>
      <c r="B234" s="211" t="s">
        <v>835</v>
      </c>
      <c r="C234" s="212"/>
      <c r="D234" s="209" t="s">
        <v>535</v>
      </c>
      <c r="E234" s="13">
        <v>214</v>
      </c>
      <c r="F234" s="14" t="s">
        <v>423</v>
      </c>
      <c r="G234" s="14" t="s">
        <v>424</v>
      </c>
      <c r="H234" s="418" t="str">
        <f>IF('Table 1'!K234="","",'Table 1'!K234)</f>
        <v/>
      </c>
      <c r="I234" s="423"/>
      <c r="J234" s="420"/>
      <c r="K234" s="444" t="str">
        <f t="shared" si="18"/>
        <v/>
      </c>
      <c r="L234" s="420"/>
      <c r="M234" s="420"/>
      <c r="N234" s="420"/>
      <c r="O234" s="420"/>
      <c r="P234" s="421" t="str">
        <f t="shared" si="19"/>
        <v/>
      </c>
      <c r="Q234" s="420"/>
      <c r="R234" s="420"/>
      <c r="S234" s="420"/>
      <c r="T234" s="416" t="str">
        <f t="shared" si="20"/>
        <v/>
      </c>
      <c r="U234" s="626" t="str">
        <f t="shared" si="21"/>
        <v/>
      </c>
      <c r="V234" s="631" t="str">
        <f t="shared" si="22"/>
        <v/>
      </c>
      <c r="W234" s="442" t="str">
        <f t="shared" si="23"/>
        <v/>
      </c>
    </row>
    <row r="235" spans="1:23" x14ac:dyDescent="0.2">
      <c r="A235" s="56"/>
      <c r="B235" s="211" t="s">
        <v>836</v>
      </c>
      <c r="C235" s="212"/>
      <c r="D235" s="209" t="s">
        <v>535</v>
      </c>
      <c r="E235" s="16">
        <v>215</v>
      </c>
      <c r="F235" s="14" t="s">
        <v>425</v>
      </c>
      <c r="G235" s="14" t="s">
        <v>426</v>
      </c>
      <c r="H235" s="418" t="str">
        <f>IF('Table 1'!K235="","",'Table 1'!K235)</f>
        <v/>
      </c>
      <c r="I235" s="423"/>
      <c r="J235" s="420"/>
      <c r="K235" s="444" t="str">
        <f t="shared" si="18"/>
        <v/>
      </c>
      <c r="L235" s="420"/>
      <c r="M235" s="420"/>
      <c r="N235" s="420"/>
      <c r="O235" s="420"/>
      <c r="P235" s="421" t="str">
        <f t="shared" si="19"/>
        <v/>
      </c>
      <c r="Q235" s="420"/>
      <c r="R235" s="420"/>
      <c r="S235" s="420"/>
      <c r="T235" s="416" t="str">
        <f t="shared" si="20"/>
        <v/>
      </c>
      <c r="U235" s="626" t="str">
        <f t="shared" si="21"/>
        <v/>
      </c>
      <c r="V235" s="631" t="str">
        <f t="shared" si="22"/>
        <v/>
      </c>
      <c r="W235" s="442" t="str">
        <f t="shared" si="23"/>
        <v/>
      </c>
    </row>
    <row r="236" spans="1:23" x14ac:dyDescent="0.2">
      <c r="A236" s="56"/>
      <c r="B236" s="211" t="s">
        <v>837</v>
      </c>
      <c r="C236" s="212"/>
      <c r="D236" s="209" t="s">
        <v>535</v>
      </c>
      <c r="E236" s="13">
        <v>216</v>
      </c>
      <c r="F236" s="14" t="s">
        <v>427</v>
      </c>
      <c r="G236" s="14" t="s">
        <v>428</v>
      </c>
      <c r="H236" s="418">
        <f>IF('Table 1'!K236="","",'Table 1'!K236)</f>
        <v>124</v>
      </c>
      <c r="I236" s="423"/>
      <c r="J236" s="420">
        <v>60</v>
      </c>
      <c r="K236" s="444">
        <f t="shared" si="18"/>
        <v>64</v>
      </c>
      <c r="L236" s="420">
        <v>63</v>
      </c>
      <c r="M236" s="420"/>
      <c r="N236" s="420">
        <v>1</v>
      </c>
      <c r="O236" s="420"/>
      <c r="P236" s="421" t="str">
        <f t="shared" si="19"/>
        <v/>
      </c>
      <c r="Q236" s="420"/>
      <c r="R236" s="420"/>
      <c r="S236" s="420"/>
      <c r="T236" s="416" t="str">
        <f t="shared" si="20"/>
        <v/>
      </c>
      <c r="U236" s="626" t="str">
        <f t="shared" si="21"/>
        <v/>
      </c>
      <c r="V236" s="631" t="str">
        <f t="shared" si="22"/>
        <v/>
      </c>
      <c r="W236" s="442" t="str">
        <f t="shared" si="23"/>
        <v/>
      </c>
    </row>
    <row r="237" spans="1:23" x14ac:dyDescent="0.2">
      <c r="A237" s="56"/>
      <c r="B237" s="211" t="s">
        <v>838</v>
      </c>
      <c r="C237" s="212"/>
      <c r="D237" s="209" t="s">
        <v>535</v>
      </c>
      <c r="E237" s="16">
        <v>217</v>
      </c>
      <c r="F237" s="14" t="s">
        <v>429</v>
      </c>
      <c r="G237" s="14" t="s">
        <v>430</v>
      </c>
      <c r="H237" s="418">
        <f>IF('Table 1'!K237="","",'Table 1'!K237)</f>
        <v>45</v>
      </c>
      <c r="I237" s="423"/>
      <c r="J237" s="420"/>
      <c r="K237" s="444">
        <f t="shared" si="18"/>
        <v>45</v>
      </c>
      <c r="L237" s="420"/>
      <c r="M237" s="420"/>
      <c r="N237" s="420">
        <v>45</v>
      </c>
      <c r="O237" s="420"/>
      <c r="P237" s="421" t="str">
        <f t="shared" si="19"/>
        <v/>
      </c>
      <c r="Q237" s="420"/>
      <c r="R237" s="420"/>
      <c r="S237" s="420"/>
      <c r="T237" s="416" t="str">
        <f t="shared" si="20"/>
        <v/>
      </c>
      <c r="U237" s="626" t="str">
        <f t="shared" si="21"/>
        <v/>
      </c>
      <c r="V237" s="631" t="str">
        <f t="shared" si="22"/>
        <v/>
      </c>
      <c r="W237" s="442" t="str">
        <f t="shared" si="23"/>
        <v/>
      </c>
    </row>
    <row r="238" spans="1:23" x14ac:dyDescent="0.2">
      <c r="A238" s="56"/>
      <c r="B238" s="211" t="s">
        <v>839</v>
      </c>
      <c r="C238" s="212"/>
      <c r="D238" s="209" t="s">
        <v>535</v>
      </c>
      <c r="E238" s="13">
        <v>218</v>
      </c>
      <c r="F238" s="14" t="s">
        <v>431</v>
      </c>
      <c r="G238" s="14" t="s">
        <v>432</v>
      </c>
      <c r="H238" s="418">
        <f>IF('Table 1'!K238="","",'Table 1'!K238)</f>
        <v>1056</v>
      </c>
      <c r="I238" s="423"/>
      <c r="J238" s="420">
        <v>12</v>
      </c>
      <c r="K238" s="444">
        <f t="shared" si="18"/>
        <v>1044</v>
      </c>
      <c r="L238" s="420"/>
      <c r="M238" s="420"/>
      <c r="N238" s="420">
        <v>1044</v>
      </c>
      <c r="O238" s="420"/>
      <c r="P238" s="421" t="str">
        <f t="shared" si="19"/>
        <v/>
      </c>
      <c r="Q238" s="420"/>
      <c r="R238" s="420"/>
      <c r="S238" s="420"/>
      <c r="T238" s="416" t="str">
        <f t="shared" si="20"/>
        <v/>
      </c>
      <c r="U238" s="626" t="str">
        <f t="shared" si="21"/>
        <v/>
      </c>
      <c r="V238" s="631" t="str">
        <f t="shared" si="22"/>
        <v/>
      </c>
      <c r="W238" s="442" t="str">
        <f t="shared" si="23"/>
        <v/>
      </c>
    </row>
    <row r="239" spans="1:23" x14ac:dyDescent="0.2">
      <c r="A239" s="56"/>
      <c r="B239" s="211" t="s">
        <v>957</v>
      </c>
      <c r="C239" s="212"/>
      <c r="D239" s="209" t="s">
        <v>535</v>
      </c>
      <c r="E239" s="16">
        <v>219</v>
      </c>
      <c r="F239" s="14" t="s">
        <v>433</v>
      </c>
      <c r="G239" s="14" t="s">
        <v>434</v>
      </c>
      <c r="H239" s="418" t="str">
        <f>IF('Table 1'!K239="","",'Table 1'!K239)</f>
        <v/>
      </c>
      <c r="I239" s="423"/>
      <c r="J239" s="420"/>
      <c r="K239" s="444" t="str">
        <f t="shared" si="18"/>
        <v/>
      </c>
      <c r="L239" s="420"/>
      <c r="M239" s="420"/>
      <c r="N239" s="420"/>
      <c r="O239" s="420"/>
      <c r="P239" s="421" t="str">
        <f t="shared" si="19"/>
        <v/>
      </c>
      <c r="Q239" s="420"/>
      <c r="R239" s="420"/>
      <c r="S239" s="420"/>
      <c r="T239" s="416" t="str">
        <f t="shared" si="20"/>
        <v/>
      </c>
      <c r="U239" s="626" t="str">
        <f t="shared" si="21"/>
        <v/>
      </c>
      <c r="V239" s="631" t="str">
        <f t="shared" si="22"/>
        <v/>
      </c>
      <c r="W239" s="442" t="str">
        <f t="shared" si="23"/>
        <v/>
      </c>
    </row>
    <row r="240" spans="1:23" x14ac:dyDescent="0.2">
      <c r="A240" s="56"/>
      <c r="B240" s="211" t="s">
        <v>841</v>
      </c>
      <c r="C240" s="212"/>
      <c r="D240" s="209" t="s">
        <v>535</v>
      </c>
      <c r="E240" s="13">
        <v>220</v>
      </c>
      <c r="F240" s="14" t="s">
        <v>435</v>
      </c>
      <c r="G240" s="14" t="s">
        <v>436</v>
      </c>
      <c r="H240" s="418" t="str">
        <f>IF('Table 1'!K240="","",'Table 1'!K240)</f>
        <v/>
      </c>
      <c r="I240" s="423"/>
      <c r="J240" s="420"/>
      <c r="K240" s="444" t="str">
        <f t="shared" si="18"/>
        <v/>
      </c>
      <c r="L240" s="420"/>
      <c r="M240" s="420"/>
      <c r="N240" s="420"/>
      <c r="O240" s="420"/>
      <c r="P240" s="421" t="str">
        <f t="shared" si="19"/>
        <v/>
      </c>
      <c r="Q240" s="420"/>
      <c r="R240" s="420"/>
      <c r="S240" s="420"/>
      <c r="T240" s="416" t="str">
        <f t="shared" si="20"/>
        <v/>
      </c>
      <c r="U240" s="626" t="str">
        <f t="shared" si="21"/>
        <v/>
      </c>
      <c r="V240" s="631" t="str">
        <f t="shared" si="22"/>
        <v/>
      </c>
      <c r="W240" s="442" t="str">
        <f t="shared" si="23"/>
        <v/>
      </c>
    </row>
    <row r="241" spans="1:23" x14ac:dyDescent="0.2">
      <c r="A241" s="56"/>
      <c r="B241" s="211" t="s">
        <v>842</v>
      </c>
      <c r="C241" s="212"/>
      <c r="D241" s="209" t="s">
        <v>535</v>
      </c>
      <c r="E241" s="16">
        <v>221</v>
      </c>
      <c r="F241" s="14" t="s">
        <v>437</v>
      </c>
      <c r="G241" s="14" t="s">
        <v>438</v>
      </c>
      <c r="H241" s="418" t="str">
        <f>IF('Table 1'!K241="","",'Table 1'!K241)</f>
        <v/>
      </c>
      <c r="I241" s="423"/>
      <c r="J241" s="420"/>
      <c r="K241" s="444" t="str">
        <f t="shared" si="18"/>
        <v/>
      </c>
      <c r="L241" s="420"/>
      <c r="M241" s="420"/>
      <c r="N241" s="420"/>
      <c r="O241" s="420"/>
      <c r="P241" s="421" t="str">
        <f t="shared" si="19"/>
        <v/>
      </c>
      <c r="Q241" s="420"/>
      <c r="R241" s="420"/>
      <c r="S241" s="420"/>
      <c r="T241" s="416" t="str">
        <f t="shared" si="20"/>
        <v/>
      </c>
      <c r="U241" s="626" t="str">
        <f t="shared" si="21"/>
        <v/>
      </c>
      <c r="V241" s="631" t="str">
        <f t="shared" si="22"/>
        <v/>
      </c>
      <c r="W241" s="442" t="str">
        <f t="shared" si="23"/>
        <v/>
      </c>
    </row>
    <row r="242" spans="1:23" x14ac:dyDescent="0.2">
      <c r="A242" s="56"/>
      <c r="B242" s="211" t="s">
        <v>843</v>
      </c>
      <c r="C242" s="212"/>
      <c r="D242" s="209" t="s">
        <v>535</v>
      </c>
      <c r="E242" s="13">
        <v>222</v>
      </c>
      <c r="F242" s="14" t="s">
        <v>439</v>
      </c>
      <c r="G242" s="14" t="s">
        <v>440</v>
      </c>
      <c r="H242" s="418">
        <f>IF('Table 1'!K242="","",'Table 1'!K242)</f>
        <v>37</v>
      </c>
      <c r="I242" s="423"/>
      <c r="J242" s="420"/>
      <c r="K242" s="444">
        <f t="shared" si="18"/>
        <v>37</v>
      </c>
      <c r="L242" s="420"/>
      <c r="M242" s="420"/>
      <c r="N242" s="420">
        <v>37</v>
      </c>
      <c r="O242" s="420"/>
      <c r="P242" s="421" t="str">
        <f t="shared" si="19"/>
        <v/>
      </c>
      <c r="Q242" s="420"/>
      <c r="R242" s="420"/>
      <c r="S242" s="420"/>
      <c r="T242" s="416" t="str">
        <f t="shared" si="20"/>
        <v/>
      </c>
      <c r="U242" s="626" t="str">
        <f t="shared" si="21"/>
        <v/>
      </c>
      <c r="V242" s="631" t="str">
        <f t="shared" si="22"/>
        <v/>
      </c>
      <c r="W242" s="442" t="str">
        <f t="shared" si="23"/>
        <v/>
      </c>
    </row>
    <row r="243" spans="1:23" x14ac:dyDescent="0.2">
      <c r="A243" s="56"/>
      <c r="B243" s="211" t="s">
        <v>844</v>
      </c>
      <c r="C243" s="212"/>
      <c r="D243" s="209" t="s">
        <v>535</v>
      </c>
      <c r="E243" s="16">
        <v>223</v>
      </c>
      <c r="F243" s="14" t="s">
        <v>441</v>
      </c>
      <c r="G243" s="14" t="s">
        <v>442</v>
      </c>
      <c r="H243" s="418">
        <f>IF('Table 1'!K243="","",'Table 1'!K243)</f>
        <v>1887</v>
      </c>
      <c r="I243" s="423"/>
      <c r="J243" s="420"/>
      <c r="K243" s="444">
        <f t="shared" si="18"/>
        <v>1887</v>
      </c>
      <c r="L243" s="420"/>
      <c r="M243" s="420"/>
      <c r="N243" s="420">
        <v>1887</v>
      </c>
      <c r="O243" s="420"/>
      <c r="P243" s="421" t="str">
        <f t="shared" si="19"/>
        <v/>
      </c>
      <c r="Q243" s="420"/>
      <c r="R243" s="420"/>
      <c r="S243" s="420"/>
      <c r="T243" s="416" t="str">
        <f t="shared" si="20"/>
        <v/>
      </c>
      <c r="U243" s="626" t="str">
        <f t="shared" si="21"/>
        <v/>
      </c>
      <c r="V243" s="631" t="str">
        <f t="shared" si="22"/>
        <v/>
      </c>
      <c r="W243" s="442" t="str">
        <f t="shared" si="23"/>
        <v/>
      </c>
    </row>
    <row r="244" spans="1:23" x14ac:dyDescent="0.2">
      <c r="A244" s="56"/>
      <c r="B244" s="211" t="s">
        <v>845</v>
      </c>
      <c r="C244" s="212"/>
      <c r="D244" s="209" t="s">
        <v>535</v>
      </c>
      <c r="E244" s="13">
        <v>224</v>
      </c>
      <c r="F244" s="14" t="s">
        <v>443</v>
      </c>
      <c r="G244" s="14" t="s">
        <v>444</v>
      </c>
      <c r="H244" s="418">
        <f>IF('Table 1'!K244="","",'Table 1'!K244)</f>
        <v>3266</v>
      </c>
      <c r="I244" s="423"/>
      <c r="J244" s="420">
        <v>10</v>
      </c>
      <c r="K244" s="444">
        <f t="shared" si="18"/>
        <v>3256</v>
      </c>
      <c r="L244" s="420">
        <v>3</v>
      </c>
      <c r="M244" s="420"/>
      <c r="N244" s="420">
        <v>3253</v>
      </c>
      <c r="O244" s="420"/>
      <c r="P244" s="421" t="str">
        <f t="shared" si="19"/>
        <v/>
      </c>
      <c r="Q244" s="420"/>
      <c r="R244" s="420"/>
      <c r="S244" s="420"/>
      <c r="T244" s="416" t="str">
        <f t="shared" si="20"/>
        <v/>
      </c>
      <c r="U244" s="626" t="str">
        <f t="shared" si="21"/>
        <v/>
      </c>
      <c r="V244" s="631" t="str">
        <f t="shared" si="22"/>
        <v/>
      </c>
      <c r="W244" s="442" t="str">
        <f t="shared" si="23"/>
        <v/>
      </c>
    </row>
    <row r="245" spans="1:23" x14ac:dyDescent="0.2">
      <c r="A245" s="56"/>
      <c r="B245" s="211" t="s">
        <v>846</v>
      </c>
      <c r="C245" s="212"/>
      <c r="D245" s="209" t="s">
        <v>535</v>
      </c>
      <c r="E245" s="16">
        <v>225</v>
      </c>
      <c r="F245" s="14" t="s">
        <v>445</v>
      </c>
      <c r="G245" s="14" t="s">
        <v>446</v>
      </c>
      <c r="H245" s="418">
        <f>IF('Table 1'!K245="","",'Table 1'!K245)</f>
        <v>31991</v>
      </c>
      <c r="I245" s="423"/>
      <c r="J245" s="420">
        <v>147</v>
      </c>
      <c r="K245" s="444">
        <f t="shared" si="18"/>
        <v>31844</v>
      </c>
      <c r="L245" s="420">
        <v>138</v>
      </c>
      <c r="M245" s="420"/>
      <c r="N245" s="420">
        <v>31706</v>
      </c>
      <c r="O245" s="420"/>
      <c r="P245" s="421" t="str">
        <f t="shared" si="19"/>
        <v/>
      </c>
      <c r="Q245" s="420"/>
      <c r="R245" s="420"/>
      <c r="S245" s="420"/>
      <c r="T245" s="416" t="str">
        <f t="shared" si="20"/>
        <v/>
      </c>
      <c r="U245" s="626" t="str">
        <f t="shared" si="21"/>
        <v/>
      </c>
      <c r="V245" s="631" t="str">
        <f t="shared" si="22"/>
        <v/>
      </c>
      <c r="W245" s="442" t="str">
        <f t="shared" si="23"/>
        <v/>
      </c>
    </row>
    <row r="246" spans="1:23" x14ac:dyDescent="0.2">
      <c r="A246" s="56"/>
      <c r="B246" s="211" t="s">
        <v>847</v>
      </c>
      <c r="C246" s="212"/>
      <c r="D246" s="209" t="s">
        <v>535</v>
      </c>
      <c r="E246" s="13">
        <v>226</v>
      </c>
      <c r="F246" s="14" t="s">
        <v>447</v>
      </c>
      <c r="G246" s="14" t="s">
        <v>448</v>
      </c>
      <c r="H246" s="418">
        <f>IF('Table 1'!K246="","",'Table 1'!K246)</f>
        <v>625721</v>
      </c>
      <c r="I246" s="423"/>
      <c r="J246" s="420">
        <v>10030</v>
      </c>
      <c r="K246" s="444">
        <f t="shared" si="18"/>
        <v>615691</v>
      </c>
      <c r="L246" s="420">
        <v>9984</v>
      </c>
      <c r="M246" s="420">
        <v>27</v>
      </c>
      <c r="N246" s="420">
        <f>605707-27</f>
        <v>605680</v>
      </c>
      <c r="O246" s="420"/>
      <c r="P246" s="421" t="str">
        <f t="shared" si="19"/>
        <v/>
      </c>
      <c r="Q246" s="420"/>
      <c r="R246" s="420"/>
      <c r="S246" s="420"/>
      <c r="T246" s="416" t="str">
        <f t="shared" si="20"/>
        <v/>
      </c>
      <c r="U246" s="626" t="str">
        <f t="shared" si="21"/>
        <v/>
      </c>
      <c r="V246" s="631" t="str">
        <f t="shared" si="22"/>
        <v/>
      </c>
      <c r="W246" s="442" t="str">
        <f t="shared" si="23"/>
        <v/>
      </c>
    </row>
    <row r="247" spans="1:23" x14ac:dyDescent="0.2">
      <c r="A247" s="56"/>
      <c r="B247" s="211" t="s">
        <v>958</v>
      </c>
      <c r="C247" s="212"/>
      <c r="D247" s="209" t="s">
        <v>535</v>
      </c>
      <c r="E247" s="16">
        <v>227</v>
      </c>
      <c r="F247" s="14" t="s">
        <v>449</v>
      </c>
      <c r="G247" s="14" t="s">
        <v>450</v>
      </c>
      <c r="H247" s="418" t="str">
        <f>IF('Table 1'!K247="","",'Table 1'!K247)</f>
        <v/>
      </c>
      <c r="I247" s="423"/>
      <c r="J247" s="420"/>
      <c r="K247" s="444" t="str">
        <f t="shared" si="18"/>
        <v/>
      </c>
      <c r="L247" s="420"/>
      <c r="M247" s="420"/>
      <c r="N247" s="420"/>
      <c r="O247" s="420"/>
      <c r="P247" s="421" t="str">
        <f t="shared" si="19"/>
        <v/>
      </c>
      <c r="Q247" s="420"/>
      <c r="R247" s="420"/>
      <c r="S247" s="420"/>
      <c r="T247" s="416" t="str">
        <f t="shared" si="20"/>
        <v/>
      </c>
      <c r="U247" s="626" t="str">
        <f t="shared" si="21"/>
        <v/>
      </c>
      <c r="V247" s="631" t="str">
        <f t="shared" si="22"/>
        <v/>
      </c>
      <c r="W247" s="442" t="str">
        <f t="shared" si="23"/>
        <v/>
      </c>
    </row>
    <row r="248" spans="1:23" x14ac:dyDescent="0.2">
      <c r="A248" s="56"/>
      <c r="B248" s="211" t="s">
        <v>848</v>
      </c>
      <c r="C248" s="212"/>
      <c r="D248" s="209" t="s">
        <v>535</v>
      </c>
      <c r="E248" s="13">
        <v>228</v>
      </c>
      <c r="F248" s="14" t="s">
        <v>451</v>
      </c>
      <c r="G248" s="14" t="s">
        <v>452</v>
      </c>
      <c r="H248" s="418">
        <f>IF('Table 1'!K248="","",'Table 1'!K248)</f>
        <v>14</v>
      </c>
      <c r="I248" s="423"/>
      <c r="J248" s="420"/>
      <c r="K248" s="444">
        <f t="shared" si="18"/>
        <v>14</v>
      </c>
      <c r="L248" s="420"/>
      <c r="M248" s="420"/>
      <c r="N248" s="420">
        <v>14</v>
      </c>
      <c r="O248" s="420"/>
      <c r="P248" s="421" t="str">
        <f t="shared" si="19"/>
        <v/>
      </c>
      <c r="Q248" s="420"/>
      <c r="R248" s="420"/>
      <c r="S248" s="420"/>
      <c r="T248" s="416" t="str">
        <f t="shared" si="20"/>
        <v/>
      </c>
      <c r="U248" s="626" t="str">
        <f t="shared" si="21"/>
        <v/>
      </c>
      <c r="V248" s="631" t="str">
        <f t="shared" si="22"/>
        <v/>
      </c>
      <c r="W248" s="442" t="str">
        <f t="shared" si="23"/>
        <v/>
      </c>
    </row>
    <row r="249" spans="1:23" x14ac:dyDescent="0.2">
      <c r="A249" s="56"/>
      <c r="B249" s="211" t="s">
        <v>849</v>
      </c>
      <c r="C249" s="212"/>
      <c r="D249" s="209" t="s">
        <v>535</v>
      </c>
      <c r="E249" s="16">
        <v>229</v>
      </c>
      <c r="F249" s="14" t="s">
        <v>453</v>
      </c>
      <c r="G249" s="14" t="s">
        <v>454</v>
      </c>
      <c r="H249" s="418" t="str">
        <f>IF('Table 1'!K249="","",'Table 1'!K249)</f>
        <v/>
      </c>
      <c r="I249" s="423"/>
      <c r="J249" s="420"/>
      <c r="K249" s="444" t="str">
        <f t="shared" si="18"/>
        <v/>
      </c>
      <c r="L249" s="420"/>
      <c r="M249" s="420"/>
      <c r="N249" s="420"/>
      <c r="O249" s="420"/>
      <c r="P249" s="421" t="str">
        <f t="shared" si="19"/>
        <v/>
      </c>
      <c r="Q249" s="420"/>
      <c r="R249" s="420"/>
      <c r="S249" s="420"/>
      <c r="T249" s="416" t="str">
        <f t="shared" si="20"/>
        <v/>
      </c>
      <c r="U249" s="626" t="str">
        <f t="shared" si="21"/>
        <v/>
      </c>
      <c r="V249" s="631" t="str">
        <f t="shared" si="22"/>
        <v/>
      </c>
      <c r="W249" s="442" t="str">
        <f t="shared" si="23"/>
        <v/>
      </c>
    </row>
    <row r="250" spans="1:23" x14ac:dyDescent="0.2">
      <c r="A250" s="56"/>
      <c r="B250" s="211" t="s">
        <v>850</v>
      </c>
      <c r="C250" s="212"/>
      <c r="D250" s="209" t="s">
        <v>535</v>
      </c>
      <c r="E250" s="13">
        <v>230</v>
      </c>
      <c r="F250" s="14" t="s">
        <v>455</v>
      </c>
      <c r="G250" s="14" t="s">
        <v>456</v>
      </c>
      <c r="H250" s="418" t="str">
        <f>IF('Table 1'!K250="","",'Table 1'!K250)</f>
        <v/>
      </c>
      <c r="I250" s="423"/>
      <c r="J250" s="420"/>
      <c r="K250" s="444" t="str">
        <f t="shared" si="18"/>
        <v/>
      </c>
      <c r="L250" s="420"/>
      <c r="M250" s="420"/>
      <c r="N250" s="420"/>
      <c r="O250" s="420"/>
      <c r="P250" s="421" t="str">
        <f t="shared" si="19"/>
        <v/>
      </c>
      <c r="Q250" s="420"/>
      <c r="R250" s="420"/>
      <c r="S250" s="420"/>
      <c r="T250" s="416" t="str">
        <f t="shared" si="20"/>
        <v/>
      </c>
      <c r="U250" s="626" t="str">
        <f t="shared" si="21"/>
        <v/>
      </c>
      <c r="V250" s="631" t="str">
        <f t="shared" si="22"/>
        <v/>
      </c>
      <c r="W250" s="442" t="str">
        <f t="shared" si="23"/>
        <v/>
      </c>
    </row>
    <row r="251" spans="1:23" x14ac:dyDescent="0.2">
      <c r="A251" s="56"/>
      <c r="B251" s="211" t="s">
        <v>851</v>
      </c>
      <c r="C251" s="212"/>
      <c r="D251" s="209" t="s">
        <v>535</v>
      </c>
      <c r="E251" s="16">
        <v>231</v>
      </c>
      <c r="F251" s="14" t="s">
        <v>457</v>
      </c>
      <c r="G251" s="14" t="s">
        <v>458</v>
      </c>
      <c r="H251" s="418" t="str">
        <f>IF('Table 1'!K251="","",'Table 1'!K251)</f>
        <v/>
      </c>
      <c r="I251" s="423"/>
      <c r="J251" s="420"/>
      <c r="K251" s="444" t="str">
        <f t="shared" si="18"/>
        <v/>
      </c>
      <c r="L251" s="420"/>
      <c r="M251" s="420"/>
      <c r="N251" s="420"/>
      <c r="O251" s="420"/>
      <c r="P251" s="421" t="str">
        <f t="shared" si="19"/>
        <v/>
      </c>
      <c r="Q251" s="420"/>
      <c r="R251" s="420"/>
      <c r="S251" s="420"/>
      <c r="T251" s="416" t="str">
        <f t="shared" si="20"/>
        <v/>
      </c>
      <c r="U251" s="626" t="str">
        <f t="shared" si="21"/>
        <v/>
      </c>
      <c r="V251" s="631" t="str">
        <f t="shared" si="22"/>
        <v/>
      </c>
      <c r="W251" s="442" t="str">
        <f t="shared" si="23"/>
        <v/>
      </c>
    </row>
    <row r="252" spans="1:23" x14ac:dyDescent="0.2">
      <c r="A252" s="56"/>
      <c r="B252" s="211" t="s">
        <v>852</v>
      </c>
      <c r="C252" s="212"/>
      <c r="D252" s="209" t="s">
        <v>535</v>
      </c>
      <c r="E252" s="13">
        <v>232</v>
      </c>
      <c r="F252" s="14" t="s">
        <v>459</v>
      </c>
      <c r="G252" s="14" t="s">
        <v>460</v>
      </c>
      <c r="H252" s="418">
        <f>IF('Table 1'!K252="","",'Table 1'!K252)</f>
        <v>150</v>
      </c>
      <c r="I252" s="423"/>
      <c r="J252" s="420"/>
      <c r="K252" s="444">
        <f t="shared" si="18"/>
        <v>150</v>
      </c>
      <c r="L252" s="420">
        <v>54</v>
      </c>
      <c r="M252" s="420"/>
      <c r="N252" s="420">
        <v>96</v>
      </c>
      <c r="O252" s="420"/>
      <c r="P252" s="421" t="str">
        <f t="shared" si="19"/>
        <v/>
      </c>
      <c r="Q252" s="420"/>
      <c r="R252" s="420"/>
      <c r="S252" s="420"/>
      <c r="T252" s="416" t="str">
        <f t="shared" si="20"/>
        <v/>
      </c>
      <c r="U252" s="626" t="str">
        <f t="shared" si="21"/>
        <v/>
      </c>
      <c r="V252" s="631" t="str">
        <f t="shared" si="22"/>
        <v/>
      </c>
      <c r="W252" s="442" t="str">
        <f t="shared" si="23"/>
        <v/>
      </c>
    </row>
    <row r="253" spans="1:23" x14ac:dyDescent="0.2">
      <c r="A253" s="56"/>
      <c r="B253" s="211" t="s">
        <v>853</v>
      </c>
      <c r="C253" s="212"/>
      <c r="D253" s="209" t="s">
        <v>535</v>
      </c>
      <c r="E253" s="16">
        <v>233</v>
      </c>
      <c r="F253" s="14" t="s">
        <v>461</v>
      </c>
      <c r="G253" s="14" t="s">
        <v>462</v>
      </c>
      <c r="H253" s="418">
        <f>IF('Table 1'!K253="","",'Table 1'!K253)</f>
        <v>6</v>
      </c>
      <c r="I253" s="423"/>
      <c r="J253" s="420"/>
      <c r="K253" s="444">
        <f t="shared" si="18"/>
        <v>6</v>
      </c>
      <c r="L253" s="420"/>
      <c r="M253" s="420"/>
      <c r="N253" s="420">
        <v>6</v>
      </c>
      <c r="O253" s="420"/>
      <c r="P253" s="421" t="str">
        <f t="shared" si="19"/>
        <v/>
      </c>
      <c r="Q253" s="420"/>
      <c r="R253" s="420"/>
      <c r="S253" s="420"/>
      <c r="T253" s="416" t="str">
        <f t="shared" si="20"/>
        <v/>
      </c>
      <c r="U253" s="626" t="str">
        <f t="shared" si="21"/>
        <v/>
      </c>
      <c r="V253" s="631" t="str">
        <f t="shared" si="22"/>
        <v/>
      </c>
      <c r="W253" s="442" t="str">
        <f t="shared" si="23"/>
        <v/>
      </c>
    </row>
    <row r="254" spans="1:23" x14ac:dyDescent="0.2">
      <c r="A254" s="56"/>
      <c r="B254" s="211" t="s">
        <v>854</v>
      </c>
      <c r="C254" s="212"/>
      <c r="D254" s="209" t="s">
        <v>535</v>
      </c>
      <c r="E254" s="13">
        <v>234</v>
      </c>
      <c r="F254" s="14" t="s">
        <v>463</v>
      </c>
      <c r="G254" s="14" t="s">
        <v>464</v>
      </c>
      <c r="H254" s="418">
        <f>IF('Table 1'!K254="","",'Table 1'!K254)</f>
        <v>1709</v>
      </c>
      <c r="I254" s="423"/>
      <c r="J254" s="420"/>
      <c r="K254" s="444">
        <f t="shared" si="18"/>
        <v>1709</v>
      </c>
      <c r="L254" s="420">
        <v>23</v>
      </c>
      <c r="M254" s="420"/>
      <c r="N254" s="420">
        <v>1686</v>
      </c>
      <c r="O254" s="420"/>
      <c r="P254" s="421" t="str">
        <f t="shared" si="19"/>
        <v/>
      </c>
      <c r="Q254" s="420"/>
      <c r="R254" s="420"/>
      <c r="S254" s="420"/>
      <c r="T254" s="416" t="str">
        <f t="shared" si="20"/>
        <v/>
      </c>
      <c r="U254" s="626" t="str">
        <f t="shared" si="21"/>
        <v/>
      </c>
      <c r="V254" s="631" t="str">
        <f t="shared" si="22"/>
        <v/>
      </c>
      <c r="W254" s="442" t="str">
        <f t="shared" si="23"/>
        <v/>
      </c>
    </row>
    <row r="255" spans="1:23" x14ac:dyDescent="0.2">
      <c r="A255" s="56"/>
      <c r="B255" s="211" t="s">
        <v>855</v>
      </c>
      <c r="C255" s="212"/>
      <c r="D255" s="209" t="s">
        <v>535</v>
      </c>
      <c r="E255" s="16">
        <v>235</v>
      </c>
      <c r="F255" s="14" t="s">
        <v>465</v>
      </c>
      <c r="G255" s="14" t="s">
        <v>466</v>
      </c>
      <c r="H255" s="418">
        <f>IF('Table 1'!K255="","",'Table 1'!K255)</f>
        <v>148</v>
      </c>
      <c r="I255" s="423"/>
      <c r="J255" s="420"/>
      <c r="K255" s="444">
        <f t="shared" si="18"/>
        <v>148</v>
      </c>
      <c r="L255" s="420"/>
      <c r="M255" s="420"/>
      <c r="N255" s="420">
        <v>148</v>
      </c>
      <c r="O255" s="420"/>
      <c r="P255" s="421" t="str">
        <f t="shared" si="19"/>
        <v/>
      </c>
      <c r="Q255" s="420"/>
      <c r="R255" s="420"/>
      <c r="S255" s="420"/>
      <c r="T255" s="416" t="str">
        <f t="shared" si="20"/>
        <v/>
      </c>
      <c r="U255" s="626" t="str">
        <f t="shared" si="21"/>
        <v/>
      </c>
      <c r="V255" s="631" t="str">
        <f t="shared" si="22"/>
        <v/>
      </c>
      <c r="W255" s="442" t="str">
        <f t="shared" si="23"/>
        <v/>
      </c>
    </row>
    <row r="256" spans="1:23" x14ac:dyDescent="0.2">
      <c r="A256" s="56"/>
      <c r="B256" s="211" t="s">
        <v>856</v>
      </c>
      <c r="C256" s="212"/>
      <c r="D256" s="209" t="s">
        <v>535</v>
      </c>
      <c r="E256" s="13">
        <v>236</v>
      </c>
      <c r="F256" s="14" t="s">
        <v>467</v>
      </c>
      <c r="G256" s="14" t="s">
        <v>468</v>
      </c>
      <c r="H256" s="418" t="str">
        <f>IF('Table 1'!K256="","",'Table 1'!K256)</f>
        <v/>
      </c>
      <c r="I256" s="423"/>
      <c r="J256" s="420"/>
      <c r="K256" s="444" t="str">
        <f t="shared" si="18"/>
        <v/>
      </c>
      <c r="L256" s="420"/>
      <c r="M256" s="420"/>
      <c r="N256" s="420"/>
      <c r="O256" s="420"/>
      <c r="P256" s="421" t="str">
        <f t="shared" si="19"/>
        <v/>
      </c>
      <c r="Q256" s="420"/>
      <c r="R256" s="420"/>
      <c r="S256" s="420"/>
      <c r="T256" s="416" t="str">
        <f t="shared" si="20"/>
        <v/>
      </c>
      <c r="U256" s="626" t="str">
        <f t="shared" si="21"/>
        <v/>
      </c>
      <c r="V256" s="631" t="str">
        <f t="shared" si="22"/>
        <v/>
      </c>
      <c r="W256" s="442" t="str">
        <f t="shared" si="23"/>
        <v/>
      </c>
    </row>
    <row r="257" spans="1:23" x14ac:dyDescent="0.2">
      <c r="A257" s="56"/>
      <c r="B257" s="211" t="s">
        <v>857</v>
      </c>
      <c r="C257" s="212"/>
      <c r="D257" s="209" t="s">
        <v>535</v>
      </c>
      <c r="E257" s="16">
        <v>237</v>
      </c>
      <c r="F257" s="14" t="s">
        <v>469</v>
      </c>
      <c r="G257" s="14" t="s">
        <v>470</v>
      </c>
      <c r="H257" s="418" t="str">
        <f>IF('Table 1'!K257="","",'Table 1'!K257)</f>
        <v/>
      </c>
      <c r="I257" s="423"/>
      <c r="J257" s="420"/>
      <c r="K257" s="444" t="str">
        <f t="shared" si="18"/>
        <v/>
      </c>
      <c r="L257" s="420"/>
      <c r="M257" s="420"/>
      <c r="N257" s="420"/>
      <c r="O257" s="420"/>
      <c r="P257" s="421" t="str">
        <f t="shared" si="19"/>
        <v/>
      </c>
      <c r="Q257" s="420"/>
      <c r="R257" s="420"/>
      <c r="S257" s="420"/>
      <c r="T257" s="416" t="str">
        <f t="shared" si="20"/>
        <v/>
      </c>
      <c r="U257" s="626" t="str">
        <f t="shared" si="21"/>
        <v/>
      </c>
      <c r="V257" s="631" t="str">
        <f t="shared" si="22"/>
        <v/>
      </c>
      <c r="W257" s="442" t="str">
        <f t="shared" si="23"/>
        <v/>
      </c>
    </row>
    <row r="258" spans="1:23" x14ac:dyDescent="0.2">
      <c r="A258" s="56"/>
      <c r="B258" s="211" t="s">
        <v>858</v>
      </c>
      <c r="C258" s="212"/>
      <c r="D258" s="209" t="s">
        <v>535</v>
      </c>
      <c r="E258" s="13">
        <v>238</v>
      </c>
      <c r="F258" s="14" t="s">
        <v>471</v>
      </c>
      <c r="G258" s="14" t="s">
        <v>472</v>
      </c>
      <c r="H258" s="418" t="str">
        <f>IF('Table 1'!K258="","",'Table 1'!K258)</f>
        <v/>
      </c>
      <c r="I258" s="423"/>
      <c r="J258" s="420"/>
      <c r="K258" s="444" t="str">
        <f t="shared" si="18"/>
        <v/>
      </c>
      <c r="L258" s="420"/>
      <c r="M258" s="420"/>
      <c r="N258" s="420"/>
      <c r="O258" s="420"/>
      <c r="P258" s="421" t="str">
        <f t="shared" si="19"/>
        <v/>
      </c>
      <c r="Q258" s="420"/>
      <c r="R258" s="420"/>
      <c r="S258" s="420"/>
      <c r="T258" s="416" t="str">
        <f t="shared" si="20"/>
        <v/>
      </c>
      <c r="U258" s="626" t="str">
        <f t="shared" si="21"/>
        <v/>
      </c>
      <c r="V258" s="631" t="str">
        <f t="shared" si="22"/>
        <v/>
      </c>
      <c r="W258" s="442" t="str">
        <f t="shared" si="23"/>
        <v/>
      </c>
    </row>
    <row r="259" spans="1:23" x14ac:dyDescent="0.2">
      <c r="A259" s="56"/>
      <c r="B259" s="211" t="s">
        <v>859</v>
      </c>
      <c r="C259" s="212"/>
      <c r="D259" s="209" t="s">
        <v>535</v>
      </c>
      <c r="E259" s="16">
        <v>239</v>
      </c>
      <c r="F259" s="14" t="s">
        <v>473</v>
      </c>
      <c r="G259" s="14" t="s">
        <v>474</v>
      </c>
      <c r="H259" s="418" t="str">
        <f>IF('Table 1'!K259="","",'Table 1'!K259)</f>
        <v/>
      </c>
      <c r="I259" s="423"/>
      <c r="J259" s="420"/>
      <c r="K259" s="444" t="str">
        <f t="shared" si="18"/>
        <v/>
      </c>
      <c r="L259" s="420"/>
      <c r="M259" s="420"/>
      <c r="N259" s="420"/>
      <c r="O259" s="420"/>
      <c r="P259" s="421" t="str">
        <f t="shared" si="19"/>
        <v/>
      </c>
      <c r="Q259" s="420"/>
      <c r="R259" s="420"/>
      <c r="S259" s="420"/>
      <c r="T259" s="416" t="str">
        <f t="shared" si="20"/>
        <v/>
      </c>
      <c r="U259" s="626" t="str">
        <f t="shared" si="21"/>
        <v/>
      </c>
      <c r="V259" s="631" t="str">
        <f t="shared" si="22"/>
        <v/>
      </c>
      <c r="W259" s="442" t="str">
        <f t="shared" si="23"/>
        <v/>
      </c>
    </row>
    <row r="260" spans="1:23" x14ac:dyDescent="0.2">
      <c r="A260" s="56"/>
      <c r="B260" s="211" t="s">
        <v>860</v>
      </c>
      <c r="C260" s="212"/>
      <c r="D260" s="209" t="s">
        <v>535</v>
      </c>
      <c r="E260" s="13">
        <v>240</v>
      </c>
      <c r="F260" s="14" t="s">
        <v>475</v>
      </c>
      <c r="G260" s="14" t="s">
        <v>476</v>
      </c>
      <c r="H260" s="418">
        <f>IF('Table 1'!K260="","",'Table 1'!K260)</f>
        <v>71</v>
      </c>
      <c r="I260" s="423"/>
      <c r="J260" s="420"/>
      <c r="K260" s="444">
        <f t="shared" si="18"/>
        <v>71</v>
      </c>
      <c r="L260" s="420"/>
      <c r="M260" s="420"/>
      <c r="N260" s="420">
        <v>71</v>
      </c>
      <c r="O260" s="420"/>
      <c r="P260" s="421" t="str">
        <f t="shared" si="19"/>
        <v/>
      </c>
      <c r="Q260" s="420"/>
      <c r="R260" s="420"/>
      <c r="S260" s="420"/>
      <c r="T260" s="416" t="str">
        <f t="shared" si="20"/>
        <v/>
      </c>
      <c r="U260" s="626" t="str">
        <f t="shared" si="21"/>
        <v/>
      </c>
      <c r="V260" s="631" t="str">
        <f t="shared" si="22"/>
        <v/>
      </c>
      <c r="W260" s="442" t="str">
        <f t="shared" si="23"/>
        <v/>
      </c>
    </row>
    <row r="261" spans="1:23" x14ac:dyDescent="0.2">
      <c r="A261" s="56"/>
      <c r="B261" s="211" t="s">
        <v>861</v>
      </c>
      <c r="C261" s="212"/>
      <c r="D261" s="209" t="s">
        <v>535</v>
      </c>
      <c r="E261" s="16">
        <v>241</v>
      </c>
      <c r="F261" s="14" t="s">
        <v>477</v>
      </c>
      <c r="G261" s="14" t="s">
        <v>478</v>
      </c>
      <c r="H261" s="418" t="str">
        <f>IF('Table 1'!K261="","",'Table 1'!K261)</f>
        <v/>
      </c>
      <c r="I261" s="423"/>
      <c r="J261" s="420"/>
      <c r="K261" s="444" t="str">
        <f t="shared" si="18"/>
        <v/>
      </c>
      <c r="L261" s="420"/>
      <c r="M261" s="420"/>
      <c r="N261" s="420"/>
      <c r="O261" s="420"/>
      <c r="P261" s="421" t="str">
        <f t="shared" si="19"/>
        <v/>
      </c>
      <c r="Q261" s="420"/>
      <c r="R261" s="420"/>
      <c r="S261" s="420"/>
      <c r="T261" s="416" t="str">
        <f t="shared" si="20"/>
        <v/>
      </c>
      <c r="U261" s="626" t="str">
        <f t="shared" si="21"/>
        <v/>
      </c>
      <c r="V261" s="631" t="str">
        <f t="shared" si="22"/>
        <v/>
      </c>
      <c r="W261" s="442" t="str">
        <f t="shared" si="23"/>
        <v/>
      </c>
    </row>
    <row r="262" spans="1:23" x14ac:dyDescent="0.2">
      <c r="A262" s="56"/>
      <c r="B262" s="211" t="s">
        <v>862</v>
      </c>
      <c r="C262" s="212"/>
      <c r="D262" s="209" t="s">
        <v>535</v>
      </c>
      <c r="E262" s="13">
        <v>242</v>
      </c>
      <c r="F262" s="14" t="s">
        <v>929</v>
      </c>
      <c r="G262" s="198" t="s">
        <v>887</v>
      </c>
      <c r="H262" s="418" t="str">
        <f>IF('Table 1'!K262="","",'Table 1'!K262)</f>
        <v/>
      </c>
      <c r="I262" s="423"/>
      <c r="J262" s="420"/>
      <c r="K262" s="444" t="str">
        <f t="shared" si="18"/>
        <v/>
      </c>
      <c r="L262" s="420"/>
      <c r="M262" s="420"/>
      <c r="N262" s="420"/>
      <c r="O262" s="420"/>
      <c r="P262" s="421" t="str">
        <f t="shared" si="19"/>
        <v/>
      </c>
      <c r="Q262" s="420"/>
      <c r="R262" s="420"/>
      <c r="S262" s="420"/>
      <c r="T262" s="637"/>
      <c r="U262" s="637"/>
      <c r="V262" s="637"/>
      <c r="W262" s="637"/>
    </row>
    <row r="263" spans="1:23" x14ac:dyDescent="0.2">
      <c r="A263" s="56"/>
      <c r="B263" s="211" t="s">
        <v>863</v>
      </c>
      <c r="C263" s="208"/>
      <c r="D263" s="209" t="s">
        <v>535</v>
      </c>
      <c r="E263" s="16">
        <v>243</v>
      </c>
      <c r="F263" s="123" t="s">
        <v>479</v>
      </c>
      <c r="G263" s="123" t="s">
        <v>938</v>
      </c>
      <c r="H263" s="487">
        <f>IF('Table 1'!K263="","",'Table 1'!K263)</f>
        <v>2431</v>
      </c>
      <c r="I263" s="425"/>
      <c r="J263" s="426">
        <v>2431</v>
      </c>
      <c r="K263" s="447" t="str">
        <f t="shared" si="18"/>
        <v/>
      </c>
      <c r="L263" s="426"/>
      <c r="M263" s="426"/>
      <c r="N263" s="426"/>
      <c r="O263" s="426"/>
      <c r="P263" s="448" t="str">
        <f t="shared" si="19"/>
        <v/>
      </c>
      <c r="Q263" s="426"/>
      <c r="R263" s="426"/>
      <c r="S263" s="426"/>
      <c r="T263" s="484" t="str">
        <f t="shared" si="20"/>
        <v/>
      </c>
      <c r="U263" s="627" t="str">
        <f t="shared" si="21"/>
        <v/>
      </c>
      <c r="V263" s="632" t="str">
        <f t="shared" si="22"/>
        <v/>
      </c>
      <c r="W263" s="443" t="str">
        <f t="shared" si="23"/>
        <v/>
      </c>
    </row>
    <row r="264" spans="1:23" ht="18" customHeight="1" x14ac:dyDescent="0.2">
      <c r="A264" s="56"/>
      <c r="B264" s="211" t="s">
        <v>864</v>
      </c>
      <c r="C264" s="138"/>
      <c r="D264" s="209" t="s">
        <v>535</v>
      </c>
      <c r="E264" s="13">
        <v>244</v>
      </c>
      <c r="F264" s="72"/>
      <c r="G264" s="176" t="s">
        <v>480</v>
      </c>
      <c r="H264" s="475">
        <f>IF('Table 1'!K264="","",'Table 1'!K264)</f>
        <v>836838</v>
      </c>
      <c r="I264" s="507"/>
      <c r="J264" s="467">
        <v>43654</v>
      </c>
      <c r="K264" s="476">
        <f t="shared" si="18"/>
        <v>793184</v>
      </c>
      <c r="L264" s="467">
        <v>12122</v>
      </c>
      <c r="M264" s="467">
        <v>34</v>
      </c>
      <c r="N264" s="467">
        <v>781028</v>
      </c>
      <c r="O264" s="467"/>
      <c r="P264" s="466" t="str">
        <f t="shared" si="19"/>
        <v/>
      </c>
      <c r="Q264" s="467"/>
      <c r="R264" s="467"/>
      <c r="S264" s="467"/>
      <c r="T264" s="488" t="str">
        <f t="shared" si="20"/>
        <v/>
      </c>
      <c r="U264" s="629" t="str">
        <f t="shared" si="21"/>
        <v/>
      </c>
      <c r="V264" s="630" t="str">
        <f t="shared" si="22"/>
        <v/>
      </c>
      <c r="W264" s="490" t="str">
        <f t="shared" si="23"/>
        <v/>
      </c>
    </row>
    <row r="265" spans="1:23" x14ac:dyDescent="0.2">
      <c r="A265" s="56"/>
      <c r="B265" s="211"/>
      <c r="C265" s="138"/>
      <c r="D265" s="209"/>
      <c r="E265" s="298"/>
      <c r="F265" s="297"/>
      <c r="G265" s="474" t="s">
        <v>874</v>
      </c>
      <c r="H265" s="417">
        <f>SUM(H21:H263)</f>
        <v>836838</v>
      </c>
      <c r="I265" s="417">
        <f t="shared" ref="I265:S265" si="24">SUM(I21:I263)</f>
        <v>0</v>
      </c>
      <c r="J265" s="417">
        <f t="shared" si="24"/>
        <v>43654</v>
      </c>
      <c r="K265" s="417">
        <f t="shared" si="24"/>
        <v>793184</v>
      </c>
      <c r="L265" s="417">
        <f t="shared" si="24"/>
        <v>12122</v>
      </c>
      <c r="M265" s="417">
        <f t="shared" si="24"/>
        <v>34</v>
      </c>
      <c r="N265" s="417">
        <f t="shared" si="24"/>
        <v>781028</v>
      </c>
      <c r="O265" s="417">
        <f t="shared" si="24"/>
        <v>0</v>
      </c>
      <c r="P265" s="417">
        <f t="shared" si="24"/>
        <v>0</v>
      </c>
      <c r="Q265" s="417">
        <f t="shared" si="24"/>
        <v>0</v>
      </c>
      <c r="R265" s="417">
        <f t="shared" si="24"/>
        <v>0</v>
      </c>
      <c r="S265" s="417">
        <f t="shared" si="24"/>
        <v>0</v>
      </c>
      <c r="T265" s="411"/>
      <c r="U265" s="412"/>
      <c r="V265" s="413"/>
      <c r="W265" s="455"/>
    </row>
    <row r="266" spans="1:23" ht="24.95" customHeight="1" x14ac:dyDescent="0.2">
      <c r="A266" s="56"/>
      <c r="B266" s="1"/>
      <c r="C266" s="1"/>
      <c r="D266" s="1"/>
      <c r="E266" s="88"/>
      <c r="F266" s="73"/>
      <c r="G266" s="69" t="s">
        <v>876</v>
      </c>
      <c r="H266" s="417">
        <f t="shared" ref="H266:I266" si="25">IF(COUNTIF(H21:H263,"c")=1,"Res Disc",SUM(H264)-SUM(H265))</f>
        <v>0</v>
      </c>
      <c r="I266" s="417">
        <f t="shared" si="25"/>
        <v>0</v>
      </c>
      <c r="J266" s="417">
        <f>IF(COUNTIF(J21:J263,"c")=1,"Res Disc",SUM(J264)-SUM(J265))</f>
        <v>0</v>
      </c>
      <c r="K266" s="417">
        <f t="shared" ref="K266:S266" si="26">IF(COUNTIF(K21:K263,"c")=1,"Res Disc",SUM(K264)-SUM(K265))</f>
        <v>0</v>
      </c>
      <c r="L266" s="417">
        <f t="shared" si="26"/>
        <v>0</v>
      </c>
      <c r="M266" s="417">
        <f t="shared" si="26"/>
        <v>0</v>
      </c>
      <c r="N266" s="417">
        <f t="shared" si="26"/>
        <v>0</v>
      </c>
      <c r="O266" s="417">
        <f t="shared" si="26"/>
        <v>0</v>
      </c>
      <c r="P266" s="417">
        <f t="shared" si="26"/>
        <v>0</v>
      </c>
      <c r="Q266" s="417">
        <f t="shared" si="26"/>
        <v>0</v>
      </c>
      <c r="R266" s="417">
        <f t="shared" si="26"/>
        <v>0</v>
      </c>
      <c r="S266" s="417">
        <f t="shared" si="26"/>
        <v>0</v>
      </c>
      <c r="T266" s="452"/>
      <c r="U266" s="453"/>
      <c r="V266" s="454"/>
      <c r="W266" s="456"/>
    </row>
    <row r="267" spans="1:23" x14ac:dyDescent="0.2">
      <c r="A267" s="56"/>
      <c r="B267" s="56"/>
      <c r="C267" s="56"/>
      <c r="D267" s="56"/>
      <c r="E267" s="288"/>
      <c r="F267" s="289"/>
      <c r="G267" s="435" t="s">
        <v>551</v>
      </c>
      <c r="H267" s="440"/>
      <c r="I267" s="435"/>
      <c r="J267" s="435"/>
      <c r="K267" s="435"/>
      <c r="L267" s="435"/>
      <c r="M267" s="435"/>
      <c r="N267" s="435"/>
      <c r="O267" s="435"/>
      <c r="P267" s="435"/>
      <c r="Q267" s="435"/>
      <c r="R267" s="289"/>
      <c r="S267" s="289"/>
      <c r="T267" s="289"/>
      <c r="U267" s="289"/>
      <c r="V267" s="289"/>
      <c r="W267" s="289"/>
    </row>
    <row r="268" spans="1:23" x14ac:dyDescent="0.2">
      <c r="A268" s="56"/>
      <c r="B268" s="56"/>
      <c r="C268" s="56"/>
      <c r="D268" s="56"/>
      <c r="E268" s="288"/>
      <c r="F268" s="289"/>
      <c r="G268" s="440" t="s">
        <v>561</v>
      </c>
      <c r="H268" s="436"/>
      <c r="I268" s="436"/>
      <c r="J268" s="436"/>
      <c r="K268" s="436"/>
      <c r="L268" s="436"/>
      <c r="M268" s="436"/>
      <c r="N268" s="436"/>
      <c r="O268" s="436"/>
      <c r="P268" s="436"/>
      <c r="Q268" s="436"/>
      <c r="R268" s="289"/>
      <c r="S268" s="289"/>
      <c r="T268" s="289"/>
      <c r="U268" s="289"/>
      <c r="V268" s="289"/>
      <c r="W268" s="289"/>
    </row>
    <row r="269" spans="1:23" x14ac:dyDescent="0.2">
      <c r="A269" s="56"/>
      <c r="B269" s="56"/>
      <c r="C269" s="56"/>
      <c r="D269" s="56"/>
      <c r="E269" s="288"/>
      <c r="F269" s="289"/>
      <c r="G269" s="440" t="s">
        <v>589</v>
      </c>
      <c r="H269" s="436"/>
      <c r="I269" s="436"/>
      <c r="J269" s="436"/>
      <c r="K269" s="436"/>
      <c r="L269" s="436"/>
      <c r="M269" s="436"/>
      <c r="N269" s="436"/>
      <c r="O269" s="436"/>
      <c r="P269" s="436"/>
      <c r="Q269" s="436"/>
      <c r="R269" s="289"/>
      <c r="S269" s="289"/>
      <c r="T269" s="289"/>
      <c r="U269" s="289"/>
      <c r="V269" s="289"/>
      <c r="W269" s="289"/>
    </row>
    <row r="270" spans="1:23" x14ac:dyDescent="0.2">
      <c r="E270" s="291"/>
      <c r="F270" s="291"/>
      <c r="G270" s="319"/>
      <c r="H270" s="319"/>
      <c r="I270" s="319"/>
      <c r="J270" s="319"/>
      <c r="K270" s="319"/>
      <c r="L270" s="319"/>
      <c r="M270" s="319"/>
      <c r="N270" s="319"/>
      <c r="O270" s="319"/>
      <c r="P270" s="319"/>
      <c r="Q270" s="319"/>
      <c r="R270" s="319"/>
      <c r="S270" s="291"/>
      <c r="T270" s="291"/>
      <c r="U270" s="291"/>
      <c r="V270" s="291"/>
      <c r="W270" s="291"/>
    </row>
    <row r="271" spans="1:23" hidden="1" x14ac:dyDescent="0.2"/>
    <row r="272" spans="1:23" hidden="1" x14ac:dyDescent="0.2"/>
  </sheetData>
  <sheetProtection password="8F7D" sheet="1" objects="1" scenarios="1" formatCells="0" formatColumns="0" formatRows="0"/>
  <mergeCells count="11">
    <mergeCell ref="W13:W16"/>
    <mergeCell ref="E4:F4"/>
    <mergeCell ref="E7:F7"/>
    <mergeCell ref="T13:T16"/>
    <mergeCell ref="U13:U16"/>
    <mergeCell ref="V13:V16"/>
    <mergeCell ref="J15:J16"/>
    <mergeCell ref="I15:I16"/>
    <mergeCell ref="F14:F16"/>
    <mergeCell ref="G14:G16"/>
    <mergeCell ref="E14:E16"/>
  </mergeCells>
  <conditionalFormatting sqref="T21:W264">
    <cfRule type="notContainsBlanks" dxfId="93" priority="11">
      <formula>LEN(TRIM(T21))&gt;0</formula>
    </cfRule>
  </conditionalFormatting>
  <conditionalFormatting sqref="H266:S266">
    <cfRule type="cellIs" dxfId="92" priority="9" operator="notBetween">
      <formula>-1</formula>
      <formula>1</formula>
    </cfRule>
  </conditionalFormatting>
  <conditionalFormatting sqref="T21:W264">
    <cfRule type="notContainsBlanks" dxfId="91" priority="3">
      <formula>LEN(TRIM(T21))&gt;0</formula>
    </cfRule>
  </conditionalFormatting>
  <conditionalFormatting sqref="H266:S266">
    <cfRule type="cellIs" dxfId="90" priority="2" operator="notBetween">
      <formula>-1</formula>
      <formula>1</formula>
    </cfRule>
  </conditionalFormatting>
  <conditionalFormatting sqref="T262:W262">
    <cfRule type="notContainsBlanks" dxfId="89" priority="1">
      <formula>LEN(TRIM(T262))&gt;0</formula>
    </cfRule>
  </conditionalFormatting>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A1:W272"/>
  <sheetViews>
    <sheetView topLeftCell="D1" zoomScale="90" zoomScaleNormal="90" workbookViewId="0">
      <pane xSplit="4" ySplit="20" topLeftCell="H21" activePane="bottomRight" state="frozen"/>
      <selection activeCell="G136" sqref="G136"/>
      <selection pane="topRight" activeCell="G136" sqref="G136"/>
      <selection pane="bottomLeft" activeCell="G136" sqref="G136"/>
      <selection pane="bottomRight" activeCell="M263" sqref="M263"/>
    </sheetView>
  </sheetViews>
  <sheetFormatPr defaultColWidth="0" defaultRowHeight="12.75" zeroHeight="1" x14ac:dyDescent="0.2"/>
  <cols>
    <col min="1" max="1" width="6.6640625" hidden="1" customWidth="1"/>
    <col min="2" max="2" width="11.1640625" hidden="1" customWidth="1"/>
    <col min="3" max="3" width="8.83203125" hidden="1" customWidth="1"/>
    <col min="4" max="4" width="9.5" hidden="1" customWidth="1"/>
    <col min="5" max="5" width="4.83203125" customWidth="1"/>
    <col min="6" max="6" width="6.83203125" customWidth="1"/>
    <col min="7" max="7" width="47.5" customWidth="1"/>
    <col min="8" max="19" width="17.33203125" customWidth="1"/>
    <col min="20" max="20" width="18.5" customWidth="1"/>
    <col min="21" max="23" width="15.6640625" customWidth="1"/>
    <col min="24" max="16384" width="9.33203125" hidden="1"/>
  </cols>
  <sheetData>
    <row r="1" spans="1:23" s="379" customFormat="1" ht="24.95" customHeight="1" x14ac:dyDescent="0.2">
      <c r="A1" s="372"/>
      <c r="B1" s="372"/>
      <c r="C1" s="372"/>
      <c r="D1" s="372"/>
      <c r="E1" s="373"/>
      <c r="F1" s="373"/>
      <c r="G1" s="515"/>
      <c r="H1" s="522" t="s">
        <v>956</v>
      </c>
      <c r="I1" s="516"/>
      <c r="J1" s="523"/>
      <c r="K1" s="515"/>
      <c r="L1" s="515"/>
      <c r="M1" s="515"/>
      <c r="N1" s="515"/>
      <c r="O1" s="524"/>
      <c r="P1" s="524"/>
      <c r="Q1" s="524"/>
      <c r="R1" s="524"/>
      <c r="S1" s="524"/>
      <c r="T1" s="525"/>
      <c r="U1" s="525"/>
      <c r="V1" s="525"/>
      <c r="W1" s="534"/>
    </row>
    <row r="2" spans="1:23" hidden="1" x14ac:dyDescent="0.2">
      <c r="A2" s="56"/>
      <c r="B2" s="56"/>
      <c r="C2" s="56"/>
      <c r="D2" s="56"/>
      <c r="E2" s="336"/>
      <c r="F2" s="222"/>
      <c r="G2" s="124"/>
      <c r="H2" s="124"/>
      <c r="I2" s="124"/>
      <c r="J2" s="124"/>
      <c r="K2" s="124"/>
      <c r="L2" s="124"/>
      <c r="M2" s="124"/>
      <c r="N2" s="124"/>
      <c r="O2" s="23"/>
      <c r="P2" s="23"/>
      <c r="Q2" s="23"/>
      <c r="R2" s="23"/>
      <c r="S2" s="23"/>
      <c r="T2" s="85"/>
      <c r="U2" s="85"/>
      <c r="V2" s="85"/>
      <c r="W2" s="85"/>
    </row>
    <row r="3" spans="1:23" hidden="1" x14ac:dyDescent="0.2">
      <c r="A3" s="56"/>
      <c r="B3" s="56"/>
      <c r="C3" s="56"/>
      <c r="D3" s="56"/>
      <c r="E3" s="336"/>
      <c r="F3" s="222"/>
      <c r="G3" s="25"/>
      <c r="H3" s="25"/>
      <c r="I3" s="25"/>
      <c r="J3" s="25"/>
      <c r="K3" s="25"/>
      <c r="L3" s="25"/>
      <c r="M3" s="25"/>
      <c r="N3" s="24"/>
      <c r="O3" s="24"/>
      <c r="P3" s="24"/>
      <c r="Q3" s="24"/>
      <c r="R3" s="24"/>
      <c r="S3" s="26"/>
      <c r="T3" s="3"/>
      <c r="U3" s="3"/>
      <c r="V3" s="3"/>
      <c r="W3" s="3"/>
    </row>
    <row r="4" spans="1:23" ht="12" customHeight="1" x14ac:dyDescent="0.2">
      <c r="A4" s="56"/>
      <c r="B4" s="3"/>
      <c r="C4" s="3"/>
      <c r="D4" s="3"/>
      <c r="E4" s="658"/>
      <c r="F4" s="659"/>
      <c r="G4" s="78" t="s">
        <v>526</v>
      </c>
      <c r="H4" s="65" t="str">
        <f>Reporting_Country_Name</f>
        <v>Cayman Islands</v>
      </c>
      <c r="I4" s="79"/>
      <c r="J4" s="80" t="s">
        <v>530</v>
      </c>
      <c r="K4" s="141" t="str">
        <f>Reporting_Country_Code</f>
        <v>377</v>
      </c>
      <c r="L4" s="44" t="s">
        <v>622</v>
      </c>
      <c r="M4" s="170" t="str">
        <f>Reporting_Period_Code</f>
        <v>2018S1</v>
      </c>
      <c r="N4" s="48"/>
      <c r="O4" s="46"/>
      <c r="P4" s="52"/>
      <c r="Q4" s="52"/>
      <c r="R4" s="52"/>
      <c r="S4" s="52"/>
      <c r="T4" s="52"/>
      <c r="U4" s="52"/>
      <c r="V4" s="52"/>
      <c r="W4" s="52"/>
    </row>
    <row r="5" spans="1:23" ht="12" hidden="1" customHeight="1" x14ac:dyDescent="0.2">
      <c r="A5" s="56"/>
      <c r="B5" s="3"/>
      <c r="C5" s="3"/>
      <c r="D5" s="3"/>
      <c r="E5" s="338"/>
      <c r="F5" s="163"/>
      <c r="G5" s="81"/>
      <c r="H5" s="68"/>
      <c r="I5" s="82"/>
      <c r="J5" s="80"/>
      <c r="K5" s="82"/>
      <c r="L5" s="77"/>
      <c r="M5" s="68"/>
      <c r="N5" s="42"/>
      <c r="O5" s="42"/>
      <c r="P5" s="42"/>
      <c r="Q5" s="42"/>
      <c r="R5" s="42"/>
      <c r="S5" s="53"/>
      <c r="T5" s="3"/>
      <c r="U5" s="3"/>
      <c r="V5" s="3"/>
      <c r="W5" s="3"/>
    </row>
    <row r="6" spans="1:23" ht="12" hidden="1" customHeight="1" x14ac:dyDescent="0.2">
      <c r="A6" s="56"/>
      <c r="B6" s="3"/>
      <c r="C6" s="3"/>
      <c r="D6" s="3"/>
      <c r="E6" s="339"/>
      <c r="F6" s="164"/>
      <c r="G6" s="83"/>
      <c r="H6" s="68"/>
      <c r="I6" s="80"/>
      <c r="J6" s="80"/>
      <c r="K6" s="80"/>
      <c r="L6" s="45"/>
      <c r="M6" s="68"/>
      <c r="N6" s="42"/>
      <c r="O6" s="42"/>
      <c r="P6" s="43"/>
      <c r="Q6" s="42"/>
      <c r="R6" s="42"/>
      <c r="S6" s="53"/>
      <c r="T6" s="3"/>
      <c r="U6" s="3"/>
      <c r="V6" s="3"/>
      <c r="W6" s="3"/>
    </row>
    <row r="7" spans="1:23" ht="12" customHeight="1" x14ac:dyDescent="0.2">
      <c r="A7" s="56"/>
      <c r="B7" s="3"/>
      <c r="C7" s="3"/>
      <c r="D7" s="3"/>
      <c r="E7" s="685"/>
      <c r="F7" s="685"/>
      <c r="G7" s="84" t="s">
        <v>527</v>
      </c>
      <c r="H7" s="128" t="str">
        <f>Reporting_Currency_Name</f>
        <v>US Dollars</v>
      </c>
      <c r="I7" s="79"/>
      <c r="J7" s="80" t="s">
        <v>531</v>
      </c>
      <c r="K7" s="141">
        <f>Reporting_Currency_Code</f>
        <v>1</v>
      </c>
      <c r="L7" s="51" t="s">
        <v>8</v>
      </c>
      <c r="M7" s="66" t="str">
        <f>Reporting_Scale_Name</f>
        <v>Million</v>
      </c>
      <c r="N7" s="42"/>
      <c r="O7" s="42"/>
      <c r="P7" s="43"/>
      <c r="Q7" s="42"/>
      <c r="R7" s="42"/>
      <c r="S7" s="42"/>
      <c r="T7" s="86"/>
      <c r="U7" s="86"/>
      <c r="V7" s="86"/>
      <c r="W7" s="86"/>
    </row>
    <row r="8" spans="1:23" ht="12" hidden="1" customHeight="1" x14ac:dyDescent="0.2">
      <c r="A8" s="56"/>
      <c r="B8" s="3"/>
      <c r="C8" s="3"/>
      <c r="D8" s="3"/>
      <c r="E8" s="27"/>
      <c r="F8" s="10"/>
      <c r="G8" s="10"/>
      <c r="H8" s="10"/>
      <c r="I8" s="11"/>
      <c r="J8" s="11"/>
      <c r="K8" s="10"/>
      <c r="L8" s="11"/>
      <c r="M8" s="11"/>
      <c r="N8" s="10"/>
      <c r="O8" s="10"/>
      <c r="P8" s="11"/>
      <c r="Q8" s="10"/>
      <c r="R8" s="10"/>
      <c r="S8" s="12"/>
      <c r="T8" s="3"/>
      <c r="U8" s="3"/>
      <c r="V8" s="3"/>
      <c r="W8" s="3"/>
    </row>
    <row r="9" spans="1:23" ht="12" hidden="1" customHeight="1" x14ac:dyDescent="0.2">
      <c r="A9" s="56"/>
      <c r="B9" s="3"/>
      <c r="C9" s="3"/>
      <c r="D9" s="3"/>
      <c r="E9" s="28"/>
      <c r="F9" s="8"/>
      <c r="G9" s="9"/>
      <c r="H9" s="9"/>
      <c r="I9" s="9"/>
      <c r="J9" s="9"/>
      <c r="K9" s="9"/>
      <c r="L9" s="9"/>
      <c r="M9" s="9"/>
      <c r="N9" s="8"/>
      <c r="O9" s="8"/>
      <c r="P9" s="9"/>
      <c r="Q9" s="8"/>
      <c r="R9" s="8"/>
      <c r="S9" s="8"/>
      <c r="T9" s="3"/>
      <c r="U9" s="3"/>
      <c r="V9" s="3"/>
      <c r="W9" s="3"/>
    </row>
    <row r="10" spans="1:23" ht="12" hidden="1" customHeight="1" x14ac:dyDescent="0.2">
      <c r="A10" s="56"/>
      <c r="B10" s="3"/>
      <c r="C10" s="3"/>
      <c r="D10" s="3"/>
      <c r="E10" s="28"/>
      <c r="F10" s="8"/>
      <c r="G10" s="9"/>
      <c r="H10" s="9"/>
      <c r="I10" s="9"/>
      <c r="J10" s="9"/>
      <c r="K10" s="9"/>
      <c r="L10" s="9"/>
      <c r="M10" s="9"/>
      <c r="N10" s="8"/>
      <c r="O10" s="8"/>
      <c r="P10" s="9"/>
      <c r="Q10" s="8"/>
      <c r="R10" s="8"/>
      <c r="S10" s="8"/>
      <c r="T10" s="3"/>
      <c r="U10" s="3"/>
      <c r="V10" s="3"/>
      <c r="W10" s="3"/>
    </row>
    <row r="11" spans="1:23" ht="12" hidden="1" customHeight="1" x14ac:dyDescent="0.2">
      <c r="A11" s="56"/>
      <c r="B11" s="3"/>
      <c r="C11" s="3"/>
      <c r="D11" s="3"/>
      <c r="E11" s="29"/>
      <c r="F11" s="8"/>
      <c r="G11" s="9"/>
      <c r="H11" s="9"/>
      <c r="I11" s="9"/>
      <c r="J11" s="9"/>
      <c r="K11" s="9"/>
      <c r="L11" s="9"/>
      <c r="M11" s="9"/>
      <c r="N11" s="8"/>
      <c r="O11" s="8"/>
      <c r="P11" s="9"/>
      <c r="Q11" s="8"/>
      <c r="R11" s="8"/>
      <c r="S11" s="30"/>
      <c r="T11" s="3"/>
      <c r="U11" s="3"/>
      <c r="V11" s="3"/>
      <c r="W11" s="3"/>
    </row>
    <row r="12" spans="1:23" ht="12" customHeight="1" x14ac:dyDescent="0.2">
      <c r="A12" s="56"/>
      <c r="B12" s="3"/>
      <c r="C12" s="3"/>
      <c r="D12" s="3"/>
      <c r="F12" s="125"/>
      <c r="G12" s="125"/>
      <c r="H12" s="607" t="s">
        <v>487</v>
      </c>
      <c r="I12" s="125"/>
      <c r="J12" s="125"/>
      <c r="K12" s="125"/>
      <c r="L12" s="125"/>
      <c r="M12" s="31"/>
      <c r="N12" s="32"/>
      <c r="O12" s="32"/>
      <c r="P12" s="31"/>
      <c r="Q12" s="32"/>
      <c r="R12" s="32"/>
      <c r="S12" s="32"/>
      <c r="T12" s="74"/>
      <c r="U12" s="74"/>
      <c r="V12" s="74"/>
      <c r="W12" s="74"/>
    </row>
    <row r="13" spans="1:23" ht="13.5" thickBot="1" x14ac:dyDescent="0.25">
      <c r="A13" s="56"/>
      <c r="B13" s="3"/>
      <c r="C13" s="3"/>
      <c r="D13" s="3"/>
      <c r="E13" s="579"/>
      <c r="F13" s="580"/>
      <c r="G13" s="580"/>
      <c r="H13" s="606" t="s">
        <v>932</v>
      </c>
      <c r="I13" s="581"/>
      <c r="J13" s="581"/>
      <c r="K13" s="581"/>
      <c r="L13" s="581"/>
      <c r="M13" s="581"/>
      <c r="N13" s="581"/>
      <c r="O13" s="581"/>
      <c r="P13" s="581"/>
      <c r="Q13" s="581"/>
      <c r="R13" s="581"/>
      <c r="S13" s="581"/>
      <c r="T13" s="672" t="s">
        <v>895</v>
      </c>
      <c r="U13" s="677" t="s">
        <v>898</v>
      </c>
      <c r="V13" s="677" t="s">
        <v>899</v>
      </c>
      <c r="W13" s="672" t="s">
        <v>900</v>
      </c>
    </row>
    <row r="14" spans="1:23" ht="12" customHeight="1" thickTop="1" thickBot="1" x14ac:dyDescent="0.25">
      <c r="A14" s="56"/>
      <c r="B14" s="74"/>
      <c r="C14" s="74"/>
      <c r="D14" s="74"/>
      <c r="E14" s="670" t="s">
        <v>10</v>
      </c>
      <c r="F14" s="662" t="s">
        <v>9</v>
      </c>
      <c r="G14" s="670" t="s">
        <v>928</v>
      </c>
      <c r="H14" s="149"/>
      <c r="I14" s="60"/>
      <c r="J14" s="61"/>
      <c r="K14" s="61"/>
      <c r="L14" s="61"/>
      <c r="M14" s="61"/>
      <c r="N14" s="60"/>
      <c r="O14" s="61"/>
      <c r="P14" s="61"/>
      <c r="Q14" s="61"/>
      <c r="R14" s="61"/>
      <c r="S14" s="61"/>
      <c r="T14" s="673"/>
      <c r="U14" s="678"/>
      <c r="V14" s="678"/>
      <c r="W14" s="673"/>
    </row>
    <row r="15" spans="1:23" ht="12" customHeight="1" thickTop="1" thickBot="1" x14ac:dyDescent="0.25">
      <c r="A15" s="56"/>
      <c r="B15" s="74"/>
      <c r="C15" s="74"/>
      <c r="D15" s="74"/>
      <c r="E15" s="667"/>
      <c r="F15" s="663"/>
      <c r="G15" s="667"/>
      <c r="H15" s="130"/>
      <c r="I15" s="682" t="s">
        <v>587</v>
      </c>
      <c r="J15" s="680" t="s">
        <v>525</v>
      </c>
      <c r="K15" s="59"/>
      <c r="L15" s="60"/>
      <c r="M15" s="61"/>
      <c r="N15" s="62"/>
      <c r="O15" s="58"/>
      <c r="P15" s="63"/>
      <c r="Q15" s="60"/>
      <c r="R15" s="61"/>
      <c r="S15" s="61"/>
      <c r="T15" s="673"/>
      <c r="U15" s="678"/>
      <c r="V15" s="678"/>
      <c r="W15" s="673"/>
    </row>
    <row r="16" spans="1:23" ht="45.75" customHeight="1" thickTop="1" x14ac:dyDescent="0.2">
      <c r="A16" s="70"/>
      <c r="B16" s="144"/>
      <c r="C16" s="144"/>
      <c r="D16" s="144"/>
      <c r="E16" s="668"/>
      <c r="F16" s="664"/>
      <c r="G16" s="668"/>
      <c r="H16" s="510" t="s">
        <v>570</v>
      </c>
      <c r="I16" s="683"/>
      <c r="J16" s="681"/>
      <c r="K16" s="354" t="s">
        <v>517</v>
      </c>
      <c r="L16" s="355" t="s">
        <v>518</v>
      </c>
      <c r="M16" s="437" t="s">
        <v>519</v>
      </c>
      <c r="N16" s="437" t="s">
        <v>486</v>
      </c>
      <c r="O16" s="353" t="s">
        <v>488</v>
      </c>
      <c r="P16" s="354" t="s">
        <v>937</v>
      </c>
      <c r="Q16" s="355" t="s">
        <v>520</v>
      </c>
      <c r="R16" s="437" t="s">
        <v>521</v>
      </c>
      <c r="S16" s="353" t="s">
        <v>588</v>
      </c>
      <c r="T16" s="674"/>
      <c r="U16" s="679"/>
      <c r="V16" s="679"/>
      <c r="W16" s="674"/>
    </row>
    <row r="17" spans="1:23" ht="12.75" hidden="1" customHeight="1" x14ac:dyDescent="0.2">
      <c r="A17" s="70"/>
      <c r="B17" s="4" t="s">
        <v>533</v>
      </c>
      <c r="C17" s="4"/>
      <c r="D17" s="139" t="s">
        <v>534</v>
      </c>
      <c r="E17" s="153"/>
      <c r="F17" s="137"/>
      <c r="G17" s="145" t="s">
        <v>594</v>
      </c>
      <c r="H17" s="175" t="s">
        <v>602</v>
      </c>
      <c r="I17" s="175" t="s">
        <v>602</v>
      </c>
      <c r="J17" s="175" t="s">
        <v>602</v>
      </c>
      <c r="K17" s="175" t="s">
        <v>602</v>
      </c>
      <c r="L17" s="175" t="s">
        <v>602</v>
      </c>
      <c r="M17" s="175" t="s">
        <v>602</v>
      </c>
      <c r="N17" s="175" t="s">
        <v>602</v>
      </c>
      <c r="O17" s="175" t="s">
        <v>602</v>
      </c>
      <c r="P17" s="175" t="s">
        <v>602</v>
      </c>
      <c r="Q17" s="175" t="s">
        <v>602</v>
      </c>
      <c r="R17" s="175" t="s">
        <v>602</v>
      </c>
      <c r="S17" s="175" t="s">
        <v>602</v>
      </c>
      <c r="T17" s="217"/>
      <c r="U17" s="217"/>
      <c r="V17" s="217"/>
      <c r="W17" s="217"/>
    </row>
    <row r="18" spans="1:23" ht="17.25" hidden="1" customHeight="1" x14ac:dyDescent="0.2">
      <c r="A18" s="70"/>
      <c r="B18" s="4"/>
      <c r="C18" s="4"/>
      <c r="D18" s="139"/>
      <c r="E18" s="153"/>
      <c r="F18" s="137"/>
      <c r="G18" s="145" t="s">
        <v>595</v>
      </c>
      <c r="H18" s="180" t="s">
        <v>535</v>
      </c>
      <c r="I18" s="180" t="s">
        <v>536</v>
      </c>
      <c r="J18" s="180" t="s">
        <v>537</v>
      </c>
      <c r="K18" s="180" t="s">
        <v>538</v>
      </c>
      <c r="L18" s="180" t="s">
        <v>542</v>
      </c>
      <c r="M18" s="180" t="s">
        <v>599</v>
      </c>
      <c r="N18" s="180" t="s">
        <v>539</v>
      </c>
      <c r="O18" s="180" t="s">
        <v>540</v>
      </c>
      <c r="P18" s="180" t="s">
        <v>541</v>
      </c>
      <c r="Q18" s="180" t="s">
        <v>613</v>
      </c>
      <c r="R18" s="180" t="s">
        <v>614</v>
      </c>
      <c r="S18" s="181" t="s">
        <v>615</v>
      </c>
      <c r="T18" s="217"/>
      <c r="U18" s="217"/>
      <c r="V18" s="217"/>
      <c r="W18" s="217"/>
    </row>
    <row r="19" spans="1:23" ht="19.5" hidden="1" customHeight="1" x14ac:dyDescent="0.2">
      <c r="A19" s="70"/>
      <c r="B19" s="4"/>
      <c r="C19" s="4"/>
      <c r="D19" s="139"/>
      <c r="E19" s="153"/>
      <c r="F19" s="137"/>
      <c r="G19" s="145" t="s">
        <v>600</v>
      </c>
      <c r="H19" s="180" t="s">
        <v>606</v>
      </c>
      <c r="I19" s="180" t="s">
        <v>606</v>
      </c>
      <c r="J19" s="180" t="s">
        <v>606</v>
      </c>
      <c r="K19" s="180" t="s">
        <v>606</v>
      </c>
      <c r="L19" s="180" t="s">
        <v>606</v>
      </c>
      <c r="M19" s="180" t="s">
        <v>606</v>
      </c>
      <c r="N19" s="180" t="s">
        <v>606</v>
      </c>
      <c r="O19" s="180" t="s">
        <v>606</v>
      </c>
      <c r="P19" s="180" t="s">
        <v>606</v>
      </c>
      <c r="Q19" s="180" t="s">
        <v>606</v>
      </c>
      <c r="R19" s="180" t="s">
        <v>606</v>
      </c>
      <c r="S19" s="180" t="s">
        <v>606</v>
      </c>
      <c r="T19" s="217"/>
      <c r="U19" s="217"/>
      <c r="V19" s="217"/>
      <c r="W19" s="217"/>
    </row>
    <row r="20" spans="1:23" ht="15" hidden="1" customHeight="1" x14ac:dyDescent="0.2">
      <c r="A20" s="70"/>
      <c r="B20" s="140" t="s">
        <v>533</v>
      </c>
      <c r="C20" s="140" t="s">
        <v>597</v>
      </c>
      <c r="D20" s="140" t="s">
        <v>596</v>
      </c>
      <c r="E20" s="148"/>
      <c r="F20" s="148"/>
      <c r="G20" s="145" t="s">
        <v>596</v>
      </c>
      <c r="H20" s="500"/>
      <c r="I20" s="500"/>
      <c r="J20" s="500"/>
      <c r="K20" s="500"/>
      <c r="L20" s="500"/>
      <c r="M20" s="500"/>
      <c r="N20" s="500"/>
      <c r="O20" s="500"/>
      <c r="P20" s="500"/>
      <c r="Q20" s="500"/>
      <c r="R20" s="500"/>
      <c r="S20" s="500"/>
      <c r="T20" s="477"/>
      <c r="U20" s="477"/>
      <c r="V20" s="477"/>
      <c r="W20" s="477"/>
    </row>
    <row r="21" spans="1:23" x14ac:dyDescent="0.2">
      <c r="A21" s="56"/>
      <c r="B21" s="208" t="s">
        <v>623</v>
      </c>
      <c r="C21" s="208"/>
      <c r="D21" s="209" t="s">
        <v>535</v>
      </c>
      <c r="E21" s="16">
        <v>1</v>
      </c>
      <c r="F21" s="17" t="s">
        <v>14</v>
      </c>
      <c r="G21" s="17" t="s">
        <v>15</v>
      </c>
      <c r="H21" s="508" t="str">
        <f>IF('Table 1'!L21="","",'Table 1'!L21)</f>
        <v/>
      </c>
      <c r="I21" s="501"/>
      <c r="J21" s="422"/>
      <c r="K21" s="502" t="str">
        <f>IF(AND(L21="",M21="",N21=""),"",IF(OR(L21="c",M21="c",N21="c"),"c",SUM(L21:N21)))</f>
        <v/>
      </c>
      <c r="L21" s="422"/>
      <c r="M21" s="501"/>
      <c r="N21" s="422"/>
      <c r="O21" s="501"/>
      <c r="P21" s="503" t="str">
        <f>IF(AND(Q21="",R21="",S21=""),"",IF(OR(Q21="c",R21="c",S21="c"),"c",SUM(Q21:S21)))</f>
        <v/>
      </c>
      <c r="Q21" s="504"/>
      <c r="R21" s="504"/>
      <c r="S21" s="422"/>
      <c r="T21" s="488" t="str">
        <f>IF(AND(ISNUMBER(H21),SUM(COUNTIF(I21:K21,"c"),COUNTIF(O21:P21,"c"))=1),"Res Disc",IF(AND(H21="c",ISNUMBER(I21),ISNUMBER(J21),ISNUMBER(K21),ISNUMBER(O21),ISNUMBER(P21)),"Res Disc",IF(AND(COUNTIF(Q21:S21,"c")=1,ISNUMBER(P21)),"Res Disc",IF(AND(P21="c",ISNUMBER(Q21),ISNUMBER(R21),ISNUMBER(S21)),"Res Disc",IF(AND(K21="c",ISNUMBER(L21),ISNUMBER(M21),ISNUMBER(N21)),"Res Disc",IF(AND(ISNUMBER(K21),COUNTIF(L21:N21,"c")=1),"Res Disc",""))))))</f>
        <v/>
      </c>
      <c r="U21" s="629" t="str">
        <f>IF(T21&lt;&gt;"","",IF(SUM(COUNTIF(I21:K21,"c"),COUNTIF(O21:P21,"c"))&gt;1,"",IF(OR(AND(H21="c",OR(I21="c",J21="c",K21="c",O21="c",P21="c")),AND(H21&lt;&gt;"",I21="c",J21="c",K21="c",O21="c",P21="c"),AND(H21&lt;&gt;"",I21="",J21="",K21="",O21="",P21="")),"",IF(ABS(SUM(I21:K21,O21:P21)-SUM(H21))&gt;0.9,SUM(I21:K21,O21:P21),""))))</f>
        <v/>
      </c>
      <c r="V21" s="630" t="str">
        <f>IF(T21&lt;&gt;"","",IF(OR(AND(K21="c",OR(L21="c",N21="c",M21="c")),AND(K21&lt;&gt;"",L21="c",M21="c",N21="c"),AND(K21&lt;&gt;"",L21="",N21="",M21="")),"",IF(COUNTIF(L21:N21,"c")&gt;1,"",IF(ABS(SUM(L21:N21)-SUM(K21))&gt;0.9,SUM(L21:N21),""))))</f>
        <v/>
      </c>
      <c r="W21" s="490" t="str">
        <f>IF(T21&lt;&gt;"","",IF(OR(AND(P21="c",OR(Q21="c",S21="c",R21="c")),AND(P21&lt;&gt;"",Q21="c",R21="c",S21="c"),AND(P21&lt;&gt;"",Q21="",S21="",R21="")),"",IF(COUNTIF(Q21:S21,"c")&gt;1,"",IF(ABS(SUM(Q21:S21)-SUM(P21))&gt;0.9,SUM(Q21:S21),""))))</f>
        <v/>
      </c>
    </row>
    <row r="22" spans="1:23" x14ac:dyDescent="0.2">
      <c r="A22" s="56"/>
      <c r="B22" s="208" t="s">
        <v>624</v>
      </c>
      <c r="C22" s="208"/>
      <c r="D22" s="209" t="s">
        <v>535</v>
      </c>
      <c r="E22" s="13">
        <v>2</v>
      </c>
      <c r="F22" s="14" t="s">
        <v>16</v>
      </c>
      <c r="G22" s="14" t="s">
        <v>17</v>
      </c>
      <c r="H22" s="418" t="str">
        <f>IF('Table 1'!L22="","",'Table 1'!L22)</f>
        <v/>
      </c>
      <c r="I22" s="419"/>
      <c r="J22" s="420"/>
      <c r="K22" s="444" t="str">
        <f t="shared" ref="K22:K85" si="0">IF(AND(L22="",M22="",N22=""),"",IF(OR(L22="c",M22="c",N22="c"),"c",SUM(L22:N22)))</f>
        <v/>
      </c>
      <c r="L22" s="420"/>
      <c r="M22" s="419"/>
      <c r="N22" s="420"/>
      <c r="O22" s="419"/>
      <c r="P22" s="421" t="str">
        <f t="shared" ref="P22:P85" si="1">IF(AND(Q22="",R22="",S22=""),"",IF(OR(Q22="c",R22="c",S22="c"),"c",SUM(Q22:S22)))</f>
        <v/>
      </c>
      <c r="Q22" s="445"/>
      <c r="R22" s="445"/>
      <c r="S22" s="446"/>
      <c r="T22" s="416" t="str">
        <f t="shared" ref="T22:T85" si="2">IF(AND(ISNUMBER(H22),SUM(COUNTIF(I22:K22,"c"),COUNTIF(O22:P22,"c"))=1),"Res Disc",IF(AND(H22="c",ISNUMBER(I22),ISNUMBER(J22),ISNUMBER(K22),ISNUMBER(O22),ISNUMBER(P22)),"Res Disc",IF(AND(COUNTIF(Q22:S22,"c")=1,ISNUMBER(P22)),"Res Disc",IF(AND(P22="c",ISNUMBER(Q22),ISNUMBER(R22),ISNUMBER(S22)),"Res Disc",IF(AND(K22="c",ISNUMBER(L22),ISNUMBER(M22),ISNUMBER(N22)),"Res Disc",IF(AND(ISNUMBER(K22),COUNTIF(L22:N22,"c")=1),"Res Disc",""))))))</f>
        <v/>
      </c>
      <c r="U22" s="626" t="str">
        <f t="shared" ref="U22:U85" si="3">IF(T22&lt;&gt;"","",IF(SUM(COUNTIF(I22:K22,"c"),COUNTIF(O22:P22,"c"))&gt;1,"",IF(OR(AND(H22="c",OR(I22="c",J22="c",K22="c",O22="c",P22="c")),AND(H22&lt;&gt;"",I22="c",J22="c",K22="c",O22="c",P22="c"),AND(H22&lt;&gt;"",I22="",J22="",K22="",O22="",P22="")),"",IF(ABS(SUM(I22:K22,O22:P22)-SUM(H22))&gt;0.9,SUM(I22:K22,O22:P22),""))))</f>
        <v/>
      </c>
      <c r="V22" s="631" t="str">
        <f t="shared" ref="V22:V85" si="4">IF(T22&lt;&gt;"","",IF(OR(AND(K22="c",OR(L22="c",N22="c",M22="c")),AND(K22&lt;&gt;"",L22="c",M22="c",N22="c"),AND(K22&lt;&gt;"",L22="",N22="",M22="")),"",IF(COUNTIF(L22:N22,"c")&gt;1,"",IF(ABS(SUM(L22:N22)-SUM(K22))&gt;0.9,SUM(L22:N22),""))))</f>
        <v/>
      </c>
      <c r="W22" s="442" t="str">
        <f t="shared" ref="W22:W85" si="5">IF(T22&lt;&gt;"","",IF(OR(AND(P22="c",OR(Q22="c",S22="c",R22="c")),AND(P22&lt;&gt;"",Q22="c",R22="c",S22="c"),AND(P22&lt;&gt;"",Q22="",S22="",R22="")),"",IF(COUNTIF(Q22:S22,"c")&gt;1,"",IF(ABS(SUM(Q22:S22)-SUM(P22))&gt;0.9,SUM(Q22:S22),""))))</f>
        <v/>
      </c>
    </row>
    <row r="23" spans="1:23" x14ac:dyDescent="0.2">
      <c r="A23" s="56"/>
      <c r="B23" s="208" t="s">
        <v>625</v>
      </c>
      <c r="C23" s="208"/>
      <c r="D23" s="209" t="s">
        <v>535</v>
      </c>
      <c r="E23" s="16">
        <v>3</v>
      </c>
      <c r="F23" s="14" t="s">
        <v>18</v>
      </c>
      <c r="G23" s="14" t="s">
        <v>19</v>
      </c>
      <c r="H23" s="418" t="str">
        <f>IF('Table 1'!L23="","",'Table 1'!L23)</f>
        <v/>
      </c>
      <c r="I23" s="419"/>
      <c r="J23" s="420"/>
      <c r="K23" s="444" t="str">
        <f t="shared" si="0"/>
        <v/>
      </c>
      <c r="L23" s="420"/>
      <c r="M23" s="419"/>
      <c r="N23" s="420"/>
      <c r="O23" s="419"/>
      <c r="P23" s="421" t="str">
        <f t="shared" si="1"/>
        <v/>
      </c>
      <c r="Q23" s="445"/>
      <c r="R23" s="445"/>
      <c r="S23" s="446"/>
      <c r="T23" s="416" t="str">
        <f t="shared" si="2"/>
        <v/>
      </c>
      <c r="U23" s="626" t="str">
        <f t="shared" si="3"/>
        <v/>
      </c>
      <c r="V23" s="631" t="str">
        <f t="shared" si="4"/>
        <v/>
      </c>
      <c r="W23" s="442" t="str">
        <f t="shared" si="5"/>
        <v/>
      </c>
    </row>
    <row r="24" spans="1:23" x14ac:dyDescent="0.2">
      <c r="A24" s="56"/>
      <c r="B24" s="208" t="s">
        <v>626</v>
      </c>
      <c r="C24" s="208"/>
      <c r="D24" s="209" t="s">
        <v>535</v>
      </c>
      <c r="E24" s="13">
        <v>4</v>
      </c>
      <c r="F24" s="14" t="s">
        <v>20</v>
      </c>
      <c r="G24" s="14" t="s">
        <v>21</v>
      </c>
      <c r="H24" s="418" t="str">
        <f>IF('Table 1'!L24="","",'Table 1'!L24)</f>
        <v/>
      </c>
      <c r="I24" s="419"/>
      <c r="J24" s="420"/>
      <c r="K24" s="444" t="str">
        <f t="shared" si="0"/>
        <v/>
      </c>
      <c r="L24" s="420"/>
      <c r="M24" s="419"/>
      <c r="N24" s="420"/>
      <c r="O24" s="419"/>
      <c r="P24" s="421" t="str">
        <f t="shared" si="1"/>
        <v/>
      </c>
      <c r="Q24" s="445"/>
      <c r="R24" s="445"/>
      <c r="S24" s="446"/>
      <c r="T24" s="416" t="str">
        <f t="shared" si="2"/>
        <v/>
      </c>
      <c r="U24" s="626" t="str">
        <f t="shared" si="3"/>
        <v/>
      </c>
      <c r="V24" s="631" t="str">
        <f t="shared" si="4"/>
        <v/>
      </c>
      <c r="W24" s="442" t="str">
        <f t="shared" si="5"/>
        <v/>
      </c>
    </row>
    <row r="25" spans="1:23" x14ac:dyDescent="0.2">
      <c r="A25" s="56"/>
      <c r="B25" s="208" t="s">
        <v>627</v>
      </c>
      <c r="C25" s="208"/>
      <c r="D25" s="209" t="s">
        <v>535</v>
      </c>
      <c r="E25" s="16">
        <v>5</v>
      </c>
      <c r="F25" s="14" t="s">
        <v>22</v>
      </c>
      <c r="G25" s="14" t="s">
        <v>23</v>
      </c>
      <c r="H25" s="418" t="str">
        <f>IF('Table 1'!L25="","",'Table 1'!L25)</f>
        <v/>
      </c>
      <c r="I25" s="419"/>
      <c r="J25" s="420"/>
      <c r="K25" s="444" t="str">
        <f t="shared" si="0"/>
        <v/>
      </c>
      <c r="L25" s="420"/>
      <c r="M25" s="419"/>
      <c r="N25" s="420"/>
      <c r="O25" s="419"/>
      <c r="P25" s="421" t="str">
        <f t="shared" si="1"/>
        <v/>
      </c>
      <c r="Q25" s="445"/>
      <c r="R25" s="445"/>
      <c r="S25" s="446"/>
      <c r="T25" s="416" t="str">
        <f t="shared" si="2"/>
        <v/>
      </c>
      <c r="U25" s="626" t="str">
        <f t="shared" si="3"/>
        <v/>
      </c>
      <c r="V25" s="631" t="str">
        <f t="shared" si="4"/>
        <v/>
      </c>
      <c r="W25" s="442" t="str">
        <f t="shared" si="5"/>
        <v/>
      </c>
    </row>
    <row r="26" spans="1:23" x14ac:dyDescent="0.2">
      <c r="A26" s="56"/>
      <c r="B26" s="208" t="s">
        <v>628</v>
      </c>
      <c r="C26" s="208"/>
      <c r="D26" s="209" t="s">
        <v>535</v>
      </c>
      <c r="E26" s="13">
        <v>6</v>
      </c>
      <c r="F26" s="14" t="s">
        <v>24</v>
      </c>
      <c r="G26" s="14" t="s">
        <v>25</v>
      </c>
      <c r="H26" s="418" t="str">
        <f>IF('Table 1'!L26="","",'Table 1'!L26)</f>
        <v/>
      </c>
      <c r="I26" s="419"/>
      <c r="J26" s="420"/>
      <c r="K26" s="444" t="str">
        <f t="shared" si="0"/>
        <v/>
      </c>
      <c r="L26" s="420"/>
      <c r="M26" s="419"/>
      <c r="N26" s="420"/>
      <c r="O26" s="419"/>
      <c r="P26" s="421" t="str">
        <f t="shared" si="1"/>
        <v/>
      </c>
      <c r="Q26" s="445"/>
      <c r="R26" s="445"/>
      <c r="S26" s="446"/>
      <c r="T26" s="416" t="str">
        <f t="shared" si="2"/>
        <v/>
      </c>
      <c r="U26" s="626" t="str">
        <f t="shared" si="3"/>
        <v/>
      </c>
      <c r="V26" s="631" t="str">
        <f t="shared" si="4"/>
        <v/>
      </c>
      <c r="W26" s="442" t="str">
        <f t="shared" si="5"/>
        <v/>
      </c>
    </row>
    <row r="27" spans="1:23" x14ac:dyDescent="0.2">
      <c r="A27" s="56"/>
      <c r="B27" s="208" t="s">
        <v>629</v>
      </c>
      <c r="C27" s="208"/>
      <c r="D27" s="209" t="s">
        <v>535</v>
      </c>
      <c r="E27" s="16">
        <v>7</v>
      </c>
      <c r="F27" s="14" t="s">
        <v>26</v>
      </c>
      <c r="G27" s="14" t="s">
        <v>27</v>
      </c>
      <c r="H27" s="418" t="str">
        <f>IF('Table 1'!L27="","",'Table 1'!L27)</f>
        <v/>
      </c>
      <c r="I27" s="419"/>
      <c r="J27" s="420"/>
      <c r="K27" s="444" t="str">
        <f t="shared" si="0"/>
        <v/>
      </c>
      <c r="L27" s="420"/>
      <c r="M27" s="419"/>
      <c r="N27" s="420"/>
      <c r="O27" s="419"/>
      <c r="P27" s="421" t="str">
        <f t="shared" si="1"/>
        <v/>
      </c>
      <c r="Q27" s="445"/>
      <c r="R27" s="445"/>
      <c r="S27" s="446"/>
      <c r="T27" s="416" t="str">
        <f t="shared" si="2"/>
        <v/>
      </c>
      <c r="U27" s="626" t="str">
        <f t="shared" si="3"/>
        <v/>
      </c>
      <c r="V27" s="631" t="str">
        <f t="shared" si="4"/>
        <v/>
      </c>
      <c r="W27" s="442" t="str">
        <f t="shared" si="5"/>
        <v/>
      </c>
    </row>
    <row r="28" spans="1:23" x14ac:dyDescent="0.2">
      <c r="A28" s="56"/>
      <c r="B28" s="208" t="s">
        <v>630</v>
      </c>
      <c r="C28" s="208"/>
      <c r="D28" s="209" t="s">
        <v>535</v>
      </c>
      <c r="E28" s="13">
        <v>8</v>
      </c>
      <c r="F28" s="14" t="s">
        <v>28</v>
      </c>
      <c r="G28" s="14" t="s">
        <v>29</v>
      </c>
      <c r="H28" s="418" t="str">
        <f>IF('Table 1'!L28="","",'Table 1'!L28)</f>
        <v/>
      </c>
      <c r="I28" s="419"/>
      <c r="J28" s="420"/>
      <c r="K28" s="444" t="str">
        <f t="shared" si="0"/>
        <v/>
      </c>
      <c r="L28" s="420"/>
      <c r="M28" s="419"/>
      <c r="N28" s="420"/>
      <c r="O28" s="419"/>
      <c r="P28" s="421" t="str">
        <f t="shared" si="1"/>
        <v/>
      </c>
      <c r="Q28" s="445"/>
      <c r="R28" s="445"/>
      <c r="S28" s="446"/>
      <c r="T28" s="416" t="str">
        <f t="shared" si="2"/>
        <v/>
      </c>
      <c r="U28" s="626" t="str">
        <f t="shared" si="3"/>
        <v/>
      </c>
      <c r="V28" s="631" t="str">
        <f t="shared" si="4"/>
        <v/>
      </c>
      <c r="W28" s="442" t="str">
        <f t="shared" si="5"/>
        <v/>
      </c>
    </row>
    <row r="29" spans="1:23" x14ac:dyDescent="0.2">
      <c r="A29" s="56"/>
      <c r="B29" s="208" t="s">
        <v>631</v>
      </c>
      <c r="C29" s="208"/>
      <c r="D29" s="209" t="s">
        <v>535</v>
      </c>
      <c r="E29" s="16">
        <v>9</v>
      </c>
      <c r="F29" s="14" t="s">
        <v>30</v>
      </c>
      <c r="G29" s="14" t="s">
        <v>31</v>
      </c>
      <c r="H29" s="418">
        <f>IF('Table 1'!L29="","",'Table 1'!L29)</f>
        <v>1196</v>
      </c>
      <c r="I29" s="419"/>
      <c r="J29" s="420">
        <v>2</v>
      </c>
      <c r="K29" s="444">
        <f t="shared" si="0"/>
        <v>1194</v>
      </c>
      <c r="L29" s="420">
        <v>6</v>
      </c>
      <c r="M29" s="419"/>
      <c r="N29" s="420">
        <v>1188</v>
      </c>
      <c r="O29" s="419"/>
      <c r="P29" s="421" t="str">
        <f t="shared" si="1"/>
        <v/>
      </c>
      <c r="Q29" s="445"/>
      <c r="R29" s="445"/>
      <c r="S29" s="446"/>
      <c r="T29" s="416" t="str">
        <f t="shared" si="2"/>
        <v/>
      </c>
      <c r="U29" s="626" t="str">
        <f t="shared" si="3"/>
        <v/>
      </c>
      <c r="V29" s="631" t="str">
        <f t="shared" si="4"/>
        <v/>
      </c>
      <c r="W29" s="442" t="str">
        <f t="shared" si="5"/>
        <v/>
      </c>
    </row>
    <row r="30" spans="1:23" x14ac:dyDescent="0.2">
      <c r="A30" s="56"/>
      <c r="B30" s="208" t="s">
        <v>632</v>
      </c>
      <c r="C30" s="208"/>
      <c r="D30" s="209" t="s">
        <v>535</v>
      </c>
      <c r="E30" s="13">
        <v>10</v>
      </c>
      <c r="F30" s="14" t="s">
        <v>32</v>
      </c>
      <c r="G30" s="14" t="s">
        <v>33</v>
      </c>
      <c r="H30" s="418" t="str">
        <f>IF('Table 1'!L30="","",'Table 1'!L30)</f>
        <v/>
      </c>
      <c r="I30" s="419"/>
      <c r="J30" s="420"/>
      <c r="K30" s="444" t="str">
        <f t="shared" si="0"/>
        <v/>
      </c>
      <c r="L30" s="420"/>
      <c r="M30" s="419"/>
      <c r="N30" s="420"/>
      <c r="O30" s="419"/>
      <c r="P30" s="421" t="str">
        <f t="shared" si="1"/>
        <v/>
      </c>
      <c r="Q30" s="445"/>
      <c r="R30" s="445"/>
      <c r="S30" s="446"/>
      <c r="T30" s="416" t="str">
        <f t="shared" si="2"/>
        <v/>
      </c>
      <c r="U30" s="626" t="str">
        <f t="shared" si="3"/>
        <v/>
      </c>
      <c r="V30" s="631" t="str">
        <f t="shared" si="4"/>
        <v/>
      </c>
      <c r="W30" s="442" t="str">
        <f t="shared" si="5"/>
        <v/>
      </c>
    </row>
    <row r="31" spans="1:23" x14ac:dyDescent="0.2">
      <c r="A31" s="56"/>
      <c r="B31" s="208" t="s">
        <v>633</v>
      </c>
      <c r="C31" s="208"/>
      <c r="D31" s="209" t="s">
        <v>535</v>
      </c>
      <c r="E31" s="16">
        <v>11</v>
      </c>
      <c r="F31" s="14" t="s">
        <v>34</v>
      </c>
      <c r="G31" s="14" t="s">
        <v>35</v>
      </c>
      <c r="H31" s="418" t="str">
        <f>IF('Table 1'!L31="","",'Table 1'!L31)</f>
        <v/>
      </c>
      <c r="I31" s="419"/>
      <c r="J31" s="420"/>
      <c r="K31" s="444" t="str">
        <f t="shared" si="0"/>
        <v/>
      </c>
      <c r="L31" s="420"/>
      <c r="M31" s="419"/>
      <c r="N31" s="420"/>
      <c r="O31" s="419"/>
      <c r="P31" s="421" t="str">
        <f t="shared" si="1"/>
        <v/>
      </c>
      <c r="Q31" s="445"/>
      <c r="R31" s="445"/>
      <c r="S31" s="446"/>
      <c r="T31" s="416" t="str">
        <f t="shared" si="2"/>
        <v/>
      </c>
      <c r="U31" s="626" t="str">
        <f t="shared" si="3"/>
        <v/>
      </c>
      <c r="V31" s="631" t="str">
        <f t="shared" si="4"/>
        <v/>
      </c>
      <c r="W31" s="442" t="str">
        <f t="shared" si="5"/>
        <v/>
      </c>
    </row>
    <row r="32" spans="1:23" x14ac:dyDescent="0.2">
      <c r="A32" s="56"/>
      <c r="B32" s="208" t="s">
        <v>634</v>
      </c>
      <c r="C32" s="208"/>
      <c r="D32" s="209" t="s">
        <v>535</v>
      </c>
      <c r="E32" s="13">
        <v>12</v>
      </c>
      <c r="F32" s="14" t="s">
        <v>36</v>
      </c>
      <c r="G32" s="14" t="s">
        <v>37</v>
      </c>
      <c r="H32" s="418">
        <f>IF('Table 1'!L32="","",'Table 1'!L32)</f>
        <v>471</v>
      </c>
      <c r="I32" s="419"/>
      <c r="J32" s="420">
        <v>168</v>
      </c>
      <c r="K32" s="444">
        <f t="shared" si="0"/>
        <v>303</v>
      </c>
      <c r="L32" s="420">
        <v>81</v>
      </c>
      <c r="M32" s="419"/>
      <c r="N32" s="420">
        <v>222</v>
      </c>
      <c r="O32" s="419"/>
      <c r="P32" s="421" t="str">
        <f t="shared" si="1"/>
        <v/>
      </c>
      <c r="Q32" s="445"/>
      <c r="R32" s="445"/>
      <c r="S32" s="446"/>
      <c r="T32" s="416" t="str">
        <f t="shared" si="2"/>
        <v/>
      </c>
      <c r="U32" s="626" t="str">
        <f t="shared" si="3"/>
        <v/>
      </c>
      <c r="V32" s="631" t="str">
        <f t="shared" si="4"/>
        <v/>
      </c>
      <c r="W32" s="442" t="str">
        <f t="shared" si="5"/>
        <v/>
      </c>
    </row>
    <row r="33" spans="1:23" x14ac:dyDescent="0.2">
      <c r="A33" s="56"/>
      <c r="B33" s="208" t="s">
        <v>635</v>
      </c>
      <c r="C33" s="208"/>
      <c r="D33" s="209" t="s">
        <v>535</v>
      </c>
      <c r="E33" s="16">
        <v>13</v>
      </c>
      <c r="F33" s="14" t="s">
        <v>38</v>
      </c>
      <c r="G33" s="14" t="s">
        <v>39</v>
      </c>
      <c r="H33" s="418">
        <f>IF('Table 1'!L33="","",'Table 1'!L33)</f>
        <v>262</v>
      </c>
      <c r="I33" s="419"/>
      <c r="J33" s="420">
        <v>3</v>
      </c>
      <c r="K33" s="444">
        <f t="shared" si="0"/>
        <v>259</v>
      </c>
      <c r="L33" s="420"/>
      <c r="M33" s="419"/>
      <c r="N33" s="420">
        <v>259</v>
      </c>
      <c r="O33" s="419"/>
      <c r="P33" s="421" t="str">
        <f t="shared" si="1"/>
        <v/>
      </c>
      <c r="Q33" s="445"/>
      <c r="R33" s="445"/>
      <c r="S33" s="446"/>
      <c r="T33" s="416" t="str">
        <f t="shared" si="2"/>
        <v/>
      </c>
      <c r="U33" s="626" t="str">
        <f t="shared" si="3"/>
        <v/>
      </c>
      <c r="V33" s="631" t="str">
        <f t="shared" si="4"/>
        <v/>
      </c>
      <c r="W33" s="442" t="str">
        <f t="shared" si="5"/>
        <v/>
      </c>
    </row>
    <row r="34" spans="1:23" x14ac:dyDescent="0.2">
      <c r="A34" s="56"/>
      <c r="B34" s="208" t="s">
        <v>636</v>
      </c>
      <c r="C34" s="208"/>
      <c r="D34" s="209" t="s">
        <v>535</v>
      </c>
      <c r="E34" s="13">
        <v>14</v>
      </c>
      <c r="F34" s="14" t="s">
        <v>40</v>
      </c>
      <c r="G34" s="14" t="s">
        <v>41</v>
      </c>
      <c r="H34" s="418" t="str">
        <f>IF('Table 1'!L34="","",'Table 1'!L34)</f>
        <v/>
      </c>
      <c r="I34" s="419"/>
      <c r="J34" s="420"/>
      <c r="K34" s="444" t="str">
        <f t="shared" si="0"/>
        <v/>
      </c>
      <c r="L34" s="420"/>
      <c r="M34" s="419"/>
      <c r="N34" s="420"/>
      <c r="O34" s="419"/>
      <c r="P34" s="421" t="str">
        <f t="shared" si="1"/>
        <v/>
      </c>
      <c r="Q34" s="424"/>
      <c r="R34" s="424"/>
      <c r="S34" s="420"/>
      <c r="T34" s="416" t="str">
        <f t="shared" si="2"/>
        <v/>
      </c>
      <c r="U34" s="626" t="str">
        <f t="shared" si="3"/>
        <v/>
      </c>
      <c r="V34" s="631" t="str">
        <f t="shared" si="4"/>
        <v/>
      </c>
      <c r="W34" s="442" t="str">
        <f t="shared" si="5"/>
        <v/>
      </c>
    </row>
    <row r="35" spans="1:23" x14ac:dyDescent="0.2">
      <c r="A35" s="56"/>
      <c r="B35" s="208" t="s">
        <v>637</v>
      </c>
      <c r="C35" s="208"/>
      <c r="D35" s="209" t="s">
        <v>535</v>
      </c>
      <c r="E35" s="16">
        <v>15</v>
      </c>
      <c r="F35" s="14" t="s">
        <v>42</v>
      </c>
      <c r="G35" s="14" t="s">
        <v>43</v>
      </c>
      <c r="H35" s="418" t="str">
        <f>IF('Table 1'!L35="","",'Table 1'!L35)</f>
        <v/>
      </c>
      <c r="I35" s="419"/>
      <c r="J35" s="420"/>
      <c r="K35" s="444" t="str">
        <f t="shared" si="0"/>
        <v/>
      </c>
      <c r="L35" s="420"/>
      <c r="M35" s="419"/>
      <c r="N35" s="420"/>
      <c r="O35" s="419"/>
      <c r="P35" s="421" t="str">
        <f t="shared" si="1"/>
        <v/>
      </c>
      <c r="Q35" s="419"/>
      <c r="R35" s="424"/>
      <c r="S35" s="420"/>
      <c r="T35" s="416" t="str">
        <f t="shared" si="2"/>
        <v/>
      </c>
      <c r="U35" s="626" t="str">
        <f t="shared" si="3"/>
        <v/>
      </c>
      <c r="V35" s="631" t="str">
        <f t="shared" si="4"/>
        <v/>
      </c>
      <c r="W35" s="442" t="str">
        <f t="shared" si="5"/>
        <v/>
      </c>
    </row>
    <row r="36" spans="1:23" x14ac:dyDescent="0.2">
      <c r="A36" s="56"/>
      <c r="B36" s="208" t="s">
        <v>638</v>
      </c>
      <c r="C36" s="208"/>
      <c r="D36" s="209" t="s">
        <v>535</v>
      </c>
      <c r="E36" s="13">
        <v>16</v>
      </c>
      <c r="F36" s="14" t="s">
        <v>44</v>
      </c>
      <c r="G36" s="14" t="s">
        <v>45</v>
      </c>
      <c r="H36" s="418">
        <f>IF('Table 1'!L36="","",'Table 1'!L36)</f>
        <v>5</v>
      </c>
      <c r="I36" s="419"/>
      <c r="J36" s="420"/>
      <c r="K36" s="444">
        <f t="shared" si="0"/>
        <v>5</v>
      </c>
      <c r="L36" s="420"/>
      <c r="M36" s="419"/>
      <c r="N36" s="420">
        <v>5</v>
      </c>
      <c r="O36" s="419"/>
      <c r="P36" s="421" t="str">
        <f t="shared" si="1"/>
        <v/>
      </c>
      <c r="Q36" s="419"/>
      <c r="R36" s="424"/>
      <c r="S36" s="420"/>
      <c r="T36" s="416" t="str">
        <f t="shared" si="2"/>
        <v/>
      </c>
      <c r="U36" s="626" t="str">
        <f t="shared" si="3"/>
        <v/>
      </c>
      <c r="V36" s="631" t="str">
        <f t="shared" si="4"/>
        <v/>
      </c>
      <c r="W36" s="442" t="str">
        <f t="shared" si="5"/>
        <v/>
      </c>
    </row>
    <row r="37" spans="1:23" x14ac:dyDescent="0.2">
      <c r="A37" s="56"/>
      <c r="B37" s="210" t="s">
        <v>639</v>
      </c>
      <c r="C37" s="210"/>
      <c r="D37" s="209" t="s">
        <v>535</v>
      </c>
      <c r="E37" s="16">
        <v>17</v>
      </c>
      <c r="F37" s="14" t="s">
        <v>46</v>
      </c>
      <c r="G37" s="14" t="s">
        <v>47</v>
      </c>
      <c r="H37" s="418" t="str">
        <f>IF('Table 1'!L37="","",'Table 1'!L37)</f>
        <v/>
      </c>
      <c r="I37" s="419"/>
      <c r="J37" s="420"/>
      <c r="K37" s="444" t="str">
        <f t="shared" si="0"/>
        <v/>
      </c>
      <c r="L37" s="420"/>
      <c r="M37" s="419"/>
      <c r="N37" s="420"/>
      <c r="O37" s="419"/>
      <c r="P37" s="421" t="str">
        <f t="shared" si="1"/>
        <v/>
      </c>
      <c r="Q37" s="419"/>
      <c r="R37" s="424"/>
      <c r="S37" s="420"/>
      <c r="T37" s="416" t="str">
        <f t="shared" si="2"/>
        <v/>
      </c>
      <c r="U37" s="626" t="str">
        <f t="shared" si="3"/>
        <v/>
      </c>
      <c r="V37" s="631" t="str">
        <f t="shared" si="4"/>
        <v/>
      </c>
      <c r="W37" s="442" t="str">
        <f t="shared" si="5"/>
        <v/>
      </c>
    </row>
    <row r="38" spans="1:23" x14ac:dyDescent="0.2">
      <c r="A38" s="56"/>
      <c r="B38" s="208" t="s">
        <v>640</v>
      </c>
      <c r="C38" s="208"/>
      <c r="D38" s="209" t="s">
        <v>535</v>
      </c>
      <c r="E38" s="13">
        <v>18</v>
      </c>
      <c r="F38" s="14" t="s">
        <v>48</v>
      </c>
      <c r="G38" s="14" t="s">
        <v>49</v>
      </c>
      <c r="H38" s="418" t="str">
        <f>IF('Table 1'!L38="","",'Table 1'!L38)</f>
        <v/>
      </c>
      <c r="I38" s="419"/>
      <c r="J38" s="420"/>
      <c r="K38" s="444" t="str">
        <f t="shared" si="0"/>
        <v/>
      </c>
      <c r="L38" s="420"/>
      <c r="M38" s="419"/>
      <c r="N38" s="420"/>
      <c r="O38" s="419"/>
      <c r="P38" s="421" t="str">
        <f t="shared" si="1"/>
        <v/>
      </c>
      <c r="Q38" s="419"/>
      <c r="R38" s="424"/>
      <c r="S38" s="420"/>
      <c r="T38" s="416" t="str">
        <f t="shared" si="2"/>
        <v/>
      </c>
      <c r="U38" s="626" t="str">
        <f t="shared" si="3"/>
        <v/>
      </c>
      <c r="V38" s="631" t="str">
        <f t="shared" si="4"/>
        <v/>
      </c>
      <c r="W38" s="442" t="str">
        <f t="shared" si="5"/>
        <v/>
      </c>
    </row>
    <row r="39" spans="1:23" x14ac:dyDescent="0.2">
      <c r="A39" s="56"/>
      <c r="B39" s="211" t="s">
        <v>641</v>
      </c>
      <c r="C39" s="212"/>
      <c r="D39" s="209" t="s">
        <v>535</v>
      </c>
      <c r="E39" s="16">
        <v>19</v>
      </c>
      <c r="F39" s="14" t="s">
        <v>50</v>
      </c>
      <c r="G39" s="14" t="s">
        <v>51</v>
      </c>
      <c r="H39" s="418">
        <f>IF('Table 1'!L39="","",'Table 1'!L39)</f>
        <v>6</v>
      </c>
      <c r="I39" s="419"/>
      <c r="J39" s="420"/>
      <c r="K39" s="444">
        <f t="shared" si="0"/>
        <v>6</v>
      </c>
      <c r="L39" s="420"/>
      <c r="M39" s="419"/>
      <c r="N39" s="420">
        <v>6</v>
      </c>
      <c r="O39" s="419"/>
      <c r="P39" s="421" t="str">
        <f t="shared" si="1"/>
        <v/>
      </c>
      <c r="Q39" s="419"/>
      <c r="R39" s="424"/>
      <c r="S39" s="420"/>
      <c r="T39" s="416" t="str">
        <f t="shared" si="2"/>
        <v/>
      </c>
      <c r="U39" s="626" t="str">
        <f t="shared" si="3"/>
        <v/>
      </c>
      <c r="V39" s="631" t="str">
        <f t="shared" si="4"/>
        <v/>
      </c>
      <c r="W39" s="442" t="str">
        <f t="shared" si="5"/>
        <v/>
      </c>
    </row>
    <row r="40" spans="1:23" x14ac:dyDescent="0.2">
      <c r="A40" s="56"/>
      <c r="B40" s="211" t="s">
        <v>642</v>
      </c>
      <c r="C40" s="212"/>
      <c r="D40" s="209" t="s">
        <v>535</v>
      </c>
      <c r="E40" s="13">
        <v>20</v>
      </c>
      <c r="F40" s="14" t="s">
        <v>52</v>
      </c>
      <c r="G40" s="14" t="s">
        <v>53</v>
      </c>
      <c r="H40" s="418">
        <f>IF('Table 1'!L40="","",'Table 1'!L40)</f>
        <v>13</v>
      </c>
      <c r="I40" s="419"/>
      <c r="J40" s="420"/>
      <c r="K40" s="444">
        <f t="shared" si="0"/>
        <v>13</v>
      </c>
      <c r="L40" s="420"/>
      <c r="M40" s="419"/>
      <c r="N40" s="420">
        <v>13</v>
      </c>
      <c r="O40" s="419"/>
      <c r="P40" s="421" t="str">
        <f t="shared" si="1"/>
        <v/>
      </c>
      <c r="Q40" s="419"/>
      <c r="R40" s="420"/>
      <c r="S40" s="423"/>
      <c r="T40" s="416" t="str">
        <f t="shared" si="2"/>
        <v/>
      </c>
      <c r="U40" s="626" t="str">
        <f t="shared" si="3"/>
        <v/>
      </c>
      <c r="V40" s="631" t="str">
        <f t="shared" si="4"/>
        <v/>
      </c>
      <c r="W40" s="442" t="str">
        <f t="shared" si="5"/>
        <v/>
      </c>
    </row>
    <row r="41" spans="1:23" x14ac:dyDescent="0.2">
      <c r="A41" s="56"/>
      <c r="B41" s="211" t="s">
        <v>643</v>
      </c>
      <c r="C41" s="212"/>
      <c r="D41" s="209" t="s">
        <v>535</v>
      </c>
      <c r="E41" s="16">
        <v>21</v>
      </c>
      <c r="F41" s="14" t="s">
        <v>54</v>
      </c>
      <c r="G41" s="14" t="s">
        <v>55</v>
      </c>
      <c r="H41" s="418" t="str">
        <f>IF('Table 1'!L41="","",'Table 1'!L41)</f>
        <v/>
      </c>
      <c r="I41" s="419"/>
      <c r="J41" s="420"/>
      <c r="K41" s="444" t="str">
        <f t="shared" si="0"/>
        <v/>
      </c>
      <c r="L41" s="420"/>
      <c r="M41" s="419"/>
      <c r="N41" s="420"/>
      <c r="O41" s="419"/>
      <c r="P41" s="421" t="str">
        <f t="shared" si="1"/>
        <v/>
      </c>
      <c r="Q41" s="419"/>
      <c r="R41" s="420"/>
      <c r="S41" s="423"/>
      <c r="T41" s="416" t="str">
        <f t="shared" si="2"/>
        <v/>
      </c>
      <c r="U41" s="626" t="str">
        <f t="shared" si="3"/>
        <v/>
      </c>
      <c r="V41" s="631" t="str">
        <f t="shared" si="4"/>
        <v/>
      </c>
      <c r="W41" s="442" t="str">
        <f t="shared" si="5"/>
        <v/>
      </c>
    </row>
    <row r="42" spans="1:23" x14ac:dyDescent="0.2">
      <c r="A42" s="56"/>
      <c r="B42" s="211" t="s">
        <v>644</v>
      </c>
      <c r="C42" s="212"/>
      <c r="D42" s="209" t="s">
        <v>535</v>
      </c>
      <c r="E42" s="13">
        <v>22</v>
      </c>
      <c r="F42" s="14" t="s">
        <v>56</v>
      </c>
      <c r="G42" s="14" t="s">
        <v>57</v>
      </c>
      <c r="H42" s="418" t="str">
        <f>IF('Table 1'!L42="","",'Table 1'!L42)</f>
        <v/>
      </c>
      <c r="I42" s="419"/>
      <c r="J42" s="420"/>
      <c r="K42" s="444" t="str">
        <f t="shared" si="0"/>
        <v/>
      </c>
      <c r="L42" s="420"/>
      <c r="M42" s="419"/>
      <c r="N42" s="420"/>
      <c r="O42" s="419"/>
      <c r="P42" s="421" t="str">
        <f t="shared" si="1"/>
        <v/>
      </c>
      <c r="Q42" s="419"/>
      <c r="R42" s="420"/>
      <c r="S42" s="423"/>
      <c r="T42" s="416" t="str">
        <f t="shared" si="2"/>
        <v/>
      </c>
      <c r="U42" s="626" t="str">
        <f t="shared" si="3"/>
        <v/>
      </c>
      <c r="V42" s="631" t="str">
        <f t="shared" si="4"/>
        <v/>
      </c>
      <c r="W42" s="442" t="str">
        <f t="shared" si="5"/>
        <v/>
      </c>
    </row>
    <row r="43" spans="1:23" x14ac:dyDescent="0.2">
      <c r="A43" s="56"/>
      <c r="B43" s="211" t="s">
        <v>645</v>
      </c>
      <c r="C43" s="212"/>
      <c r="D43" s="209" t="s">
        <v>535</v>
      </c>
      <c r="E43" s="16">
        <v>23</v>
      </c>
      <c r="F43" s="14" t="s">
        <v>58</v>
      </c>
      <c r="G43" s="14" t="s">
        <v>59</v>
      </c>
      <c r="H43" s="418">
        <f>IF('Table 1'!L43="","",'Table 1'!L43)</f>
        <v>141</v>
      </c>
      <c r="I43" s="419"/>
      <c r="J43" s="420"/>
      <c r="K43" s="444">
        <f t="shared" si="0"/>
        <v>141</v>
      </c>
      <c r="L43" s="420">
        <v>27</v>
      </c>
      <c r="M43" s="419"/>
      <c r="N43" s="420">
        <v>114</v>
      </c>
      <c r="O43" s="419"/>
      <c r="P43" s="421" t="str">
        <f t="shared" si="1"/>
        <v/>
      </c>
      <c r="Q43" s="419"/>
      <c r="R43" s="420"/>
      <c r="S43" s="423"/>
      <c r="T43" s="416" t="str">
        <f t="shared" si="2"/>
        <v/>
      </c>
      <c r="U43" s="626" t="str">
        <f t="shared" si="3"/>
        <v/>
      </c>
      <c r="V43" s="631" t="str">
        <f t="shared" si="4"/>
        <v/>
      </c>
      <c r="W43" s="442" t="str">
        <f t="shared" si="5"/>
        <v/>
      </c>
    </row>
    <row r="44" spans="1:23" x14ac:dyDescent="0.2">
      <c r="A44" s="56"/>
      <c r="B44" s="211" t="s">
        <v>646</v>
      </c>
      <c r="C44" s="212"/>
      <c r="D44" s="209" t="s">
        <v>535</v>
      </c>
      <c r="E44" s="13">
        <v>24</v>
      </c>
      <c r="F44" s="14" t="s">
        <v>60</v>
      </c>
      <c r="G44" s="14" t="s">
        <v>61</v>
      </c>
      <c r="H44" s="418" t="str">
        <f>IF('Table 1'!L44="","",'Table 1'!L44)</f>
        <v/>
      </c>
      <c r="I44" s="419"/>
      <c r="J44" s="420"/>
      <c r="K44" s="444" t="str">
        <f t="shared" si="0"/>
        <v/>
      </c>
      <c r="L44" s="420"/>
      <c r="M44" s="419"/>
      <c r="N44" s="420"/>
      <c r="O44" s="419"/>
      <c r="P44" s="421" t="str">
        <f t="shared" si="1"/>
        <v/>
      </c>
      <c r="Q44" s="419"/>
      <c r="R44" s="420"/>
      <c r="S44" s="423"/>
      <c r="T44" s="416" t="str">
        <f t="shared" si="2"/>
        <v/>
      </c>
      <c r="U44" s="626" t="str">
        <f t="shared" si="3"/>
        <v/>
      </c>
      <c r="V44" s="631" t="str">
        <f t="shared" si="4"/>
        <v/>
      </c>
      <c r="W44" s="442" t="str">
        <f t="shared" si="5"/>
        <v/>
      </c>
    </row>
    <row r="45" spans="1:23" x14ac:dyDescent="0.2">
      <c r="A45" s="56"/>
      <c r="B45" s="211" t="s">
        <v>647</v>
      </c>
      <c r="C45" s="212"/>
      <c r="D45" s="209" t="s">
        <v>535</v>
      </c>
      <c r="E45" s="16">
        <v>25</v>
      </c>
      <c r="F45" s="14" t="s">
        <v>62</v>
      </c>
      <c r="G45" s="14" t="s">
        <v>63</v>
      </c>
      <c r="H45" s="418" t="str">
        <f>IF('Table 1'!L45="","",'Table 1'!L45)</f>
        <v/>
      </c>
      <c r="I45" s="419"/>
      <c r="J45" s="420"/>
      <c r="K45" s="444" t="str">
        <f t="shared" si="0"/>
        <v/>
      </c>
      <c r="L45" s="420"/>
      <c r="M45" s="419"/>
      <c r="N45" s="420"/>
      <c r="O45" s="419"/>
      <c r="P45" s="421" t="str">
        <f t="shared" si="1"/>
        <v/>
      </c>
      <c r="Q45" s="419"/>
      <c r="R45" s="420"/>
      <c r="S45" s="423"/>
      <c r="T45" s="416" t="str">
        <f t="shared" si="2"/>
        <v/>
      </c>
      <c r="U45" s="626" t="str">
        <f t="shared" si="3"/>
        <v/>
      </c>
      <c r="V45" s="631" t="str">
        <f t="shared" si="4"/>
        <v/>
      </c>
      <c r="W45" s="442" t="str">
        <f t="shared" si="5"/>
        <v/>
      </c>
    </row>
    <row r="46" spans="1:23" x14ac:dyDescent="0.2">
      <c r="A46" s="56"/>
      <c r="B46" s="211" t="s">
        <v>648</v>
      </c>
      <c r="C46" s="212"/>
      <c r="D46" s="209" t="s">
        <v>535</v>
      </c>
      <c r="E46" s="13">
        <v>26</v>
      </c>
      <c r="F46" s="33" t="s">
        <v>508</v>
      </c>
      <c r="G46" s="33" t="s">
        <v>509</v>
      </c>
      <c r="H46" s="418" t="str">
        <f>IF('Table 1'!L46="","",'Table 1'!L46)</f>
        <v/>
      </c>
      <c r="I46" s="419"/>
      <c r="J46" s="420"/>
      <c r="K46" s="444" t="str">
        <f t="shared" si="0"/>
        <v/>
      </c>
      <c r="L46" s="420"/>
      <c r="M46" s="419"/>
      <c r="N46" s="420"/>
      <c r="O46" s="419"/>
      <c r="P46" s="421" t="str">
        <f t="shared" si="1"/>
        <v/>
      </c>
      <c r="Q46" s="419"/>
      <c r="R46" s="420"/>
      <c r="S46" s="423"/>
      <c r="T46" s="416" t="str">
        <f t="shared" si="2"/>
        <v/>
      </c>
      <c r="U46" s="626" t="str">
        <f t="shared" si="3"/>
        <v/>
      </c>
      <c r="V46" s="631" t="str">
        <f t="shared" si="4"/>
        <v/>
      </c>
      <c r="W46" s="442" t="str">
        <f t="shared" si="5"/>
        <v/>
      </c>
    </row>
    <row r="47" spans="1:23" x14ac:dyDescent="0.2">
      <c r="A47" s="56"/>
      <c r="B47" s="211" t="s">
        <v>649</v>
      </c>
      <c r="C47" s="212"/>
      <c r="D47" s="209" t="s">
        <v>535</v>
      </c>
      <c r="E47" s="16">
        <v>27</v>
      </c>
      <c r="F47" s="14" t="s">
        <v>64</v>
      </c>
      <c r="G47" s="14" t="s">
        <v>65</v>
      </c>
      <c r="H47" s="418" t="str">
        <f>IF('Table 1'!L47="","",'Table 1'!L47)</f>
        <v/>
      </c>
      <c r="I47" s="419"/>
      <c r="J47" s="420"/>
      <c r="K47" s="444" t="str">
        <f t="shared" si="0"/>
        <v/>
      </c>
      <c r="L47" s="420"/>
      <c r="M47" s="419"/>
      <c r="N47" s="420"/>
      <c r="O47" s="419"/>
      <c r="P47" s="421" t="str">
        <f t="shared" si="1"/>
        <v/>
      </c>
      <c r="Q47" s="419"/>
      <c r="R47" s="420"/>
      <c r="S47" s="423"/>
      <c r="T47" s="416" t="str">
        <f t="shared" si="2"/>
        <v/>
      </c>
      <c r="U47" s="626" t="str">
        <f t="shared" si="3"/>
        <v/>
      </c>
      <c r="V47" s="631" t="str">
        <f t="shared" si="4"/>
        <v/>
      </c>
      <c r="W47" s="442" t="str">
        <f t="shared" si="5"/>
        <v/>
      </c>
    </row>
    <row r="48" spans="1:23" x14ac:dyDescent="0.2">
      <c r="A48" s="56"/>
      <c r="B48" s="211" t="s">
        <v>650</v>
      </c>
      <c r="C48" s="212"/>
      <c r="D48" s="209" t="s">
        <v>535</v>
      </c>
      <c r="E48" s="13">
        <v>28</v>
      </c>
      <c r="F48" s="14" t="s">
        <v>66</v>
      </c>
      <c r="G48" s="14" t="s">
        <v>67</v>
      </c>
      <c r="H48" s="418" t="str">
        <f>IF('Table 1'!L48="","",'Table 1'!L48)</f>
        <v/>
      </c>
      <c r="I48" s="419"/>
      <c r="J48" s="420"/>
      <c r="K48" s="444" t="str">
        <f t="shared" si="0"/>
        <v/>
      </c>
      <c r="L48" s="420"/>
      <c r="M48" s="419"/>
      <c r="N48" s="420"/>
      <c r="O48" s="419"/>
      <c r="P48" s="421" t="str">
        <f t="shared" si="1"/>
        <v/>
      </c>
      <c r="Q48" s="419"/>
      <c r="R48" s="420"/>
      <c r="S48" s="423"/>
      <c r="T48" s="416" t="str">
        <f t="shared" si="2"/>
        <v/>
      </c>
      <c r="U48" s="626" t="str">
        <f t="shared" si="3"/>
        <v/>
      </c>
      <c r="V48" s="631" t="str">
        <f t="shared" si="4"/>
        <v/>
      </c>
      <c r="W48" s="442" t="str">
        <f t="shared" si="5"/>
        <v/>
      </c>
    </row>
    <row r="49" spans="1:23" x14ac:dyDescent="0.2">
      <c r="A49" s="56"/>
      <c r="B49" s="211" t="s">
        <v>651</v>
      </c>
      <c r="C49" s="212"/>
      <c r="D49" s="209" t="s">
        <v>535</v>
      </c>
      <c r="E49" s="16">
        <v>29</v>
      </c>
      <c r="F49" s="14" t="s">
        <v>68</v>
      </c>
      <c r="G49" s="14" t="s">
        <v>69</v>
      </c>
      <c r="H49" s="418">
        <f>IF('Table 1'!L49="","",'Table 1'!L49)</f>
        <v>4563</v>
      </c>
      <c r="I49" s="419"/>
      <c r="J49" s="420">
        <v>4178</v>
      </c>
      <c r="K49" s="444">
        <f t="shared" si="0"/>
        <v>385</v>
      </c>
      <c r="L49" s="420">
        <v>11</v>
      </c>
      <c r="M49" s="419"/>
      <c r="N49" s="420">
        <v>374</v>
      </c>
      <c r="O49" s="419"/>
      <c r="P49" s="421" t="str">
        <f t="shared" si="1"/>
        <v/>
      </c>
      <c r="Q49" s="419"/>
      <c r="R49" s="420"/>
      <c r="S49" s="423"/>
      <c r="T49" s="416" t="str">
        <f t="shared" si="2"/>
        <v/>
      </c>
      <c r="U49" s="626" t="str">
        <f t="shared" si="3"/>
        <v/>
      </c>
      <c r="V49" s="631" t="str">
        <f t="shared" si="4"/>
        <v/>
      </c>
      <c r="W49" s="442" t="str">
        <f t="shared" si="5"/>
        <v/>
      </c>
    </row>
    <row r="50" spans="1:23" x14ac:dyDescent="0.2">
      <c r="A50" s="56"/>
      <c r="B50" s="211" t="s">
        <v>652</v>
      </c>
      <c r="C50" s="212"/>
      <c r="D50" s="209" t="s">
        <v>535</v>
      </c>
      <c r="E50" s="13">
        <v>30</v>
      </c>
      <c r="F50" s="14" t="s">
        <v>70</v>
      </c>
      <c r="G50" s="14" t="s">
        <v>71</v>
      </c>
      <c r="H50" s="418" t="str">
        <f>IF('Table 1'!L50="","",'Table 1'!L50)</f>
        <v/>
      </c>
      <c r="I50" s="419"/>
      <c r="J50" s="420"/>
      <c r="K50" s="444" t="str">
        <f t="shared" si="0"/>
        <v/>
      </c>
      <c r="L50" s="420"/>
      <c r="M50" s="419"/>
      <c r="N50" s="420"/>
      <c r="O50" s="419"/>
      <c r="P50" s="421" t="str">
        <f t="shared" si="1"/>
        <v/>
      </c>
      <c r="Q50" s="419"/>
      <c r="R50" s="420"/>
      <c r="S50" s="423"/>
      <c r="T50" s="416" t="str">
        <f t="shared" si="2"/>
        <v/>
      </c>
      <c r="U50" s="626" t="str">
        <f t="shared" si="3"/>
        <v/>
      </c>
      <c r="V50" s="631" t="str">
        <f t="shared" si="4"/>
        <v/>
      </c>
      <c r="W50" s="442" t="str">
        <f t="shared" si="5"/>
        <v/>
      </c>
    </row>
    <row r="51" spans="1:23" x14ac:dyDescent="0.2">
      <c r="A51" s="56"/>
      <c r="B51" s="211" t="s">
        <v>653</v>
      </c>
      <c r="C51" s="212"/>
      <c r="D51" s="209" t="s">
        <v>535</v>
      </c>
      <c r="E51" s="16">
        <v>31</v>
      </c>
      <c r="F51" s="14" t="s">
        <v>72</v>
      </c>
      <c r="G51" s="14" t="s">
        <v>73</v>
      </c>
      <c r="H51" s="418" t="str">
        <f>IF('Table 1'!L51="","",'Table 1'!L51)</f>
        <v/>
      </c>
      <c r="I51" s="419"/>
      <c r="J51" s="420"/>
      <c r="K51" s="444" t="str">
        <f t="shared" si="0"/>
        <v/>
      </c>
      <c r="L51" s="420"/>
      <c r="M51" s="419"/>
      <c r="N51" s="420"/>
      <c r="O51" s="419"/>
      <c r="P51" s="421" t="str">
        <f t="shared" si="1"/>
        <v/>
      </c>
      <c r="Q51" s="419"/>
      <c r="R51" s="420"/>
      <c r="S51" s="423"/>
      <c r="T51" s="416" t="str">
        <f t="shared" si="2"/>
        <v/>
      </c>
      <c r="U51" s="626" t="str">
        <f t="shared" si="3"/>
        <v/>
      </c>
      <c r="V51" s="631" t="str">
        <f t="shared" si="4"/>
        <v/>
      </c>
      <c r="W51" s="442" t="str">
        <f t="shared" si="5"/>
        <v/>
      </c>
    </row>
    <row r="52" spans="1:23" x14ac:dyDescent="0.2">
      <c r="A52" s="56"/>
      <c r="B52" s="211" t="s">
        <v>654</v>
      </c>
      <c r="C52" s="212"/>
      <c r="D52" s="209" t="s">
        <v>535</v>
      </c>
      <c r="E52" s="13">
        <v>32</v>
      </c>
      <c r="F52" s="14" t="s">
        <v>74</v>
      </c>
      <c r="G52" s="14" t="s">
        <v>75</v>
      </c>
      <c r="H52" s="418" t="str">
        <f>IF('Table 1'!L52="","",'Table 1'!L52)</f>
        <v/>
      </c>
      <c r="I52" s="419"/>
      <c r="J52" s="420"/>
      <c r="K52" s="444" t="str">
        <f t="shared" si="0"/>
        <v/>
      </c>
      <c r="L52" s="420"/>
      <c r="M52" s="419"/>
      <c r="N52" s="420"/>
      <c r="O52" s="419"/>
      <c r="P52" s="421" t="str">
        <f t="shared" si="1"/>
        <v/>
      </c>
      <c r="Q52" s="419"/>
      <c r="R52" s="420"/>
      <c r="S52" s="423"/>
      <c r="T52" s="416" t="str">
        <f t="shared" si="2"/>
        <v/>
      </c>
      <c r="U52" s="626" t="str">
        <f t="shared" si="3"/>
        <v/>
      </c>
      <c r="V52" s="631" t="str">
        <f t="shared" si="4"/>
        <v/>
      </c>
      <c r="W52" s="442" t="str">
        <f t="shared" si="5"/>
        <v/>
      </c>
    </row>
    <row r="53" spans="1:23" x14ac:dyDescent="0.2">
      <c r="A53" s="56"/>
      <c r="B53" s="211" t="s">
        <v>655</v>
      </c>
      <c r="C53" s="212"/>
      <c r="D53" s="209" t="s">
        <v>535</v>
      </c>
      <c r="E53" s="16">
        <v>33</v>
      </c>
      <c r="F53" s="14" t="s">
        <v>76</v>
      </c>
      <c r="G53" s="14" t="s">
        <v>77</v>
      </c>
      <c r="H53" s="418" t="str">
        <f>IF('Table 1'!L53="","",'Table 1'!L53)</f>
        <v/>
      </c>
      <c r="I53" s="419"/>
      <c r="J53" s="420"/>
      <c r="K53" s="444" t="str">
        <f t="shared" si="0"/>
        <v/>
      </c>
      <c r="L53" s="420"/>
      <c r="M53" s="419"/>
      <c r="N53" s="420"/>
      <c r="O53" s="419"/>
      <c r="P53" s="421" t="str">
        <f t="shared" si="1"/>
        <v/>
      </c>
      <c r="Q53" s="419"/>
      <c r="R53" s="420"/>
      <c r="S53" s="423"/>
      <c r="T53" s="416" t="str">
        <f t="shared" si="2"/>
        <v/>
      </c>
      <c r="U53" s="626" t="str">
        <f t="shared" si="3"/>
        <v/>
      </c>
      <c r="V53" s="631" t="str">
        <f t="shared" si="4"/>
        <v/>
      </c>
      <c r="W53" s="442" t="str">
        <f t="shared" si="5"/>
        <v/>
      </c>
    </row>
    <row r="54" spans="1:23" x14ac:dyDescent="0.2">
      <c r="A54" s="56"/>
      <c r="B54" s="211" t="s">
        <v>656</v>
      </c>
      <c r="C54" s="212"/>
      <c r="D54" s="209" t="s">
        <v>535</v>
      </c>
      <c r="E54" s="13">
        <v>34</v>
      </c>
      <c r="F54" s="14" t="s">
        <v>78</v>
      </c>
      <c r="G54" s="14" t="s">
        <v>79</v>
      </c>
      <c r="H54" s="418" t="str">
        <f>IF('Table 1'!L54="","",'Table 1'!L54)</f>
        <v/>
      </c>
      <c r="I54" s="419"/>
      <c r="J54" s="420"/>
      <c r="K54" s="444" t="str">
        <f t="shared" si="0"/>
        <v/>
      </c>
      <c r="L54" s="420"/>
      <c r="M54" s="419"/>
      <c r="N54" s="420"/>
      <c r="O54" s="419"/>
      <c r="P54" s="421" t="str">
        <f t="shared" si="1"/>
        <v/>
      </c>
      <c r="Q54" s="419"/>
      <c r="R54" s="420"/>
      <c r="S54" s="423"/>
      <c r="T54" s="416" t="str">
        <f t="shared" si="2"/>
        <v/>
      </c>
      <c r="U54" s="626" t="str">
        <f t="shared" si="3"/>
        <v/>
      </c>
      <c r="V54" s="631" t="str">
        <f t="shared" si="4"/>
        <v/>
      </c>
      <c r="W54" s="442" t="str">
        <f t="shared" si="5"/>
        <v/>
      </c>
    </row>
    <row r="55" spans="1:23" x14ac:dyDescent="0.2">
      <c r="A55" s="56"/>
      <c r="B55" s="211" t="s">
        <v>657</v>
      </c>
      <c r="C55" s="212"/>
      <c r="D55" s="209" t="s">
        <v>535</v>
      </c>
      <c r="E55" s="16">
        <v>35</v>
      </c>
      <c r="F55" s="14" t="s">
        <v>80</v>
      </c>
      <c r="G55" s="14" t="s">
        <v>81</v>
      </c>
      <c r="H55" s="418" t="str">
        <f>IF('Table 1'!L55="","",'Table 1'!L55)</f>
        <v/>
      </c>
      <c r="I55" s="419"/>
      <c r="J55" s="420"/>
      <c r="K55" s="444" t="str">
        <f t="shared" si="0"/>
        <v/>
      </c>
      <c r="L55" s="420"/>
      <c r="M55" s="419"/>
      <c r="N55" s="420"/>
      <c r="O55" s="419"/>
      <c r="P55" s="421" t="str">
        <f t="shared" si="1"/>
        <v/>
      </c>
      <c r="Q55" s="419"/>
      <c r="R55" s="420"/>
      <c r="S55" s="423"/>
      <c r="T55" s="416" t="str">
        <f t="shared" si="2"/>
        <v/>
      </c>
      <c r="U55" s="626" t="str">
        <f t="shared" si="3"/>
        <v/>
      </c>
      <c r="V55" s="631" t="str">
        <f t="shared" si="4"/>
        <v/>
      </c>
      <c r="W55" s="442" t="str">
        <f t="shared" si="5"/>
        <v/>
      </c>
    </row>
    <row r="56" spans="1:23" x14ac:dyDescent="0.2">
      <c r="A56" s="56"/>
      <c r="B56" s="211" t="s">
        <v>658</v>
      </c>
      <c r="C56" s="212"/>
      <c r="D56" s="209" t="s">
        <v>535</v>
      </c>
      <c r="E56" s="13">
        <v>36</v>
      </c>
      <c r="F56" s="14" t="s">
        <v>82</v>
      </c>
      <c r="G56" s="14" t="s">
        <v>83</v>
      </c>
      <c r="H56" s="418" t="str">
        <f>IF('Table 1'!L56="","",'Table 1'!L56)</f>
        <v/>
      </c>
      <c r="I56" s="419"/>
      <c r="J56" s="420"/>
      <c r="K56" s="444" t="str">
        <f t="shared" si="0"/>
        <v/>
      </c>
      <c r="L56" s="420"/>
      <c r="M56" s="419"/>
      <c r="N56" s="420"/>
      <c r="O56" s="419"/>
      <c r="P56" s="421" t="str">
        <f t="shared" si="1"/>
        <v/>
      </c>
      <c r="Q56" s="419"/>
      <c r="R56" s="420"/>
      <c r="S56" s="423"/>
      <c r="T56" s="416" t="str">
        <f t="shared" si="2"/>
        <v/>
      </c>
      <c r="U56" s="626" t="str">
        <f t="shared" si="3"/>
        <v/>
      </c>
      <c r="V56" s="631" t="str">
        <f t="shared" si="4"/>
        <v/>
      </c>
      <c r="W56" s="442" t="str">
        <f t="shared" si="5"/>
        <v/>
      </c>
    </row>
    <row r="57" spans="1:23" x14ac:dyDescent="0.2">
      <c r="A57" s="56"/>
      <c r="B57" s="211" t="s">
        <v>660</v>
      </c>
      <c r="C57" s="212"/>
      <c r="D57" s="209" t="s">
        <v>535</v>
      </c>
      <c r="E57" s="16">
        <v>37</v>
      </c>
      <c r="F57" s="14" t="s">
        <v>86</v>
      </c>
      <c r="G57" s="14" t="s">
        <v>960</v>
      </c>
      <c r="H57" s="418" t="str">
        <f>IF('Table 1'!L57="","",'Table 1'!L57)</f>
        <v/>
      </c>
      <c r="I57" s="419"/>
      <c r="J57" s="420"/>
      <c r="K57" s="444" t="str">
        <f t="shared" si="0"/>
        <v/>
      </c>
      <c r="L57" s="420"/>
      <c r="M57" s="419"/>
      <c r="N57" s="420"/>
      <c r="O57" s="419"/>
      <c r="P57" s="421" t="str">
        <f t="shared" si="1"/>
        <v/>
      </c>
      <c r="Q57" s="419"/>
      <c r="R57" s="420"/>
      <c r="S57" s="423"/>
      <c r="T57" s="416" t="str">
        <f t="shared" si="2"/>
        <v/>
      </c>
      <c r="U57" s="626" t="str">
        <f t="shared" si="3"/>
        <v/>
      </c>
      <c r="V57" s="631" t="str">
        <f t="shared" si="4"/>
        <v/>
      </c>
      <c r="W57" s="442" t="str">
        <f t="shared" si="5"/>
        <v/>
      </c>
    </row>
    <row r="58" spans="1:23" x14ac:dyDescent="0.2">
      <c r="A58" s="56"/>
      <c r="B58" s="211" t="s">
        <v>659</v>
      </c>
      <c r="C58" s="212"/>
      <c r="D58" s="209" t="s">
        <v>535</v>
      </c>
      <c r="E58" s="13">
        <v>38</v>
      </c>
      <c r="F58" s="14" t="s">
        <v>84</v>
      </c>
      <c r="G58" s="14" t="s">
        <v>85</v>
      </c>
      <c r="H58" s="418">
        <f>IF('Table 1'!L58="","",'Table 1'!L58)</f>
        <v>2001</v>
      </c>
      <c r="I58" s="419"/>
      <c r="J58" s="420">
        <v>149</v>
      </c>
      <c r="K58" s="444">
        <f t="shared" si="0"/>
        <v>1852</v>
      </c>
      <c r="L58" s="420">
        <v>103</v>
      </c>
      <c r="M58" s="419">
        <f>5+31</f>
        <v>36</v>
      </c>
      <c r="N58" s="420">
        <f>1749-5-31</f>
        <v>1713</v>
      </c>
      <c r="O58" s="419"/>
      <c r="P58" s="421" t="str">
        <f t="shared" si="1"/>
        <v/>
      </c>
      <c r="Q58" s="419"/>
      <c r="R58" s="420"/>
      <c r="S58" s="423"/>
      <c r="T58" s="416" t="str">
        <f t="shared" si="2"/>
        <v/>
      </c>
      <c r="U58" s="626" t="str">
        <f t="shared" si="3"/>
        <v/>
      </c>
      <c r="V58" s="631" t="str">
        <f t="shared" si="4"/>
        <v/>
      </c>
      <c r="W58" s="442" t="str">
        <f t="shared" si="5"/>
        <v/>
      </c>
    </row>
    <row r="59" spans="1:23" x14ac:dyDescent="0.2">
      <c r="A59" s="56"/>
      <c r="B59" s="211" t="s">
        <v>661</v>
      </c>
      <c r="C59" s="212"/>
      <c r="D59" s="209" t="s">
        <v>535</v>
      </c>
      <c r="E59" s="16">
        <v>39</v>
      </c>
      <c r="F59" s="14" t="s">
        <v>87</v>
      </c>
      <c r="G59" s="14" t="s">
        <v>88</v>
      </c>
      <c r="H59" s="418" t="str">
        <f>IF('Table 1'!L59="","",'Table 1'!L59)</f>
        <v/>
      </c>
      <c r="I59" s="419"/>
      <c r="J59" s="420"/>
      <c r="K59" s="444" t="str">
        <f t="shared" si="0"/>
        <v/>
      </c>
      <c r="L59" s="420"/>
      <c r="M59" s="419"/>
      <c r="N59" s="420"/>
      <c r="O59" s="419"/>
      <c r="P59" s="421" t="str">
        <f t="shared" si="1"/>
        <v/>
      </c>
      <c r="Q59" s="419"/>
      <c r="R59" s="420"/>
      <c r="S59" s="423"/>
      <c r="T59" s="416" t="str">
        <f t="shared" si="2"/>
        <v/>
      </c>
      <c r="U59" s="626" t="str">
        <f t="shared" si="3"/>
        <v/>
      </c>
      <c r="V59" s="631" t="str">
        <f t="shared" si="4"/>
        <v/>
      </c>
      <c r="W59" s="442" t="str">
        <f t="shared" si="5"/>
        <v/>
      </c>
    </row>
    <row r="60" spans="1:23" x14ac:dyDescent="0.2">
      <c r="A60" s="56"/>
      <c r="B60" s="211" t="s">
        <v>662</v>
      </c>
      <c r="C60" s="212"/>
      <c r="D60" s="209" t="s">
        <v>535</v>
      </c>
      <c r="E60" s="13">
        <v>40</v>
      </c>
      <c r="F60" s="14" t="s">
        <v>89</v>
      </c>
      <c r="G60" s="14" t="s">
        <v>90</v>
      </c>
      <c r="H60" s="418" t="str">
        <f>IF('Table 1'!L60="","",'Table 1'!L60)</f>
        <v/>
      </c>
      <c r="I60" s="419"/>
      <c r="J60" s="420"/>
      <c r="K60" s="444" t="str">
        <f t="shared" si="0"/>
        <v/>
      </c>
      <c r="L60" s="420"/>
      <c r="M60" s="419"/>
      <c r="N60" s="420"/>
      <c r="O60" s="419"/>
      <c r="P60" s="421" t="str">
        <f t="shared" si="1"/>
        <v/>
      </c>
      <c r="Q60" s="419"/>
      <c r="R60" s="420"/>
      <c r="S60" s="423"/>
      <c r="T60" s="416" t="str">
        <f t="shared" si="2"/>
        <v/>
      </c>
      <c r="U60" s="626" t="str">
        <f t="shared" si="3"/>
        <v/>
      </c>
      <c r="V60" s="631" t="str">
        <f t="shared" si="4"/>
        <v/>
      </c>
      <c r="W60" s="442" t="str">
        <f t="shared" si="5"/>
        <v/>
      </c>
    </row>
    <row r="61" spans="1:23" x14ac:dyDescent="0.2">
      <c r="A61" s="56"/>
      <c r="B61" s="211" t="s">
        <v>663</v>
      </c>
      <c r="C61" s="212"/>
      <c r="D61" s="209" t="s">
        <v>535</v>
      </c>
      <c r="E61" s="16">
        <v>41</v>
      </c>
      <c r="F61" s="14" t="s">
        <v>91</v>
      </c>
      <c r="G61" s="14" t="s">
        <v>92</v>
      </c>
      <c r="H61" s="418" t="str">
        <f>IF('Table 1'!L61="","",'Table 1'!L61)</f>
        <v/>
      </c>
      <c r="I61" s="419"/>
      <c r="J61" s="420"/>
      <c r="K61" s="444" t="str">
        <f t="shared" si="0"/>
        <v/>
      </c>
      <c r="L61" s="420"/>
      <c r="M61" s="419"/>
      <c r="N61" s="420"/>
      <c r="O61" s="419"/>
      <c r="P61" s="421" t="str">
        <f t="shared" si="1"/>
        <v/>
      </c>
      <c r="Q61" s="419"/>
      <c r="R61" s="420"/>
      <c r="S61" s="423"/>
      <c r="T61" s="416" t="str">
        <f t="shared" si="2"/>
        <v/>
      </c>
      <c r="U61" s="626" t="str">
        <f t="shared" si="3"/>
        <v/>
      </c>
      <c r="V61" s="631" t="str">
        <f t="shared" si="4"/>
        <v/>
      </c>
      <c r="W61" s="442" t="str">
        <f t="shared" si="5"/>
        <v/>
      </c>
    </row>
    <row r="62" spans="1:23" x14ac:dyDescent="0.2">
      <c r="A62" s="56"/>
      <c r="B62" s="211" t="s">
        <v>664</v>
      </c>
      <c r="C62" s="212"/>
      <c r="D62" s="209" t="s">
        <v>535</v>
      </c>
      <c r="E62" s="13">
        <v>42</v>
      </c>
      <c r="F62" s="14" t="s">
        <v>93</v>
      </c>
      <c r="G62" s="14" t="s">
        <v>94</v>
      </c>
      <c r="H62" s="418" t="str">
        <f>IF('Table 1'!L62="","",'Table 1'!L62)</f>
        <v/>
      </c>
      <c r="I62" s="419"/>
      <c r="J62" s="420"/>
      <c r="K62" s="444" t="str">
        <f t="shared" si="0"/>
        <v/>
      </c>
      <c r="L62" s="420"/>
      <c r="M62" s="419"/>
      <c r="N62" s="420"/>
      <c r="O62" s="419"/>
      <c r="P62" s="421" t="str">
        <f t="shared" si="1"/>
        <v/>
      </c>
      <c r="Q62" s="419"/>
      <c r="R62" s="420"/>
      <c r="S62" s="423"/>
      <c r="T62" s="416" t="str">
        <f t="shared" si="2"/>
        <v/>
      </c>
      <c r="U62" s="626" t="str">
        <f t="shared" si="3"/>
        <v/>
      </c>
      <c r="V62" s="631" t="str">
        <f t="shared" si="4"/>
        <v/>
      </c>
      <c r="W62" s="442" t="str">
        <f t="shared" si="5"/>
        <v/>
      </c>
    </row>
    <row r="63" spans="1:23" x14ac:dyDescent="0.2">
      <c r="A63" s="56"/>
      <c r="B63" s="211" t="s">
        <v>717</v>
      </c>
      <c r="C63" s="212"/>
      <c r="D63" s="209" t="s">
        <v>535</v>
      </c>
      <c r="E63" s="16">
        <v>43</v>
      </c>
      <c r="F63" s="14" t="s">
        <v>196</v>
      </c>
      <c r="G63" s="14" t="s">
        <v>549</v>
      </c>
      <c r="H63" s="418">
        <f>IF('Table 1'!L63="","",'Table 1'!L63)</f>
        <v>399</v>
      </c>
      <c r="I63" s="419"/>
      <c r="J63" s="420"/>
      <c r="K63" s="444">
        <f t="shared" si="0"/>
        <v>399</v>
      </c>
      <c r="L63" s="420"/>
      <c r="M63" s="419"/>
      <c r="N63" s="420">
        <v>399</v>
      </c>
      <c r="O63" s="419"/>
      <c r="P63" s="421" t="str">
        <f t="shared" si="1"/>
        <v/>
      </c>
      <c r="Q63" s="419"/>
      <c r="R63" s="420"/>
      <c r="S63" s="423"/>
      <c r="T63" s="416" t="str">
        <f t="shared" si="2"/>
        <v/>
      </c>
      <c r="U63" s="626" t="str">
        <f t="shared" si="3"/>
        <v/>
      </c>
      <c r="V63" s="631" t="str">
        <f t="shared" si="4"/>
        <v/>
      </c>
      <c r="W63" s="442" t="str">
        <f t="shared" si="5"/>
        <v/>
      </c>
    </row>
    <row r="64" spans="1:23" x14ac:dyDescent="0.2">
      <c r="A64" s="56"/>
      <c r="B64" s="211" t="s">
        <v>749</v>
      </c>
      <c r="C64" s="212"/>
      <c r="D64" s="209" t="s">
        <v>535</v>
      </c>
      <c r="E64" s="13">
        <v>44</v>
      </c>
      <c r="F64" s="14" t="s">
        <v>255</v>
      </c>
      <c r="G64" s="14" t="s">
        <v>918</v>
      </c>
      <c r="H64" s="418" t="str">
        <f>IF('Table 1'!L64="","",'Table 1'!L64)</f>
        <v/>
      </c>
      <c r="I64" s="419"/>
      <c r="J64" s="420"/>
      <c r="K64" s="444" t="str">
        <f t="shared" si="0"/>
        <v/>
      </c>
      <c r="L64" s="420"/>
      <c r="M64" s="419"/>
      <c r="N64" s="420"/>
      <c r="O64" s="419"/>
      <c r="P64" s="421" t="str">
        <f t="shared" si="1"/>
        <v/>
      </c>
      <c r="Q64" s="419"/>
      <c r="R64" s="420"/>
      <c r="S64" s="423"/>
      <c r="T64" s="416" t="str">
        <f t="shared" si="2"/>
        <v/>
      </c>
      <c r="U64" s="626" t="str">
        <f t="shared" si="3"/>
        <v/>
      </c>
      <c r="V64" s="631" t="str">
        <f t="shared" si="4"/>
        <v/>
      </c>
      <c r="W64" s="442" t="str">
        <f t="shared" si="5"/>
        <v/>
      </c>
    </row>
    <row r="65" spans="1:23" x14ac:dyDescent="0.2">
      <c r="A65" s="56"/>
      <c r="B65" s="211" t="s">
        <v>665</v>
      </c>
      <c r="C65" s="212"/>
      <c r="D65" s="209" t="s">
        <v>535</v>
      </c>
      <c r="E65" s="16">
        <v>45</v>
      </c>
      <c r="F65" s="14" t="s">
        <v>95</v>
      </c>
      <c r="G65" s="14" t="s">
        <v>548</v>
      </c>
      <c r="H65" s="418">
        <f>IF('Table 1'!L65="","",'Table 1'!L65)</f>
        <v>4</v>
      </c>
      <c r="I65" s="419"/>
      <c r="J65" s="420">
        <v>1</v>
      </c>
      <c r="K65" s="444">
        <f t="shared" si="0"/>
        <v>3</v>
      </c>
      <c r="L65" s="420">
        <v>3</v>
      </c>
      <c r="M65" s="419"/>
      <c r="N65" s="420"/>
      <c r="O65" s="419"/>
      <c r="P65" s="421" t="str">
        <f t="shared" si="1"/>
        <v/>
      </c>
      <c r="Q65" s="419"/>
      <c r="R65" s="420"/>
      <c r="S65" s="423"/>
      <c r="T65" s="416" t="str">
        <f t="shared" si="2"/>
        <v/>
      </c>
      <c r="U65" s="626" t="str">
        <f t="shared" si="3"/>
        <v/>
      </c>
      <c r="V65" s="631" t="str">
        <f t="shared" si="4"/>
        <v/>
      </c>
      <c r="W65" s="442" t="str">
        <f t="shared" si="5"/>
        <v/>
      </c>
    </row>
    <row r="66" spans="1:23" x14ac:dyDescent="0.2">
      <c r="A66" s="56"/>
      <c r="B66" s="211" t="s">
        <v>666</v>
      </c>
      <c r="C66" s="212"/>
      <c r="D66" s="209" t="s">
        <v>535</v>
      </c>
      <c r="E66" s="13">
        <v>46</v>
      </c>
      <c r="F66" s="14" t="s">
        <v>96</v>
      </c>
      <c r="G66" s="14" t="s">
        <v>97</v>
      </c>
      <c r="H66" s="418" t="str">
        <f>IF('Table 1'!L66="","",'Table 1'!L66)</f>
        <v/>
      </c>
      <c r="I66" s="419"/>
      <c r="J66" s="420"/>
      <c r="K66" s="444" t="str">
        <f t="shared" si="0"/>
        <v/>
      </c>
      <c r="L66" s="420"/>
      <c r="M66" s="419"/>
      <c r="N66" s="420"/>
      <c r="O66" s="419"/>
      <c r="P66" s="421" t="str">
        <f t="shared" si="1"/>
        <v/>
      </c>
      <c r="Q66" s="419"/>
      <c r="R66" s="420"/>
      <c r="S66" s="423"/>
      <c r="T66" s="416" t="str">
        <f t="shared" si="2"/>
        <v/>
      </c>
      <c r="U66" s="626" t="str">
        <f t="shared" si="3"/>
        <v/>
      </c>
      <c r="V66" s="631" t="str">
        <f t="shared" si="4"/>
        <v/>
      </c>
      <c r="W66" s="442" t="str">
        <f t="shared" si="5"/>
        <v/>
      </c>
    </row>
    <row r="67" spans="1:23" x14ac:dyDescent="0.2">
      <c r="A67" s="56"/>
      <c r="B67" s="211" t="s">
        <v>667</v>
      </c>
      <c r="C67" s="212"/>
      <c r="D67" s="209" t="s">
        <v>535</v>
      </c>
      <c r="E67" s="16">
        <v>47</v>
      </c>
      <c r="F67" s="14" t="s">
        <v>98</v>
      </c>
      <c r="G67" s="14" t="s">
        <v>99</v>
      </c>
      <c r="H67" s="418" t="str">
        <f>IF('Table 1'!L67="","",'Table 1'!L67)</f>
        <v/>
      </c>
      <c r="I67" s="419"/>
      <c r="J67" s="420"/>
      <c r="K67" s="444" t="str">
        <f t="shared" si="0"/>
        <v/>
      </c>
      <c r="L67" s="420"/>
      <c r="M67" s="419"/>
      <c r="N67" s="420"/>
      <c r="O67" s="419"/>
      <c r="P67" s="421" t="str">
        <f t="shared" si="1"/>
        <v/>
      </c>
      <c r="Q67" s="419"/>
      <c r="R67" s="420"/>
      <c r="S67" s="423"/>
      <c r="T67" s="416" t="str">
        <f t="shared" si="2"/>
        <v/>
      </c>
      <c r="U67" s="626" t="str">
        <f t="shared" si="3"/>
        <v/>
      </c>
      <c r="V67" s="631" t="str">
        <f t="shared" si="4"/>
        <v/>
      </c>
      <c r="W67" s="442" t="str">
        <f t="shared" si="5"/>
        <v/>
      </c>
    </row>
    <row r="68" spans="1:23" x14ac:dyDescent="0.2">
      <c r="A68" s="56"/>
      <c r="B68" s="211" t="s">
        <v>668</v>
      </c>
      <c r="C68" s="212"/>
      <c r="D68" s="209" t="s">
        <v>535</v>
      </c>
      <c r="E68" s="13">
        <v>48</v>
      </c>
      <c r="F68" s="14" t="s">
        <v>100</v>
      </c>
      <c r="G68" s="14" t="s">
        <v>101</v>
      </c>
      <c r="H68" s="418">
        <f>IF('Table 1'!L68="","",'Table 1'!L68)</f>
        <v>5</v>
      </c>
      <c r="I68" s="419"/>
      <c r="J68" s="420">
        <v>3</v>
      </c>
      <c r="K68" s="444">
        <f t="shared" si="0"/>
        <v>2</v>
      </c>
      <c r="L68" s="420">
        <v>2</v>
      </c>
      <c r="M68" s="419"/>
      <c r="N68" s="420"/>
      <c r="O68" s="419"/>
      <c r="P68" s="421" t="str">
        <f t="shared" si="1"/>
        <v/>
      </c>
      <c r="Q68" s="419"/>
      <c r="R68" s="420"/>
      <c r="S68" s="423"/>
      <c r="T68" s="416" t="str">
        <f t="shared" si="2"/>
        <v/>
      </c>
      <c r="U68" s="626" t="str">
        <f t="shared" si="3"/>
        <v/>
      </c>
      <c r="V68" s="631" t="str">
        <f t="shared" si="4"/>
        <v/>
      </c>
      <c r="W68" s="442" t="str">
        <f t="shared" si="5"/>
        <v/>
      </c>
    </row>
    <row r="69" spans="1:23" x14ac:dyDescent="0.2">
      <c r="A69" s="56"/>
      <c r="B69" s="211" t="s">
        <v>669</v>
      </c>
      <c r="C69" s="212"/>
      <c r="D69" s="209" t="s">
        <v>535</v>
      </c>
      <c r="E69" s="16">
        <v>49</v>
      </c>
      <c r="F69" s="14" t="s">
        <v>102</v>
      </c>
      <c r="G69" s="14" t="s">
        <v>103</v>
      </c>
      <c r="H69" s="418" t="str">
        <f>IF('Table 1'!L69="","",'Table 1'!L69)</f>
        <v/>
      </c>
      <c r="I69" s="419"/>
      <c r="J69" s="420"/>
      <c r="K69" s="444" t="str">
        <f t="shared" si="0"/>
        <v/>
      </c>
      <c r="L69" s="420"/>
      <c r="M69" s="419"/>
      <c r="N69" s="420"/>
      <c r="O69" s="419"/>
      <c r="P69" s="421" t="str">
        <f t="shared" si="1"/>
        <v/>
      </c>
      <c r="Q69" s="419"/>
      <c r="R69" s="420"/>
      <c r="S69" s="423"/>
      <c r="T69" s="416" t="str">
        <f t="shared" si="2"/>
        <v/>
      </c>
      <c r="U69" s="626" t="str">
        <f t="shared" si="3"/>
        <v/>
      </c>
      <c r="V69" s="631" t="str">
        <f t="shared" si="4"/>
        <v/>
      </c>
      <c r="W69" s="442" t="str">
        <f t="shared" si="5"/>
        <v/>
      </c>
    </row>
    <row r="70" spans="1:23" x14ac:dyDescent="0.2">
      <c r="A70" s="56"/>
      <c r="B70" s="211" t="s">
        <v>670</v>
      </c>
      <c r="C70" s="212"/>
      <c r="D70" s="209" t="s">
        <v>535</v>
      </c>
      <c r="E70" s="13">
        <v>50</v>
      </c>
      <c r="F70" s="14" t="s">
        <v>104</v>
      </c>
      <c r="G70" s="14" t="s">
        <v>105</v>
      </c>
      <c r="H70" s="418" t="str">
        <f>IF('Table 1'!L70="","",'Table 1'!L70)</f>
        <v/>
      </c>
      <c r="I70" s="419"/>
      <c r="J70" s="420"/>
      <c r="K70" s="444" t="str">
        <f t="shared" si="0"/>
        <v/>
      </c>
      <c r="L70" s="420"/>
      <c r="M70" s="419"/>
      <c r="N70" s="420"/>
      <c r="O70" s="419"/>
      <c r="P70" s="421" t="str">
        <f t="shared" si="1"/>
        <v/>
      </c>
      <c r="Q70" s="419"/>
      <c r="R70" s="420"/>
      <c r="S70" s="423"/>
      <c r="T70" s="416" t="str">
        <f t="shared" si="2"/>
        <v/>
      </c>
      <c r="U70" s="626" t="str">
        <f t="shared" si="3"/>
        <v/>
      </c>
      <c r="V70" s="631" t="str">
        <f t="shared" si="4"/>
        <v/>
      </c>
      <c r="W70" s="442" t="str">
        <f t="shared" si="5"/>
        <v/>
      </c>
    </row>
    <row r="71" spans="1:23" x14ac:dyDescent="0.2">
      <c r="A71" s="56"/>
      <c r="B71" s="211" t="s">
        <v>671</v>
      </c>
      <c r="C71" s="212"/>
      <c r="D71" s="209" t="s">
        <v>535</v>
      </c>
      <c r="E71" s="16">
        <v>51</v>
      </c>
      <c r="F71" s="14" t="s">
        <v>106</v>
      </c>
      <c r="G71" s="14" t="s">
        <v>107</v>
      </c>
      <c r="H71" s="418" t="str">
        <f>IF('Table 1'!L71="","",'Table 1'!L71)</f>
        <v/>
      </c>
      <c r="I71" s="419"/>
      <c r="J71" s="420"/>
      <c r="K71" s="444" t="str">
        <f t="shared" si="0"/>
        <v/>
      </c>
      <c r="L71" s="420"/>
      <c r="M71" s="419"/>
      <c r="N71" s="420"/>
      <c r="O71" s="419"/>
      <c r="P71" s="421" t="str">
        <f t="shared" si="1"/>
        <v/>
      </c>
      <c r="Q71" s="419"/>
      <c r="R71" s="420"/>
      <c r="S71" s="423"/>
      <c r="T71" s="416" t="str">
        <f t="shared" si="2"/>
        <v/>
      </c>
      <c r="U71" s="626" t="str">
        <f t="shared" si="3"/>
        <v/>
      </c>
      <c r="V71" s="631" t="str">
        <f t="shared" si="4"/>
        <v/>
      </c>
      <c r="W71" s="442" t="str">
        <f t="shared" si="5"/>
        <v/>
      </c>
    </row>
    <row r="72" spans="1:23" x14ac:dyDescent="0.2">
      <c r="A72" s="56"/>
      <c r="B72" s="211" t="s">
        <v>672</v>
      </c>
      <c r="C72" s="212"/>
      <c r="D72" s="209" t="s">
        <v>535</v>
      </c>
      <c r="E72" s="13">
        <v>52</v>
      </c>
      <c r="F72" s="14" t="s">
        <v>108</v>
      </c>
      <c r="G72" s="14" t="s">
        <v>109</v>
      </c>
      <c r="H72" s="418" t="str">
        <f>IF('Table 1'!L72="","",'Table 1'!L72)</f>
        <v/>
      </c>
      <c r="I72" s="419"/>
      <c r="J72" s="420"/>
      <c r="K72" s="444" t="str">
        <f t="shared" si="0"/>
        <v/>
      </c>
      <c r="L72" s="420"/>
      <c r="M72" s="419"/>
      <c r="N72" s="420"/>
      <c r="O72" s="419"/>
      <c r="P72" s="421" t="str">
        <f t="shared" si="1"/>
        <v/>
      </c>
      <c r="Q72" s="419"/>
      <c r="R72" s="420"/>
      <c r="S72" s="423"/>
      <c r="T72" s="416" t="str">
        <f t="shared" si="2"/>
        <v/>
      </c>
      <c r="U72" s="626" t="str">
        <f t="shared" si="3"/>
        <v/>
      </c>
      <c r="V72" s="631" t="str">
        <f t="shared" si="4"/>
        <v/>
      </c>
      <c r="W72" s="442" t="str">
        <f t="shared" si="5"/>
        <v/>
      </c>
    </row>
    <row r="73" spans="1:23" x14ac:dyDescent="0.2">
      <c r="A73" s="56"/>
      <c r="B73" s="211" t="s">
        <v>673</v>
      </c>
      <c r="C73" s="212"/>
      <c r="D73" s="209" t="s">
        <v>535</v>
      </c>
      <c r="E73" s="16">
        <v>53</v>
      </c>
      <c r="F73" s="14" t="s">
        <v>110</v>
      </c>
      <c r="G73" s="14" t="s">
        <v>111</v>
      </c>
      <c r="H73" s="418" t="str">
        <f>IF('Table 1'!L73="","",'Table 1'!L73)</f>
        <v/>
      </c>
      <c r="I73" s="419"/>
      <c r="J73" s="420"/>
      <c r="K73" s="444" t="str">
        <f t="shared" si="0"/>
        <v/>
      </c>
      <c r="L73" s="420"/>
      <c r="M73" s="419"/>
      <c r="N73" s="420"/>
      <c r="O73" s="419"/>
      <c r="P73" s="421" t="str">
        <f t="shared" si="1"/>
        <v/>
      </c>
      <c r="Q73" s="419"/>
      <c r="R73" s="420"/>
      <c r="S73" s="423"/>
      <c r="T73" s="416" t="str">
        <f t="shared" si="2"/>
        <v/>
      </c>
      <c r="U73" s="626" t="str">
        <f t="shared" si="3"/>
        <v/>
      </c>
      <c r="V73" s="631" t="str">
        <f t="shared" si="4"/>
        <v/>
      </c>
      <c r="W73" s="442" t="str">
        <f t="shared" si="5"/>
        <v/>
      </c>
    </row>
    <row r="74" spans="1:23" x14ac:dyDescent="0.2">
      <c r="A74" s="56"/>
      <c r="B74" s="211" t="s">
        <v>674</v>
      </c>
      <c r="C74" s="212"/>
      <c r="D74" s="209" t="s">
        <v>535</v>
      </c>
      <c r="E74" s="13">
        <v>54</v>
      </c>
      <c r="F74" s="14" t="s">
        <v>112</v>
      </c>
      <c r="G74" s="14" t="s">
        <v>113</v>
      </c>
      <c r="H74" s="418" t="str">
        <f>IF('Table 1'!L74="","",'Table 1'!L74)</f>
        <v/>
      </c>
      <c r="I74" s="419"/>
      <c r="J74" s="420"/>
      <c r="K74" s="444" t="str">
        <f t="shared" si="0"/>
        <v/>
      </c>
      <c r="L74" s="420"/>
      <c r="M74" s="419"/>
      <c r="N74" s="420"/>
      <c r="O74" s="419"/>
      <c r="P74" s="421" t="str">
        <f t="shared" si="1"/>
        <v/>
      </c>
      <c r="Q74" s="419"/>
      <c r="R74" s="420"/>
      <c r="S74" s="423"/>
      <c r="T74" s="416" t="str">
        <f t="shared" si="2"/>
        <v/>
      </c>
      <c r="U74" s="626" t="str">
        <f t="shared" si="3"/>
        <v/>
      </c>
      <c r="V74" s="631" t="str">
        <f t="shared" si="4"/>
        <v/>
      </c>
      <c r="W74" s="442" t="str">
        <f t="shared" si="5"/>
        <v/>
      </c>
    </row>
    <row r="75" spans="1:23" x14ac:dyDescent="0.2">
      <c r="A75" s="56"/>
      <c r="B75" s="211" t="s">
        <v>675</v>
      </c>
      <c r="C75" s="212"/>
      <c r="D75" s="209" t="s">
        <v>535</v>
      </c>
      <c r="E75" s="16">
        <v>55</v>
      </c>
      <c r="F75" s="14" t="s">
        <v>114</v>
      </c>
      <c r="G75" s="14" t="s">
        <v>115</v>
      </c>
      <c r="H75" s="418" t="str">
        <f>IF('Table 1'!L75="","",'Table 1'!L75)</f>
        <v/>
      </c>
      <c r="I75" s="419"/>
      <c r="J75" s="420"/>
      <c r="K75" s="444" t="str">
        <f t="shared" si="0"/>
        <v/>
      </c>
      <c r="L75" s="420"/>
      <c r="M75" s="419"/>
      <c r="N75" s="420"/>
      <c r="O75" s="419"/>
      <c r="P75" s="421" t="str">
        <f t="shared" si="1"/>
        <v/>
      </c>
      <c r="Q75" s="419"/>
      <c r="R75" s="420"/>
      <c r="S75" s="423"/>
      <c r="T75" s="416" t="str">
        <f t="shared" si="2"/>
        <v/>
      </c>
      <c r="U75" s="626" t="str">
        <f t="shared" si="3"/>
        <v/>
      </c>
      <c r="V75" s="631" t="str">
        <f t="shared" si="4"/>
        <v/>
      </c>
      <c r="W75" s="442" t="str">
        <f t="shared" si="5"/>
        <v/>
      </c>
    </row>
    <row r="76" spans="1:23" x14ac:dyDescent="0.2">
      <c r="A76" s="56"/>
      <c r="B76" s="211" t="s">
        <v>676</v>
      </c>
      <c r="C76" s="212"/>
      <c r="D76" s="209" t="s">
        <v>535</v>
      </c>
      <c r="E76" s="13">
        <v>56</v>
      </c>
      <c r="F76" s="14" t="s">
        <v>116</v>
      </c>
      <c r="G76" s="14" t="s">
        <v>117</v>
      </c>
      <c r="H76" s="418">
        <f>IF('Table 1'!L76="","",'Table 1'!L76)</f>
        <v>3</v>
      </c>
      <c r="I76" s="419"/>
      <c r="J76" s="420"/>
      <c r="K76" s="444">
        <f t="shared" si="0"/>
        <v>3</v>
      </c>
      <c r="L76" s="420"/>
      <c r="M76" s="419"/>
      <c r="N76" s="420">
        <v>3</v>
      </c>
      <c r="O76" s="419"/>
      <c r="P76" s="421" t="str">
        <f t="shared" si="1"/>
        <v/>
      </c>
      <c r="Q76" s="419"/>
      <c r="R76" s="420"/>
      <c r="S76" s="423"/>
      <c r="T76" s="416" t="str">
        <f t="shared" si="2"/>
        <v/>
      </c>
      <c r="U76" s="626" t="str">
        <f t="shared" si="3"/>
        <v/>
      </c>
      <c r="V76" s="631" t="str">
        <f t="shared" si="4"/>
        <v/>
      </c>
      <c r="W76" s="442" t="str">
        <f t="shared" si="5"/>
        <v/>
      </c>
    </row>
    <row r="77" spans="1:23" x14ac:dyDescent="0.2">
      <c r="A77" s="56"/>
      <c r="B77" s="211" t="s">
        <v>677</v>
      </c>
      <c r="C77" s="212"/>
      <c r="D77" s="209" t="s">
        <v>535</v>
      </c>
      <c r="E77" s="16">
        <v>57</v>
      </c>
      <c r="F77" s="33" t="s">
        <v>510</v>
      </c>
      <c r="G77" s="33" t="s">
        <v>511</v>
      </c>
      <c r="H77" s="418">
        <f>IF('Table 1'!L77="","",'Table 1'!L77)</f>
        <v>49</v>
      </c>
      <c r="I77" s="419"/>
      <c r="J77" s="420">
        <v>49</v>
      </c>
      <c r="K77" s="444" t="str">
        <f t="shared" si="0"/>
        <v/>
      </c>
      <c r="L77" s="420"/>
      <c r="M77" s="419"/>
      <c r="N77" s="420"/>
      <c r="O77" s="419"/>
      <c r="P77" s="421" t="str">
        <f t="shared" si="1"/>
        <v/>
      </c>
      <c r="Q77" s="419"/>
      <c r="R77" s="420"/>
      <c r="S77" s="423"/>
      <c r="T77" s="416" t="str">
        <f t="shared" si="2"/>
        <v/>
      </c>
      <c r="U77" s="626" t="str">
        <f t="shared" si="3"/>
        <v/>
      </c>
      <c r="V77" s="631" t="str">
        <f t="shared" si="4"/>
        <v/>
      </c>
      <c r="W77" s="442" t="str">
        <f t="shared" si="5"/>
        <v/>
      </c>
    </row>
    <row r="78" spans="1:23" x14ac:dyDescent="0.2">
      <c r="A78" s="56"/>
      <c r="B78" s="211" t="s">
        <v>678</v>
      </c>
      <c r="C78" s="212"/>
      <c r="D78" s="209" t="s">
        <v>535</v>
      </c>
      <c r="E78" s="13">
        <v>58</v>
      </c>
      <c r="F78" s="14" t="s">
        <v>118</v>
      </c>
      <c r="G78" s="14" t="s">
        <v>119</v>
      </c>
      <c r="H78" s="418">
        <f>IF('Table 1'!L78="","",'Table 1'!L78)</f>
        <v>110</v>
      </c>
      <c r="I78" s="419"/>
      <c r="J78" s="420"/>
      <c r="K78" s="444">
        <f t="shared" si="0"/>
        <v>110</v>
      </c>
      <c r="L78" s="420"/>
      <c r="M78" s="419"/>
      <c r="N78" s="420">
        <v>110</v>
      </c>
      <c r="O78" s="419"/>
      <c r="P78" s="421" t="str">
        <f t="shared" si="1"/>
        <v/>
      </c>
      <c r="Q78" s="419"/>
      <c r="R78" s="420"/>
      <c r="S78" s="423"/>
      <c r="T78" s="416" t="str">
        <f t="shared" si="2"/>
        <v/>
      </c>
      <c r="U78" s="626" t="str">
        <f t="shared" si="3"/>
        <v/>
      </c>
      <c r="V78" s="631" t="str">
        <f t="shared" si="4"/>
        <v/>
      </c>
      <c r="W78" s="442" t="str">
        <f t="shared" si="5"/>
        <v/>
      </c>
    </row>
    <row r="79" spans="1:23" x14ac:dyDescent="0.2">
      <c r="A79" s="56"/>
      <c r="B79" s="211" t="s">
        <v>679</v>
      </c>
      <c r="C79" s="212"/>
      <c r="D79" s="209" t="s">
        <v>535</v>
      </c>
      <c r="E79" s="16">
        <v>59</v>
      </c>
      <c r="F79" s="14" t="s">
        <v>120</v>
      </c>
      <c r="G79" s="14" t="s">
        <v>121</v>
      </c>
      <c r="H79" s="418" t="str">
        <f>IF('Table 1'!L79="","",'Table 1'!L79)</f>
        <v/>
      </c>
      <c r="I79" s="419"/>
      <c r="J79" s="420"/>
      <c r="K79" s="444" t="str">
        <f t="shared" si="0"/>
        <v/>
      </c>
      <c r="L79" s="420"/>
      <c r="M79" s="419"/>
      <c r="N79" s="420"/>
      <c r="O79" s="419"/>
      <c r="P79" s="421" t="str">
        <f t="shared" si="1"/>
        <v/>
      </c>
      <c r="Q79" s="419"/>
      <c r="R79" s="420"/>
      <c r="S79" s="423"/>
      <c r="T79" s="416" t="str">
        <f t="shared" si="2"/>
        <v/>
      </c>
      <c r="U79" s="626" t="str">
        <f t="shared" si="3"/>
        <v/>
      </c>
      <c r="V79" s="631" t="str">
        <f t="shared" si="4"/>
        <v/>
      </c>
      <c r="W79" s="442" t="str">
        <f t="shared" si="5"/>
        <v/>
      </c>
    </row>
    <row r="80" spans="1:23" x14ac:dyDescent="0.2">
      <c r="A80" s="56"/>
      <c r="B80" s="211" t="s">
        <v>680</v>
      </c>
      <c r="C80" s="212"/>
      <c r="D80" s="209" t="s">
        <v>535</v>
      </c>
      <c r="E80" s="13">
        <v>60</v>
      </c>
      <c r="F80" s="14" t="s">
        <v>122</v>
      </c>
      <c r="G80" s="14" t="s">
        <v>123</v>
      </c>
      <c r="H80" s="418">
        <f>IF('Table 1'!L80="","",'Table 1'!L80)</f>
        <v>8</v>
      </c>
      <c r="I80" s="419"/>
      <c r="J80" s="420"/>
      <c r="K80" s="444">
        <f t="shared" si="0"/>
        <v>8</v>
      </c>
      <c r="L80" s="420">
        <v>1</v>
      </c>
      <c r="M80" s="419"/>
      <c r="N80" s="420">
        <v>7</v>
      </c>
      <c r="O80" s="419"/>
      <c r="P80" s="421" t="str">
        <f t="shared" si="1"/>
        <v/>
      </c>
      <c r="Q80" s="419"/>
      <c r="R80" s="420"/>
      <c r="S80" s="423"/>
      <c r="T80" s="416" t="str">
        <f t="shared" si="2"/>
        <v/>
      </c>
      <c r="U80" s="626" t="str">
        <f t="shared" si="3"/>
        <v/>
      </c>
      <c r="V80" s="631" t="str">
        <f t="shared" si="4"/>
        <v/>
      </c>
      <c r="W80" s="442" t="str">
        <f t="shared" si="5"/>
        <v/>
      </c>
    </row>
    <row r="81" spans="1:23" x14ac:dyDescent="0.2">
      <c r="A81" s="56"/>
      <c r="B81" s="211" t="s">
        <v>681</v>
      </c>
      <c r="C81" s="212"/>
      <c r="D81" s="209" t="s">
        <v>535</v>
      </c>
      <c r="E81" s="16">
        <v>61</v>
      </c>
      <c r="F81" s="14" t="s">
        <v>124</v>
      </c>
      <c r="G81" s="14" t="s">
        <v>125</v>
      </c>
      <c r="H81" s="418" t="str">
        <f>IF('Table 1'!L81="","",'Table 1'!L81)</f>
        <v/>
      </c>
      <c r="I81" s="419"/>
      <c r="J81" s="420"/>
      <c r="K81" s="444" t="str">
        <f t="shared" si="0"/>
        <v/>
      </c>
      <c r="L81" s="420"/>
      <c r="M81" s="419"/>
      <c r="N81" s="420"/>
      <c r="O81" s="419"/>
      <c r="P81" s="421" t="str">
        <f t="shared" si="1"/>
        <v/>
      </c>
      <c r="Q81" s="419"/>
      <c r="R81" s="420"/>
      <c r="S81" s="423"/>
      <c r="T81" s="416" t="str">
        <f t="shared" si="2"/>
        <v/>
      </c>
      <c r="U81" s="626" t="str">
        <f t="shared" si="3"/>
        <v/>
      </c>
      <c r="V81" s="631" t="str">
        <f t="shared" si="4"/>
        <v/>
      </c>
      <c r="W81" s="442" t="str">
        <f t="shared" si="5"/>
        <v/>
      </c>
    </row>
    <row r="82" spans="1:23" x14ac:dyDescent="0.2">
      <c r="A82" s="56"/>
      <c r="B82" s="211" t="s">
        <v>682</v>
      </c>
      <c r="C82" s="212"/>
      <c r="D82" s="209" t="s">
        <v>535</v>
      </c>
      <c r="E82" s="13">
        <v>62</v>
      </c>
      <c r="F82" s="14" t="s">
        <v>126</v>
      </c>
      <c r="G82" s="14" t="s">
        <v>127</v>
      </c>
      <c r="H82" s="418" t="str">
        <f>IF('Table 1'!L82="","",'Table 1'!L82)</f>
        <v/>
      </c>
      <c r="I82" s="419"/>
      <c r="J82" s="420"/>
      <c r="K82" s="444" t="str">
        <f t="shared" si="0"/>
        <v/>
      </c>
      <c r="L82" s="420"/>
      <c r="M82" s="419"/>
      <c r="N82" s="420"/>
      <c r="O82" s="419"/>
      <c r="P82" s="421" t="str">
        <f t="shared" si="1"/>
        <v/>
      </c>
      <c r="Q82" s="419"/>
      <c r="R82" s="420"/>
      <c r="S82" s="423"/>
      <c r="T82" s="416" t="str">
        <f t="shared" si="2"/>
        <v/>
      </c>
      <c r="U82" s="626" t="str">
        <f t="shared" si="3"/>
        <v/>
      </c>
      <c r="V82" s="631" t="str">
        <f t="shared" si="4"/>
        <v/>
      </c>
      <c r="W82" s="442" t="str">
        <f t="shared" si="5"/>
        <v/>
      </c>
    </row>
    <row r="83" spans="1:23" x14ac:dyDescent="0.2">
      <c r="A83" s="56"/>
      <c r="B83" s="211" t="s">
        <v>683</v>
      </c>
      <c r="C83" s="212"/>
      <c r="D83" s="209" t="s">
        <v>535</v>
      </c>
      <c r="E83" s="16">
        <v>63</v>
      </c>
      <c r="F83" s="14" t="s">
        <v>128</v>
      </c>
      <c r="G83" s="14" t="s">
        <v>129</v>
      </c>
      <c r="H83" s="418">
        <f>IF('Table 1'!L83="","",'Table 1'!L83)</f>
        <v>35</v>
      </c>
      <c r="I83" s="419"/>
      <c r="J83" s="420"/>
      <c r="K83" s="444">
        <f t="shared" si="0"/>
        <v>35</v>
      </c>
      <c r="L83" s="420"/>
      <c r="M83" s="419"/>
      <c r="N83" s="420">
        <v>35</v>
      </c>
      <c r="O83" s="419"/>
      <c r="P83" s="421" t="str">
        <f t="shared" si="1"/>
        <v/>
      </c>
      <c r="Q83" s="419"/>
      <c r="R83" s="420"/>
      <c r="S83" s="423"/>
      <c r="T83" s="416" t="str">
        <f t="shared" si="2"/>
        <v/>
      </c>
      <c r="U83" s="626" t="str">
        <f t="shared" si="3"/>
        <v/>
      </c>
      <c r="V83" s="631" t="str">
        <f t="shared" si="4"/>
        <v/>
      </c>
      <c r="W83" s="442" t="str">
        <f t="shared" si="5"/>
        <v/>
      </c>
    </row>
    <row r="84" spans="1:23" x14ac:dyDescent="0.2">
      <c r="A84" s="56"/>
      <c r="B84" s="211" t="s">
        <v>684</v>
      </c>
      <c r="C84" s="212"/>
      <c r="D84" s="209" t="s">
        <v>535</v>
      </c>
      <c r="E84" s="13">
        <v>64</v>
      </c>
      <c r="F84" s="14" t="s">
        <v>130</v>
      </c>
      <c r="G84" s="14" t="s">
        <v>131</v>
      </c>
      <c r="H84" s="418" t="str">
        <f>IF('Table 1'!L84="","",'Table 1'!L84)</f>
        <v/>
      </c>
      <c r="I84" s="419"/>
      <c r="J84" s="420"/>
      <c r="K84" s="444" t="str">
        <f t="shared" si="0"/>
        <v/>
      </c>
      <c r="L84" s="420"/>
      <c r="M84" s="419"/>
      <c r="N84" s="420"/>
      <c r="O84" s="419"/>
      <c r="P84" s="421" t="str">
        <f t="shared" si="1"/>
        <v/>
      </c>
      <c r="Q84" s="419"/>
      <c r="R84" s="420"/>
      <c r="S84" s="423"/>
      <c r="T84" s="416" t="str">
        <f t="shared" si="2"/>
        <v/>
      </c>
      <c r="U84" s="626" t="str">
        <f t="shared" si="3"/>
        <v/>
      </c>
      <c r="V84" s="631" t="str">
        <f t="shared" si="4"/>
        <v/>
      </c>
      <c r="W84" s="442" t="str">
        <f t="shared" si="5"/>
        <v/>
      </c>
    </row>
    <row r="85" spans="1:23" x14ac:dyDescent="0.2">
      <c r="A85" s="56"/>
      <c r="B85" s="211" t="s">
        <v>685</v>
      </c>
      <c r="C85" s="212"/>
      <c r="D85" s="209" t="s">
        <v>535</v>
      </c>
      <c r="E85" s="16">
        <v>65</v>
      </c>
      <c r="F85" s="14" t="s">
        <v>132</v>
      </c>
      <c r="G85" s="14" t="s">
        <v>133</v>
      </c>
      <c r="H85" s="418">
        <f>IF('Table 1'!L85="","",'Table 1'!L85)</f>
        <v>22</v>
      </c>
      <c r="I85" s="419"/>
      <c r="J85" s="420"/>
      <c r="K85" s="444">
        <f t="shared" si="0"/>
        <v>22</v>
      </c>
      <c r="L85" s="420"/>
      <c r="M85" s="419"/>
      <c r="N85" s="420">
        <v>22</v>
      </c>
      <c r="O85" s="419"/>
      <c r="P85" s="421" t="str">
        <f t="shared" si="1"/>
        <v/>
      </c>
      <c r="Q85" s="419"/>
      <c r="R85" s="420"/>
      <c r="S85" s="423"/>
      <c r="T85" s="416" t="str">
        <f t="shared" si="2"/>
        <v/>
      </c>
      <c r="U85" s="626" t="str">
        <f t="shared" si="3"/>
        <v/>
      </c>
      <c r="V85" s="631" t="str">
        <f t="shared" si="4"/>
        <v/>
      </c>
      <c r="W85" s="442" t="str">
        <f t="shared" si="5"/>
        <v/>
      </c>
    </row>
    <row r="86" spans="1:23" x14ac:dyDescent="0.2">
      <c r="A86" s="56"/>
      <c r="B86" s="211" t="s">
        <v>686</v>
      </c>
      <c r="C86" s="212"/>
      <c r="D86" s="209" t="s">
        <v>535</v>
      </c>
      <c r="E86" s="13">
        <v>66</v>
      </c>
      <c r="F86" s="14" t="s">
        <v>134</v>
      </c>
      <c r="G86" s="14" t="s">
        <v>135</v>
      </c>
      <c r="H86" s="418" t="str">
        <f>IF('Table 1'!L86="","",'Table 1'!L86)</f>
        <v/>
      </c>
      <c r="I86" s="419"/>
      <c r="J86" s="420"/>
      <c r="K86" s="444" t="str">
        <f t="shared" ref="K86:K149" si="6">IF(AND(L86="",M86="",N86=""),"",IF(OR(L86="c",M86="c",N86="c"),"c",SUM(L86:N86)))</f>
        <v/>
      </c>
      <c r="L86" s="420"/>
      <c r="M86" s="419"/>
      <c r="N86" s="420"/>
      <c r="O86" s="419"/>
      <c r="P86" s="421" t="str">
        <f t="shared" ref="P86:P149" si="7">IF(AND(Q86="",R86="",S86=""),"",IF(OR(Q86="c",R86="c",S86="c"),"c",SUM(Q86:S86)))</f>
        <v/>
      </c>
      <c r="Q86" s="419"/>
      <c r="R86" s="420"/>
      <c r="S86" s="423"/>
      <c r="T86" s="416" t="str">
        <f t="shared" ref="T86:T149" si="8">IF(AND(ISNUMBER(H86),SUM(COUNTIF(I86:K86,"c"),COUNTIF(O86:P86,"c"))=1),"Res Disc",IF(AND(H86="c",ISNUMBER(I86),ISNUMBER(J86),ISNUMBER(K86),ISNUMBER(O86),ISNUMBER(P86)),"Res Disc",IF(AND(COUNTIF(Q86:S86,"c")=1,ISNUMBER(P86)),"Res Disc",IF(AND(P86="c",ISNUMBER(Q86),ISNUMBER(R86),ISNUMBER(S86)),"Res Disc",IF(AND(K86="c",ISNUMBER(L86),ISNUMBER(M86),ISNUMBER(N86)),"Res Disc",IF(AND(ISNUMBER(K86),COUNTIF(L86:N86,"c")=1),"Res Disc",""))))))</f>
        <v/>
      </c>
      <c r="U86" s="626" t="str">
        <f t="shared" ref="U86:U149" si="9">IF(T86&lt;&gt;"","",IF(SUM(COUNTIF(I86:K86,"c"),COUNTIF(O86:P86,"c"))&gt;1,"",IF(OR(AND(H86="c",OR(I86="c",J86="c",K86="c",O86="c",P86="c")),AND(H86&lt;&gt;"",I86="c",J86="c",K86="c",O86="c",P86="c"),AND(H86&lt;&gt;"",I86="",J86="",K86="",O86="",P86="")),"",IF(ABS(SUM(I86:K86,O86:P86)-SUM(H86))&gt;0.9,SUM(I86:K86,O86:P86),""))))</f>
        <v/>
      </c>
      <c r="V86" s="631" t="str">
        <f t="shared" ref="V86:V149" si="10">IF(T86&lt;&gt;"","",IF(OR(AND(K86="c",OR(L86="c",N86="c",M86="c")),AND(K86&lt;&gt;"",L86="c",M86="c",N86="c"),AND(K86&lt;&gt;"",L86="",N86="",M86="")),"",IF(COUNTIF(L86:N86,"c")&gt;1,"",IF(ABS(SUM(L86:N86)-SUM(K86))&gt;0.9,SUM(L86:N86),""))))</f>
        <v/>
      </c>
      <c r="W86" s="442" t="str">
        <f t="shared" ref="W86:W149" si="11">IF(T86&lt;&gt;"","",IF(OR(AND(P86="c",OR(Q86="c",S86="c",R86="c")),AND(P86&lt;&gt;"",Q86="c",R86="c",S86="c"),AND(P86&lt;&gt;"",Q86="",S86="",R86="")),"",IF(COUNTIF(Q86:S86,"c")&gt;1,"",IF(ABS(SUM(Q86:S86)-SUM(P86))&gt;0.9,SUM(Q86:S86),""))))</f>
        <v/>
      </c>
    </row>
    <row r="87" spans="1:23" x14ac:dyDescent="0.2">
      <c r="A87" s="56"/>
      <c r="B87" s="211" t="s">
        <v>687</v>
      </c>
      <c r="C87" s="212"/>
      <c r="D87" s="209" t="s">
        <v>535</v>
      </c>
      <c r="E87" s="16">
        <v>67</v>
      </c>
      <c r="F87" s="14" t="s">
        <v>136</v>
      </c>
      <c r="G87" s="14" t="s">
        <v>137</v>
      </c>
      <c r="H87" s="418" t="str">
        <f>IF('Table 1'!L87="","",'Table 1'!L87)</f>
        <v/>
      </c>
      <c r="I87" s="419"/>
      <c r="J87" s="420"/>
      <c r="K87" s="444" t="str">
        <f t="shared" si="6"/>
        <v/>
      </c>
      <c r="L87" s="420"/>
      <c r="M87" s="419"/>
      <c r="N87" s="420"/>
      <c r="O87" s="419"/>
      <c r="P87" s="421" t="str">
        <f t="shared" si="7"/>
        <v/>
      </c>
      <c r="Q87" s="419"/>
      <c r="R87" s="420"/>
      <c r="S87" s="423"/>
      <c r="T87" s="416" t="str">
        <f t="shared" si="8"/>
        <v/>
      </c>
      <c r="U87" s="626" t="str">
        <f t="shared" si="9"/>
        <v/>
      </c>
      <c r="V87" s="631" t="str">
        <f t="shared" si="10"/>
        <v/>
      </c>
      <c r="W87" s="442" t="str">
        <f t="shared" si="11"/>
        <v/>
      </c>
    </row>
    <row r="88" spans="1:23" x14ac:dyDescent="0.2">
      <c r="A88" s="56"/>
      <c r="B88" s="211" t="s">
        <v>688</v>
      </c>
      <c r="C88" s="212"/>
      <c r="D88" s="209" t="s">
        <v>535</v>
      </c>
      <c r="E88" s="13">
        <v>68</v>
      </c>
      <c r="F88" s="14" t="s">
        <v>138</v>
      </c>
      <c r="G88" s="14" t="s">
        <v>139</v>
      </c>
      <c r="H88" s="418" t="str">
        <f>IF('Table 1'!L88="","",'Table 1'!L88)</f>
        <v/>
      </c>
      <c r="I88" s="419"/>
      <c r="J88" s="420"/>
      <c r="K88" s="444" t="str">
        <f t="shared" si="6"/>
        <v/>
      </c>
      <c r="L88" s="420"/>
      <c r="M88" s="419"/>
      <c r="N88" s="420"/>
      <c r="O88" s="419"/>
      <c r="P88" s="421" t="str">
        <f t="shared" si="7"/>
        <v/>
      </c>
      <c r="Q88" s="419"/>
      <c r="R88" s="420"/>
      <c r="S88" s="423"/>
      <c r="T88" s="416" t="str">
        <f t="shared" si="8"/>
        <v/>
      </c>
      <c r="U88" s="626" t="str">
        <f t="shared" si="9"/>
        <v/>
      </c>
      <c r="V88" s="631" t="str">
        <f t="shared" si="10"/>
        <v/>
      </c>
      <c r="W88" s="442" t="str">
        <f t="shared" si="11"/>
        <v/>
      </c>
    </row>
    <row r="89" spans="1:23" x14ac:dyDescent="0.2">
      <c r="A89" s="56"/>
      <c r="B89" s="211" t="s">
        <v>689</v>
      </c>
      <c r="C89" s="212"/>
      <c r="D89" s="209" t="s">
        <v>535</v>
      </c>
      <c r="E89" s="16">
        <v>69</v>
      </c>
      <c r="F89" s="14" t="s">
        <v>140</v>
      </c>
      <c r="G89" s="14" t="s">
        <v>141</v>
      </c>
      <c r="H89" s="418" t="str">
        <f>IF('Table 1'!L89="","",'Table 1'!L89)</f>
        <v/>
      </c>
      <c r="I89" s="419"/>
      <c r="J89" s="420"/>
      <c r="K89" s="444" t="str">
        <f t="shared" si="6"/>
        <v/>
      </c>
      <c r="L89" s="420"/>
      <c r="M89" s="419"/>
      <c r="N89" s="420"/>
      <c r="O89" s="419"/>
      <c r="P89" s="421" t="str">
        <f t="shared" si="7"/>
        <v/>
      </c>
      <c r="Q89" s="419"/>
      <c r="R89" s="420"/>
      <c r="S89" s="423"/>
      <c r="T89" s="416" t="str">
        <f t="shared" si="8"/>
        <v/>
      </c>
      <c r="U89" s="626" t="str">
        <f t="shared" si="9"/>
        <v/>
      </c>
      <c r="V89" s="631" t="str">
        <f t="shared" si="10"/>
        <v/>
      </c>
      <c r="W89" s="442" t="str">
        <f t="shared" si="11"/>
        <v/>
      </c>
    </row>
    <row r="90" spans="1:23" x14ac:dyDescent="0.2">
      <c r="A90" s="56"/>
      <c r="B90" s="211" t="s">
        <v>690</v>
      </c>
      <c r="C90" s="212"/>
      <c r="D90" s="209" t="s">
        <v>535</v>
      </c>
      <c r="E90" s="13">
        <v>70</v>
      </c>
      <c r="F90" s="14" t="s">
        <v>142</v>
      </c>
      <c r="G90" s="14" t="s">
        <v>143</v>
      </c>
      <c r="H90" s="418" t="str">
        <f>IF('Table 1'!L90="","",'Table 1'!L90)</f>
        <v/>
      </c>
      <c r="I90" s="419"/>
      <c r="J90" s="420"/>
      <c r="K90" s="444" t="str">
        <f t="shared" si="6"/>
        <v/>
      </c>
      <c r="L90" s="420"/>
      <c r="M90" s="419"/>
      <c r="N90" s="420"/>
      <c r="O90" s="419"/>
      <c r="P90" s="421" t="str">
        <f t="shared" si="7"/>
        <v/>
      </c>
      <c r="Q90" s="419"/>
      <c r="R90" s="420"/>
      <c r="S90" s="423"/>
      <c r="T90" s="416" t="str">
        <f t="shared" si="8"/>
        <v/>
      </c>
      <c r="U90" s="626" t="str">
        <f t="shared" si="9"/>
        <v/>
      </c>
      <c r="V90" s="631" t="str">
        <f t="shared" si="10"/>
        <v/>
      </c>
      <c r="W90" s="442" t="str">
        <f t="shared" si="11"/>
        <v/>
      </c>
    </row>
    <row r="91" spans="1:23" x14ac:dyDescent="0.2">
      <c r="A91" s="56"/>
      <c r="B91" s="211" t="s">
        <v>691</v>
      </c>
      <c r="C91" s="212"/>
      <c r="D91" s="209" t="s">
        <v>535</v>
      </c>
      <c r="E91" s="16">
        <v>71</v>
      </c>
      <c r="F91" s="14" t="s">
        <v>144</v>
      </c>
      <c r="G91" s="14" t="s">
        <v>145</v>
      </c>
      <c r="H91" s="418" t="str">
        <f>IF('Table 1'!L91="","",'Table 1'!L91)</f>
        <v/>
      </c>
      <c r="I91" s="419"/>
      <c r="J91" s="420"/>
      <c r="K91" s="444" t="str">
        <f t="shared" si="6"/>
        <v/>
      </c>
      <c r="L91" s="420"/>
      <c r="M91" s="419"/>
      <c r="N91" s="420"/>
      <c r="O91" s="419"/>
      <c r="P91" s="421" t="str">
        <f t="shared" si="7"/>
        <v/>
      </c>
      <c r="Q91" s="419"/>
      <c r="R91" s="420"/>
      <c r="S91" s="423"/>
      <c r="T91" s="416" t="str">
        <f t="shared" si="8"/>
        <v/>
      </c>
      <c r="U91" s="626" t="str">
        <f t="shared" si="9"/>
        <v/>
      </c>
      <c r="V91" s="631" t="str">
        <f t="shared" si="10"/>
        <v/>
      </c>
      <c r="W91" s="442" t="str">
        <f t="shared" si="11"/>
        <v/>
      </c>
    </row>
    <row r="92" spans="1:23" x14ac:dyDescent="0.2">
      <c r="A92" s="56"/>
      <c r="B92" s="211" t="s">
        <v>692</v>
      </c>
      <c r="C92" s="212"/>
      <c r="D92" s="209" t="s">
        <v>535</v>
      </c>
      <c r="E92" s="13">
        <v>72</v>
      </c>
      <c r="F92" s="14" t="s">
        <v>146</v>
      </c>
      <c r="G92" s="14" t="s">
        <v>147</v>
      </c>
      <c r="H92" s="418" t="str">
        <f>IF('Table 1'!L92="","",'Table 1'!L92)</f>
        <v/>
      </c>
      <c r="I92" s="419"/>
      <c r="J92" s="420"/>
      <c r="K92" s="444" t="str">
        <f t="shared" si="6"/>
        <v/>
      </c>
      <c r="L92" s="420"/>
      <c r="M92" s="419"/>
      <c r="N92" s="420"/>
      <c r="O92" s="419"/>
      <c r="P92" s="421" t="str">
        <f t="shared" si="7"/>
        <v/>
      </c>
      <c r="Q92" s="419"/>
      <c r="R92" s="420"/>
      <c r="S92" s="423"/>
      <c r="T92" s="416" t="str">
        <f t="shared" si="8"/>
        <v/>
      </c>
      <c r="U92" s="626" t="str">
        <f t="shared" si="9"/>
        <v/>
      </c>
      <c r="V92" s="631" t="str">
        <f t="shared" si="10"/>
        <v/>
      </c>
      <c r="W92" s="442" t="str">
        <f t="shared" si="11"/>
        <v/>
      </c>
    </row>
    <row r="93" spans="1:23" x14ac:dyDescent="0.2">
      <c r="A93" s="56"/>
      <c r="B93" s="211" t="s">
        <v>693</v>
      </c>
      <c r="C93" s="212"/>
      <c r="D93" s="209" t="s">
        <v>535</v>
      </c>
      <c r="E93" s="16">
        <v>73</v>
      </c>
      <c r="F93" s="14" t="s">
        <v>148</v>
      </c>
      <c r="G93" s="14" t="s">
        <v>149</v>
      </c>
      <c r="H93" s="418" t="str">
        <f>IF('Table 1'!L93="","",'Table 1'!L93)</f>
        <v/>
      </c>
      <c r="I93" s="419"/>
      <c r="J93" s="420"/>
      <c r="K93" s="444" t="str">
        <f t="shared" si="6"/>
        <v/>
      </c>
      <c r="L93" s="420"/>
      <c r="M93" s="419"/>
      <c r="N93" s="420"/>
      <c r="O93" s="419"/>
      <c r="P93" s="421" t="str">
        <f t="shared" si="7"/>
        <v/>
      </c>
      <c r="Q93" s="419"/>
      <c r="R93" s="420"/>
      <c r="S93" s="423"/>
      <c r="T93" s="416" t="str">
        <f t="shared" si="8"/>
        <v/>
      </c>
      <c r="U93" s="626" t="str">
        <f t="shared" si="9"/>
        <v/>
      </c>
      <c r="V93" s="631" t="str">
        <f t="shared" si="10"/>
        <v/>
      </c>
      <c r="W93" s="442" t="str">
        <f t="shared" si="11"/>
        <v/>
      </c>
    </row>
    <row r="94" spans="1:23" x14ac:dyDescent="0.2">
      <c r="A94" s="56"/>
      <c r="B94" s="211" t="s">
        <v>694</v>
      </c>
      <c r="C94" s="212"/>
      <c r="D94" s="209" t="s">
        <v>535</v>
      </c>
      <c r="E94" s="13">
        <v>74</v>
      </c>
      <c r="F94" s="14" t="s">
        <v>150</v>
      </c>
      <c r="G94" s="14" t="s">
        <v>151</v>
      </c>
      <c r="H94" s="418">
        <f>IF('Table 1'!L94="","",'Table 1'!L94)</f>
        <v>104</v>
      </c>
      <c r="I94" s="419"/>
      <c r="J94" s="420">
        <v>29</v>
      </c>
      <c r="K94" s="444">
        <f t="shared" si="6"/>
        <v>75</v>
      </c>
      <c r="L94" s="420">
        <v>75</v>
      </c>
      <c r="M94" s="419"/>
      <c r="N94" s="420"/>
      <c r="O94" s="419"/>
      <c r="P94" s="421" t="str">
        <f t="shared" si="7"/>
        <v/>
      </c>
      <c r="Q94" s="419"/>
      <c r="R94" s="420"/>
      <c r="S94" s="423"/>
      <c r="T94" s="416" t="str">
        <f t="shared" si="8"/>
        <v/>
      </c>
      <c r="U94" s="626" t="str">
        <f t="shared" si="9"/>
        <v/>
      </c>
      <c r="V94" s="631" t="str">
        <f t="shared" si="10"/>
        <v/>
      </c>
      <c r="W94" s="442" t="str">
        <f t="shared" si="11"/>
        <v/>
      </c>
    </row>
    <row r="95" spans="1:23" x14ac:dyDescent="0.2">
      <c r="A95" s="56"/>
      <c r="B95" s="211" t="s">
        <v>695</v>
      </c>
      <c r="C95" s="212"/>
      <c r="D95" s="209" t="s">
        <v>535</v>
      </c>
      <c r="E95" s="16">
        <v>75</v>
      </c>
      <c r="F95" s="14" t="s">
        <v>152</v>
      </c>
      <c r="G95" s="14" t="s">
        <v>153</v>
      </c>
      <c r="H95" s="418">
        <f>IF('Table 1'!L95="","",'Table 1'!L95)</f>
        <v>15504</v>
      </c>
      <c r="I95" s="419"/>
      <c r="J95" s="420">
        <v>104</v>
      </c>
      <c r="K95" s="444">
        <f t="shared" si="6"/>
        <v>15400</v>
      </c>
      <c r="L95" s="420">
        <v>23</v>
      </c>
      <c r="M95" s="419"/>
      <c r="N95" s="420">
        <v>15377</v>
      </c>
      <c r="O95" s="419"/>
      <c r="P95" s="421" t="str">
        <f t="shared" si="7"/>
        <v/>
      </c>
      <c r="Q95" s="419"/>
      <c r="R95" s="420"/>
      <c r="S95" s="423"/>
      <c r="T95" s="416" t="str">
        <f t="shared" si="8"/>
        <v/>
      </c>
      <c r="U95" s="626" t="str">
        <f t="shared" si="9"/>
        <v/>
      </c>
      <c r="V95" s="631" t="str">
        <f t="shared" si="10"/>
        <v/>
      </c>
      <c r="W95" s="442" t="str">
        <f t="shared" si="11"/>
        <v/>
      </c>
    </row>
    <row r="96" spans="1:23" x14ac:dyDescent="0.2">
      <c r="A96" s="56"/>
      <c r="B96" s="211" t="s">
        <v>696</v>
      </c>
      <c r="C96" s="212"/>
      <c r="D96" s="209" t="s">
        <v>535</v>
      </c>
      <c r="E96" s="13">
        <v>76</v>
      </c>
      <c r="F96" s="14" t="s">
        <v>154</v>
      </c>
      <c r="G96" s="14" t="s">
        <v>155</v>
      </c>
      <c r="H96" s="418" t="str">
        <f>IF('Table 1'!L96="","",'Table 1'!L96)</f>
        <v/>
      </c>
      <c r="I96" s="419"/>
      <c r="J96" s="420"/>
      <c r="K96" s="444" t="str">
        <f t="shared" si="6"/>
        <v/>
      </c>
      <c r="L96" s="420"/>
      <c r="M96" s="419"/>
      <c r="N96" s="420"/>
      <c r="O96" s="419"/>
      <c r="P96" s="421" t="str">
        <f t="shared" si="7"/>
        <v/>
      </c>
      <c r="Q96" s="419"/>
      <c r="R96" s="420"/>
      <c r="S96" s="423"/>
      <c r="T96" s="416" t="str">
        <f t="shared" si="8"/>
        <v/>
      </c>
      <c r="U96" s="626" t="str">
        <f t="shared" si="9"/>
        <v/>
      </c>
      <c r="V96" s="631" t="str">
        <f t="shared" si="10"/>
        <v/>
      </c>
      <c r="W96" s="442" t="str">
        <f t="shared" si="11"/>
        <v/>
      </c>
    </row>
    <row r="97" spans="1:23" x14ac:dyDescent="0.2">
      <c r="A97" s="56"/>
      <c r="B97" s="211" t="s">
        <v>697</v>
      </c>
      <c r="C97" s="212"/>
      <c r="D97" s="209" t="s">
        <v>535</v>
      </c>
      <c r="E97" s="16">
        <v>77</v>
      </c>
      <c r="F97" s="14" t="s">
        <v>156</v>
      </c>
      <c r="G97" s="14" t="s">
        <v>157</v>
      </c>
      <c r="H97" s="418" t="str">
        <f>IF('Table 1'!L97="","",'Table 1'!L97)</f>
        <v/>
      </c>
      <c r="I97" s="419"/>
      <c r="J97" s="420"/>
      <c r="K97" s="444" t="str">
        <f t="shared" si="6"/>
        <v/>
      </c>
      <c r="L97" s="420"/>
      <c r="M97" s="419"/>
      <c r="N97" s="420"/>
      <c r="O97" s="419"/>
      <c r="P97" s="421" t="str">
        <f t="shared" si="7"/>
        <v/>
      </c>
      <c r="Q97" s="419"/>
      <c r="R97" s="420"/>
      <c r="S97" s="423"/>
      <c r="T97" s="416" t="str">
        <f t="shared" si="8"/>
        <v/>
      </c>
      <c r="U97" s="626" t="str">
        <f t="shared" si="9"/>
        <v/>
      </c>
      <c r="V97" s="631" t="str">
        <f t="shared" si="10"/>
        <v/>
      </c>
      <c r="W97" s="442" t="str">
        <f t="shared" si="11"/>
        <v/>
      </c>
    </row>
    <row r="98" spans="1:23" x14ac:dyDescent="0.2">
      <c r="A98" s="56"/>
      <c r="B98" s="211" t="s">
        <v>698</v>
      </c>
      <c r="C98" s="212"/>
      <c r="D98" s="209" t="s">
        <v>535</v>
      </c>
      <c r="E98" s="13">
        <v>78</v>
      </c>
      <c r="F98" s="14" t="s">
        <v>158</v>
      </c>
      <c r="G98" s="14" t="s">
        <v>159</v>
      </c>
      <c r="H98" s="418" t="str">
        <f>IF('Table 1'!L98="","",'Table 1'!L98)</f>
        <v/>
      </c>
      <c r="I98" s="419"/>
      <c r="J98" s="420"/>
      <c r="K98" s="444" t="str">
        <f t="shared" si="6"/>
        <v/>
      </c>
      <c r="L98" s="420"/>
      <c r="M98" s="419"/>
      <c r="N98" s="420"/>
      <c r="O98" s="419"/>
      <c r="P98" s="421" t="str">
        <f t="shared" si="7"/>
        <v/>
      </c>
      <c r="Q98" s="419"/>
      <c r="R98" s="420"/>
      <c r="S98" s="423"/>
      <c r="T98" s="416" t="str">
        <f t="shared" si="8"/>
        <v/>
      </c>
      <c r="U98" s="626" t="str">
        <f t="shared" si="9"/>
        <v/>
      </c>
      <c r="V98" s="631" t="str">
        <f t="shared" si="10"/>
        <v/>
      </c>
      <c r="W98" s="442" t="str">
        <f t="shared" si="11"/>
        <v/>
      </c>
    </row>
    <row r="99" spans="1:23" x14ac:dyDescent="0.2">
      <c r="A99" s="56"/>
      <c r="B99" s="211" t="s">
        <v>699</v>
      </c>
      <c r="C99" s="212"/>
      <c r="D99" s="209" t="s">
        <v>535</v>
      </c>
      <c r="E99" s="16">
        <v>79</v>
      </c>
      <c r="F99" s="14" t="s">
        <v>160</v>
      </c>
      <c r="G99" s="14" t="s">
        <v>161</v>
      </c>
      <c r="H99" s="418" t="str">
        <f>IF('Table 1'!L99="","",'Table 1'!L99)</f>
        <v/>
      </c>
      <c r="I99" s="419"/>
      <c r="J99" s="420"/>
      <c r="K99" s="444" t="str">
        <f t="shared" si="6"/>
        <v/>
      </c>
      <c r="L99" s="420"/>
      <c r="M99" s="419"/>
      <c r="N99" s="420"/>
      <c r="O99" s="419"/>
      <c r="P99" s="421" t="str">
        <f t="shared" si="7"/>
        <v/>
      </c>
      <c r="Q99" s="419"/>
      <c r="R99" s="420"/>
      <c r="S99" s="423"/>
      <c r="T99" s="416" t="str">
        <f t="shared" si="8"/>
        <v/>
      </c>
      <c r="U99" s="626" t="str">
        <f t="shared" si="9"/>
        <v/>
      </c>
      <c r="V99" s="631" t="str">
        <f t="shared" si="10"/>
        <v/>
      </c>
      <c r="W99" s="442" t="str">
        <f t="shared" si="11"/>
        <v/>
      </c>
    </row>
    <row r="100" spans="1:23" x14ac:dyDescent="0.2">
      <c r="A100" s="56"/>
      <c r="B100" s="211" t="s">
        <v>700</v>
      </c>
      <c r="C100" s="212"/>
      <c r="D100" s="209" t="s">
        <v>535</v>
      </c>
      <c r="E100" s="13">
        <v>80</v>
      </c>
      <c r="F100" s="14" t="s">
        <v>162</v>
      </c>
      <c r="G100" s="14" t="s">
        <v>163</v>
      </c>
      <c r="H100" s="418" t="str">
        <f>IF('Table 1'!L100="","",'Table 1'!L100)</f>
        <v/>
      </c>
      <c r="I100" s="419"/>
      <c r="J100" s="420"/>
      <c r="K100" s="444" t="str">
        <f t="shared" si="6"/>
        <v/>
      </c>
      <c r="L100" s="420"/>
      <c r="M100" s="419"/>
      <c r="N100" s="420"/>
      <c r="O100" s="419"/>
      <c r="P100" s="421" t="str">
        <f t="shared" si="7"/>
        <v/>
      </c>
      <c r="Q100" s="419"/>
      <c r="R100" s="420"/>
      <c r="S100" s="423"/>
      <c r="T100" s="416" t="str">
        <f t="shared" si="8"/>
        <v/>
      </c>
      <c r="U100" s="626" t="str">
        <f t="shared" si="9"/>
        <v/>
      </c>
      <c r="V100" s="631" t="str">
        <f t="shared" si="10"/>
        <v/>
      </c>
      <c r="W100" s="442" t="str">
        <f t="shared" si="11"/>
        <v/>
      </c>
    </row>
    <row r="101" spans="1:23" x14ac:dyDescent="0.2">
      <c r="A101" s="56"/>
      <c r="B101" s="211" t="s">
        <v>701</v>
      </c>
      <c r="C101" s="212"/>
      <c r="D101" s="209" t="s">
        <v>535</v>
      </c>
      <c r="E101" s="16">
        <v>81</v>
      </c>
      <c r="F101" s="14" t="s">
        <v>164</v>
      </c>
      <c r="G101" s="14" t="s">
        <v>165</v>
      </c>
      <c r="H101" s="418" t="str">
        <f>IF('Table 1'!L101="","",'Table 1'!L101)</f>
        <v/>
      </c>
      <c r="I101" s="419"/>
      <c r="J101" s="420"/>
      <c r="K101" s="444" t="str">
        <f t="shared" si="6"/>
        <v/>
      </c>
      <c r="L101" s="420"/>
      <c r="M101" s="419"/>
      <c r="N101" s="420"/>
      <c r="O101" s="419"/>
      <c r="P101" s="421" t="str">
        <f t="shared" si="7"/>
        <v/>
      </c>
      <c r="Q101" s="419"/>
      <c r="R101" s="420"/>
      <c r="S101" s="423"/>
      <c r="T101" s="416" t="str">
        <f t="shared" si="8"/>
        <v/>
      </c>
      <c r="U101" s="626" t="str">
        <f t="shared" si="9"/>
        <v/>
      </c>
      <c r="V101" s="631" t="str">
        <f t="shared" si="10"/>
        <v/>
      </c>
      <c r="W101" s="442" t="str">
        <f t="shared" si="11"/>
        <v/>
      </c>
    </row>
    <row r="102" spans="1:23" x14ac:dyDescent="0.2">
      <c r="A102" s="56"/>
      <c r="B102" s="211" t="s">
        <v>702</v>
      </c>
      <c r="C102" s="212"/>
      <c r="D102" s="209" t="s">
        <v>535</v>
      </c>
      <c r="E102" s="13">
        <v>82</v>
      </c>
      <c r="F102" s="14" t="s">
        <v>166</v>
      </c>
      <c r="G102" s="14" t="s">
        <v>167</v>
      </c>
      <c r="H102" s="418">
        <f>IF('Table 1'!L102="","",'Table 1'!L102)</f>
        <v>3431</v>
      </c>
      <c r="I102" s="419"/>
      <c r="J102" s="420">
        <v>1</v>
      </c>
      <c r="K102" s="444">
        <f t="shared" si="6"/>
        <v>3430</v>
      </c>
      <c r="L102" s="420">
        <v>72</v>
      </c>
      <c r="M102" s="419"/>
      <c r="N102" s="420">
        <v>3358</v>
      </c>
      <c r="O102" s="419"/>
      <c r="P102" s="421" t="str">
        <f t="shared" si="7"/>
        <v/>
      </c>
      <c r="Q102" s="419"/>
      <c r="R102" s="420"/>
      <c r="S102" s="423"/>
      <c r="T102" s="416" t="str">
        <f t="shared" si="8"/>
        <v/>
      </c>
      <c r="U102" s="626" t="str">
        <f t="shared" si="9"/>
        <v/>
      </c>
      <c r="V102" s="631" t="str">
        <f t="shared" si="10"/>
        <v/>
      </c>
      <c r="W102" s="442" t="str">
        <f t="shared" si="11"/>
        <v/>
      </c>
    </row>
    <row r="103" spans="1:23" x14ac:dyDescent="0.2">
      <c r="A103" s="56"/>
      <c r="B103" s="211" t="s">
        <v>703</v>
      </c>
      <c r="C103" s="212"/>
      <c r="D103" s="209" t="s">
        <v>535</v>
      </c>
      <c r="E103" s="16">
        <v>83</v>
      </c>
      <c r="F103" s="14" t="s">
        <v>168</v>
      </c>
      <c r="G103" s="14" t="s">
        <v>169</v>
      </c>
      <c r="H103" s="418" t="str">
        <f>IF('Table 1'!L103="","",'Table 1'!L103)</f>
        <v/>
      </c>
      <c r="I103" s="419"/>
      <c r="J103" s="420"/>
      <c r="K103" s="444" t="str">
        <f t="shared" si="6"/>
        <v/>
      </c>
      <c r="L103" s="420"/>
      <c r="M103" s="419"/>
      <c r="N103" s="420"/>
      <c r="O103" s="419"/>
      <c r="P103" s="421" t="str">
        <f t="shared" si="7"/>
        <v/>
      </c>
      <c r="Q103" s="419"/>
      <c r="R103" s="420"/>
      <c r="S103" s="423"/>
      <c r="T103" s="416" t="str">
        <f t="shared" si="8"/>
        <v/>
      </c>
      <c r="U103" s="626" t="str">
        <f t="shared" si="9"/>
        <v/>
      </c>
      <c r="V103" s="631" t="str">
        <f t="shared" si="10"/>
        <v/>
      </c>
      <c r="W103" s="442" t="str">
        <f t="shared" si="11"/>
        <v/>
      </c>
    </row>
    <row r="104" spans="1:23" x14ac:dyDescent="0.2">
      <c r="A104" s="56"/>
      <c r="B104" s="211" t="s">
        <v>704</v>
      </c>
      <c r="C104" s="212"/>
      <c r="D104" s="209" t="s">
        <v>535</v>
      </c>
      <c r="E104" s="13">
        <v>84</v>
      </c>
      <c r="F104" s="14" t="s">
        <v>170</v>
      </c>
      <c r="G104" s="14" t="s">
        <v>171</v>
      </c>
      <c r="H104" s="418" t="str">
        <f>IF('Table 1'!L104="","",'Table 1'!L104)</f>
        <v/>
      </c>
      <c r="I104" s="419"/>
      <c r="J104" s="420"/>
      <c r="K104" s="444" t="str">
        <f t="shared" si="6"/>
        <v/>
      </c>
      <c r="L104" s="420"/>
      <c r="M104" s="419"/>
      <c r="N104" s="420"/>
      <c r="O104" s="419"/>
      <c r="P104" s="421" t="str">
        <f t="shared" si="7"/>
        <v/>
      </c>
      <c r="Q104" s="419"/>
      <c r="R104" s="420"/>
      <c r="S104" s="423"/>
      <c r="T104" s="416" t="str">
        <f t="shared" si="8"/>
        <v/>
      </c>
      <c r="U104" s="626" t="str">
        <f t="shared" si="9"/>
        <v/>
      </c>
      <c r="V104" s="631" t="str">
        <f t="shared" si="10"/>
        <v/>
      </c>
      <c r="W104" s="442" t="str">
        <f t="shared" si="11"/>
        <v/>
      </c>
    </row>
    <row r="105" spans="1:23" x14ac:dyDescent="0.2">
      <c r="A105" s="56"/>
      <c r="B105" s="211" t="s">
        <v>705</v>
      </c>
      <c r="C105" s="212"/>
      <c r="D105" s="209" t="s">
        <v>535</v>
      </c>
      <c r="E105" s="16">
        <v>85</v>
      </c>
      <c r="F105" s="14" t="s">
        <v>172</v>
      </c>
      <c r="G105" s="14" t="s">
        <v>173</v>
      </c>
      <c r="H105" s="418">
        <f>IF('Table 1'!L105="","",'Table 1'!L105)</f>
        <v>493</v>
      </c>
      <c r="I105" s="419"/>
      <c r="J105" s="420"/>
      <c r="K105" s="444">
        <f t="shared" si="6"/>
        <v>493</v>
      </c>
      <c r="L105" s="420"/>
      <c r="M105" s="419"/>
      <c r="N105" s="420">
        <v>493</v>
      </c>
      <c r="O105" s="419"/>
      <c r="P105" s="421" t="str">
        <f t="shared" si="7"/>
        <v/>
      </c>
      <c r="Q105" s="419"/>
      <c r="R105" s="420"/>
      <c r="S105" s="423"/>
      <c r="T105" s="416" t="str">
        <f t="shared" si="8"/>
        <v/>
      </c>
      <c r="U105" s="626" t="str">
        <f t="shared" si="9"/>
        <v/>
      </c>
      <c r="V105" s="631" t="str">
        <f t="shared" si="10"/>
        <v/>
      </c>
      <c r="W105" s="442" t="str">
        <f t="shared" si="11"/>
        <v/>
      </c>
    </row>
    <row r="106" spans="1:23" x14ac:dyDescent="0.2">
      <c r="A106" s="56"/>
      <c r="B106" s="211" t="s">
        <v>706</v>
      </c>
      <c r="C106" s="212"/>
      <c r="D106" s="209" t="s">
        <v>535</v>
      </c>
      <c r="E106" s="13">
        <v>86</v>
      </c>
      <c r="F106" s="14" t="s">
        <v>174</v>
      </c>
      <c r="G106" s="14" t="s">
        <v>175</v>
      </c>
      <c r="H106" s="418" t="str">
        <f>IF('Table 1'!L106="","",'Table 1'!L106)</f>
        <v/>
      </c>
      <c r="I106" s="419"/>
      <c r="J106" s="420"/>
      <c r="K106" s="444" t="str">
        <f t="shared" si="6"/>
        <v/>
      </c>
      <c r="L106" s="420"/>
      <c r="M106" s="419"/>
      <c r="N106" s="420"/>
      <c r="O106" s="419"/>
      <c r="P106" s="421" t="str">
        <f t="shared" si="7"/>
        <v/>
      </c>
      <c r="Q106" s="419"/>
      <c r="R106" s="420"/>
      <c r="S106" s="423"/>
      <c r="T106" s="416" t="str">
        <f t="shared" si="8"/>
        <v/>
      </c>
      <c r="U106" s="626" t="str">
        <f t="shared" si="9"/>
        <v/>
      </c>
      <c r="V106" s="631" t="str">
        <f t="shared" si="10"/>
        <v/>
      </c>
      <c r="W106" s="442" t="str">
        <f t="shared" si="11"/>
        <v/>
      </c>
    </row>
    <row r="107" spans="1:23" x14ac:dyDescent="0.2">
      <c r="A107" s="56"/>
      <c r="B107" s="211" t="s">
        <v>707</v>
      </c>
      <c r="C107" s="212"/>
      <c r="D107" s="209" t="s">
        <v>535</v>
      </c>
      <c r="E107" s="16">
        <v>87</v>
      </c>
      <c r="F107" s="14" t="s">
        <v>176</v>
      </c>
      <c r="G107" s="14" t="s">
        <v>177</v>
      </c>
      <c r="H107" s="418" t="str">
        <f>IF('Table 1'!L107="","",'Table 1'!L107)</f>
        <v/>
      </c>
      <c r="I107" s="419"/>
      <c r="J107" s="420"/>
      <c r="K107" s="444" t="str">
        <f t="shared" si="6"/>
        <v/>
      </c>
      <c r="L107" s="420"/>
      <c r="M107" s="419"/>
      <c r="N107" s="420"/>
      <c r="O107" s="419"/>
      <c r="P107" s="421" t="str">
        <f t="shared" si="7"/>
        <v/>
      </c>
      <c r="Q107" s="419"/>
      <c r="R107" s="420"/>
      <c r="S107" s="423"/>
      <c r="T107" s="416" t="str">
        <f t="shared" si="8"/>
        <v/>
      </c>
      <c r="U107" s="626" t="str">
        <f t="shared" si="9"/>
        <v/>
      </c>
      <c r="V107" s="631" t="str">
        <f t="shared" si="10"/>
        <v/>
      </c>
      <c r="W107" s="442" t="str">
        <f t="shared" si="11"/>
        <v/>
      </c>
    </row>
    <row r="108" spans="1:23" x14ac:dyDescent="0.2">
      <c r="A108" s="56"/>
      <c r="B108" s="211" t="s">
        <v>708</v>
      </c>
      <c r="C108" s="212"/>
      <c r="D108" s="209" t="s">
        <v>535</v>
      </c>
      <c r="E108" s="13">
        <v>88</v>
      </c>
      <c r="F108" s="14" t="s">
        <v>178</v>
      </c>
      <c r="G108" s="14" t="s">
        <v>179</v>
      </c>
      <c r="H108" s="418" t="str">
        <f>IF('Table 1'!L108="","",'Table 1'!L108)</f>
        <v/>
      </c>
      <c r="I108" s="419"/>
      <c r="J108" s="420"/>
      <c r="K108" s="444" t="str">
        <f t="shared" si="6"/>
        <v/>
      </c>
      <c r="L108" s="420"/>
      <c r="M108" s="419"/>
      <c r="N108" s="420"/>
      <c r="O108" s="419"/>
      <c r="P108" s="421" t="str">
        <f t="shared" si="7"/>
        <v/>
      </c>
      <c r="Q108" s="419"/>
      <c r="R108" s="420"/>
      <c r="S108" s="423"/>
      <c r="T108" s="416" t="str">
        <f t="shared" si="8"/>
        <v/>
      </c>
      <c r="U108" s="626" t="str">
        <f t="shared" si="9"/>
        <v/>
      </c>
      <c r="V108" s="631" t="str">
        <f t="shared" si="10"/>
        <v/>
      </c>
      <c r="W108" s="442" t="str">
        <f t="shared" si="11"/>
        <v/>
      </c>
    </row>
    <row r="109" spans="1:23" x14ac:dyDescent="0.2">
      <c r="A109" s="56"/>
      <c r="B109" s="211" t="s">
        <v>709</v>
      </c>
      <c r="C109" s="212"/>
      <c r="D109" s="209" t="s">
        <v>535</v>
      </c>
      <c r="E109" s="16">
        <v>89</v>
      </c>
      <c r="F109" s="14" t="s">
        <v>180</v>
      </c>
      <c r="G109" s="14" t="s">
        <v>181</v>
      </c>
      <c r="H109" s="418" t="str">
        <f>IF('Table 1'!L109="","",'Table 1'!L109)</f>
        <v/>
      </c>
      <c r="I109" s="419"/>
      <c r="J109" s="420"/>
      <c r="K109" s="444" t="str">
        <f t="shared" si="6"/>
        <v/>
      </c>
      <c r="L109" s="420"/>
      <c r="M109" s="419"/>
      <c r="N109" s="420"/>
      <c r="O109" s="419"/>
      <c r="P109" s="421" t="str">
        <f t="shared" si="7"/>
        <v/>
      </c>
      <c r="Q109" s="419"/>
      <c r="R109" s="420"/>
      <c r="S109" s="423"/>
      <c r="T109" s="416" t="str">
        <f t="shared" si="8"/>
        <v/>
      </c>
      <c r="U109" s="626" t="str">
        <f t="shared" si="9"/>
        <v/>
      </c>
      <c r="V109" s="631" t="str">
        <f t="shared" si="10"/>
        <v/>
      </c>
      <c r="W109" s="442" t="str">
        <f t="shared" si="11"/>
        <v/>
      </c>
    </row>
    <row r="110" spans="1:23" x14ac:dyDescent="0.2">
      <c r="A110" s="56"/>
      <c r="B110" s="211" t="s">
        <v>710</v>
      </c>
      <c r="C110" s="212"/>
      <c r="D110" s="209" t="s">
        <v>535</v>
      </c>
      <c r="E110" s="13">
        <v>90</v>
      </c>
      <c r="F110" s="14" t="s">
        <v>182</v>
      </c>
      <c r="G110" s="14" t="s">
        <v>183</v>
      </c>
      <c r="H110" s="418" t="str">
        <f>IF('Table 1'!L110="","",'Table 1'!L110)</f>
        <v/>
      </c>
      <c r="I110" s="419"/>
      <c r="J110" s="420"/>
      <c r="K110" s="444" t="str">
        <f t="shared" si="6"/>
        <v/>
      </c>
      <c r="L110" s="420"/>
      <c r="M110" s="419"/>
      <c r="N110" s="420"/>
      <c r="O110" s="419"/>
      <c r="P110" s="421" t="str">
        <f t="shared" si="7"/>
        <v/>
      </c>
      <c r="Q110" s="419"/>
      <c r="R110" s="420"/>
      <c r="S110" s="423"/>
      <c r="T110" s="416" t="str">
        <f t="shared" si="8"/>
        <v/>
      </c>
      <c r="U110" s="626" t="str">
        <f t="shared" si="9"/>
        <v/>
      </c>
      <c r="V110" s="631" t="str">
        <f t="shared" si="10"/>
        <v/>
      </c>
      <c r="W110" s="442" t="str">
        <f t="shared" si="11"/>
        <v/>
      </c>
    </row>
    <row r="111" spans="1:23" x14ac:dyDescent="0.2">
      <c r="A111" s="56"/>
      <c r="B111" s="211" t="s">
        <v>711</v>
      </c>
      <c r="C111" s="212"/>
      <c r="D111" s="209" t="s">
        <v>535</v>
      </c>
      <c r="E111" s="16">
        <v>91</v>
      </c>
      <c r="F111" s="14" t="s">
        <v>184</v>
      </c>
      <c r="G111" s="14" t="s">
        <v>185</v>
      </c>
      <c r="H111" s="418">
        <f>IF('Table 1'!L111="","",'Table 1'!L111)</f>
        <v>11</v>
      </c>
      <c r="I111" s="419"/>
      <c r="J111" s="420"/>
      <c r="K111" s="444">
        <f t="shared" si="6"/>
        <v>11</v>
      </c>
      <c r="L111" s="420">
        <v>11</v>
      </c>
      <c r="M111" s="419"/>
      <c r="N111" s="420"/>
      <c r="O111" s="419"/>
      <c r="P111" s="421" t="str">
        <f t="shared" si="7"/>
        <v/>
      </c>
      <c r="Q111" s="419"/>
      <c r="R111" s="420"/>
      <c r="S111" s="423"/>
      <c r="T111" s="416" t="str">
        <f t="shared" si="8"/>
        <v/>
      </c>
      <c r="U111" s="626" t="str">
        <f t="shared" si="9"/>
        <v/>
      </c>
      <c r="V111" s="631" t="str">
        <f t="shared" si="10"/>
        <v/>
      </c>
      <c r="W111" s="442" t="str">
        <f t="shared" si="11"/>
        <v/>
      </c>
    </row>
    <row r="112" spans="1:23" x14ac:dyDescent="0.2">
      <c r="A112" s="56"/>
      <c r="B112" s="211" t="s">
        <v>712</v>
      </c>
      <c r="C112" s="212"/>
      <c r="D112" s="209" t="s">
        <v>535</v>
      </c>
      <c r="E112" s="13">
        <v>92</v>
      </c>
      <c r="F112" s="14" t="s">
        <v>186</v>
      </c>
      <c r="G112" s="14" t="s">
        <v>187</v>
      </c>
      <c r="H112" s="418" t="str">
        <f>IF('Table 1'!L112="","",'Table 1'!L112)</f>
        <v/>
      </c>
      <c r="I112" s="419"/>
      <c r="J112" s="420"/>
      <c r="K112" s="444" t="str">
        <f t="shared" si="6"/>
        <v/>
      </c>
      <c r="L112" s="420"/>
      <c r="M112" s="419"/>
      <c r="N112" s="420"/>
      <c r="O112" s="419"/>
      <c r="P112" s="421" t="str">
        <f t="shared" si="7"/>
        <v/>
      </c>
      <c r="Q112" s="419"/>
      <c r="R112" s="420"/>
      <c r="S112" s="423"/>
      <c r="T112" s="416" t="str">
        <f t="shared" si="8"/>
        <v/>
      </c>
      <c r="U112" s="626" t="str">
        <f t="shared" si="9"/>
        <v/>
      </c>
      <c r="V112" s="631" t="str">
        <f t="shared" si="10"/>
        <v/>
      </c>
      <c r="W112" s="442" t="str">
        <f t="shared" si="11"/>
        <v/>
      </c>
    </row>
    <row r="113" spans="1:23" x14ac:dyDescent="0.2">
      <c r="A113" s="56"/>
      <c r="B113" s="211" t="s">
        <v>713</v>
      </c>
      <c r="C113" s="212"/>
      <c r="D113" s="209" t="s">
        <v>535</v>
      </c>
      <c r="E113" s="16">
        <v>93</v>
      </c>
      <c r="F113" s="14" t="s">
        <v>188</v>
      </c>
      <c r="G113" s="14" t="s">
        <v>189</v>
      </c>
      <c r="H113" s="418" t="str">
        <f>IF('Table 1'!L113="","",'Table 1'!L113)</f>
        <v/>
      </c>
      <c r="I113" s="419"/>
      <c r="J113" s="420"/>
      <c r="K113" s="444" t="str">
        <f t="shared" si="6"/>
        <v/>
      </c>
      <c r="L113" s="420"/>
      <c r="M113" s="419"/>
      <c r="N113" s="420"/>
      <c r="O113" s="419"/>
      <c r="P113" s="421" t="str">
        <f t="shared" si="7"/>
        <v/>
      </c>
      <c r="Q113" s="419"/>
      <c r="R113" s="420"/>
      <c r="S113" s="423"/>
      <c r="T113" s="416" t="str">
        <f t="shared" si="8"/>
        <v/>
      </c>
      <c r="U113" s="626" t="str">
        <f t="shared" si="9"/>
        <v/>
      </c>
      <c r="V113" s="631" t="str">
        <f t="shared" si="10"/>
        <v/>
      </c>
      <c r="W113" s="442" t="str">
        <f t="shared" si="11"/>
        <v/>
      </c>
    </row>
    <row r="114" spans="1:23" x14ac:dyDescent="0.2">
      <c r="A114" s="56"/>
      <c r="B114" s="211" t="s">
        <v>714</v>
      </c>
      <c r="C114" s="212"/>
      <c r="D114" s="209" t="s">
        <v>535</v>
      </c>
      <c r="E114" s="13">
        <v>94</v>
      </c>
      <c r="F114" s="14" t="s">
        <v>190</v>
      </c>
      <c r="G114" s="14" t="s">
        <v>191</v>
      </c>
      <c r="H114" s="418" t="str">
        <f>IF('Table 1'!L114="","",'Table 1'!L114)</f>
        <v/>
      </c>
      <c r="I114" s="419"/>
      <c r="J114" s="420"/>
      <c r="K114" s="444" t="str">
        <f t="shared" si="6"/>
        <v/>
      </c>
      <c r="L114" s="420"/>
      <c r="M114" s="419"/>
      <c r="N114" s="420"/>
      <c r="O114" s="419"/>
      <c r="P114" s="421" t="str">
        <f t="shared" si="7"/>
        <v/>
      </c>
      <c r="Q114" s="419"/>
      <c r="R114" s="420"/>
      <c r="S114" s="423"/>
      <c r="T114" s="416" t="str">
        <f t="shared" si="8"/>
        <v/>
      </c>
      <c r="U114" s="626" t="str">
        <f t="shared" si="9"/>
        <v/>
      </c>
      <c r="V114" s="631" t="str">
        <f t="shared" si="10"/>
        <v/>
      </c>
      <c r="W114" s="442" t="str">
        <f t="shared" si="11"/>
        <v/>
      </c>
    </row>
    <row r="115" spans="1:23" x14ac:dyDescent="0.2">
      <c r="A115" s="56"/>
      <c r="B115" s="211" t="s">
        <v>715</v>
      </c>
      <c r="C115" s="212"/>
      <c r="D115" s="209" t="s">
        <v>535</v>
      </c>
      <c r="E115" s="16">
        <v>95</v>
      </c>
      <c r="F115" s="14" t="s">
        <v>192</v>
      </c>
      <c r="G115" s="14" t="s">
        <v>193</v>
      </c>
      <c r="H115" s="418" t="str">
        <f>IF('Table 1'!L115="","",'Table 1'!L115)</f>
        <v/>
      </c>
      <c r="I115" s="419"/>
      <c r="J115" s="420"/>
      <c r="K115" s="444" t="str">
        <f t="shared" si="6"/>
        <v/>
      </c>
      <c r="L115" s="420"/>
      <c r="M115" s="419"/>
      <c r="N115" s="420"/>
      <c r="O115" s="419"/>
      <c r="P115" s="421" t="str">
        <f t="shared" si="7"/>
        <v/>
      </c>
      <c r="Q115" s="419"/>
      <c r="R115" s="420"/>
      <c r="S115" s="423"/>
      <c r="T115" s="416" t="str">
        <f t="shared" si="8"/>
        <v/>
      </c>
      <c r="U115" s="626" t="str">
        <f t="shared" si="9"/>
        <v/>
      </c>
      <c r="V115" s="631" t="str">
        <f t="shared" si="10"/>
        <v/>
      </c>
      <c r="W115" s="442" t="str">
        <f t="shared" si="11"/>
        <v/>
      </c>
    </row>
    <row r="116" spans="1:23" x14ac:dyDescent="0.2">
      <c r="A116" s="56"/>
      <c r="B116" s="211" t="s">
        <v>716</v>
      </c>
      <c r="C116" s="212"/>
      <c r="D116" s="209" t="s">
        <v>535</v>
      </c>
      <c r="E116" s="13">
        <v>96</v>
      </c>
      <c r="F116" s="14" t="s">
        <v>194</v>
      </c>
      <c r="G116" s="14" t="s">
        <v>195</v>
      </c>
      <c r="H116" s="418" t="str">
        <f>IF('Table 1'!L116="","",'Table 1'!L116)</f>
        <v/>
      </c>
      <c r="I116" s="419"/>
      <c r="J116" s="420"/>
      <c r="K116" s="444" t="str">
        <f t="shared" si="6"/>
        <v/>
      </c>
      <c r="L116" s="420"/>
      <c r="M116" s="419"/>
      <c r="N116" s="420"/>
      <c r="O116" s="419"/>
      <c r="P116" s="421" t="str">
        <f t="shared" si="7"/>
        <v/>
      </c>
      <c r="Q116" s="419"/>
      <c r="R116" s="420"/>
      <c r="S116" s="423"/>
      <c r="T116" s="416" t="str">
        <f t="shared" si="8"/>
        <v/>
      </c>
      <c r="U116" s="626" t="str">
        <f t="shared" si="9"/>
        <v/>
      </c>
      <c r="V116" s="631" t="str">
        <f t="shared" si="10"/>
        <v/>
      </c>
      <c r="W116" s="442" t="str">
        <f t="shared" si="11"/>
        <v/>
      </c>
    </row>
    <row r="117" spans="1:23" x14ac:dyDescent="0.2">
      <c r="A117" s="56"/>
      <c r="B117" s="211" t="s">
        <v>718</v>
      </c>
      <c r="C117" s="212"/>
      <c r="D117" s="209" t="s">
        <v>535</v>
      </c>
      <c r="E117" s="16">
        <v>97</v>
      </c>
      <c r="F117" s="14" t="s">
        <v>197</v>
      </c>
      <c r="G117" s="14" t="s">
        <v>198</v>
      </c>
      <c r="H117" s="418" t="str">
        <f>IF('Table 1'!L117="","",'Table 1'!L117)</f>
        <v/>
      </c>
      <c r="I117" s="419"/>
      <c r="J117" s="420"/>
      <c r="K117" s="444" t="str">
        <f t="shared" si="6"/>
        <v/>
      </c>
      <c r="L117" s="420"/>
      <c r="M117" s="419"/>
      <c r="N117" s="420"/>
      <c r="O117" s="419"/>
      <c r="P117" s="421" t="str">
        <f t="shared" si="7"/>
        <v/>
      </c>
      <c r="Q117" s="419"/>
      <c r="R117" s="420"/>
      <c r="S117" s="423"/>
      <c r="T117" s="416" t="str">
        <f t="shared" si="8"/>
        <v/>
      </c>
      <c r="U117" s="626" t="str">
        <f t="shared" si="9"/>
        <v/>
      </c>
      <c r="V117" s="631" t="str">
        <f t="shared" si="10"/>
        <v/>
      </c>
      <c r="W117" s="442" t="str">
        <f t="shared" si="11"/>
        <v/>
      </c>
    </row>
    <row r="118" spans="1:23" x14ac:dyDescent="0.2">
      <c r="A118" s="56"/>
      <c r="B118" s="211" t="s">
        <v>719</v>
      </c>
      <c r="C118" s="212"/>
      <c r="D118" s="209" t="s">
        <v>535</v>
      </c>
      <c r="E118" s="13">
        <v>98</v>
      </c>
      <c r="F118" s="14" t="s">
        <v>199</v>
      </c>
      <c r="G118" s="14" t="s">
        <v>200</v>
      </c>
      <c r="H118" s="418" t="str">
        <f>IF('Table 1'!L118="","",'Table 1'!L118)</f>
        <v/>
      </c>
      <c r="I118" s="419"/>
      <c r="J118" s="420"/>
      <c r="K118" s="444" t="str">
        <f t="shared" si="6"/>
        <v/>
      </c>
      <c r="L118" s="420"/>
      <c r="M118" s="419"/>
      <c r="N118" s="420"/>
      <c r="O118" s="419"/>
      <c r="P118" s="421" t="str">
        <f t="shared" si="7"/>
        <v/>
      </c>
      <c r="Q118" s="419"/>
      <c r="R118" s="420"/>
      <c r="S118" s="423"/>
      <c r="T118" s="416" t="str">
        <f t="shared" si="8"/>
        <v/>
      </c>
      <c r="U118" s="626" t="str">
        <f t="shared" si="9"/>
        <v/>
      </c>
      <c r="V118" s="631" t="str">
        <f t="shared" si="10"/>
        <v/>
      </c>
      <c r="W118" s="442" t="str">
        <f t="shared" si="11"/>
        <v/>
      </c>
    </row>
    <row r="119" spans="1:23" x14ac:dyDescent="0.2">
      <c r="A119" s="56"/>
      <c r="B119" s="211" t="s">
        <v>720</v>
      </c>
      <c r="C119" s="212"/>
      <c r="D119" s="209" t="s">
        <v>535</v>
      </c>
      <c r="E119" s="16">
        <v>99</v>
      </c>
      <c r="F119" s="14" t="s">
        <v>201</v>
      </c>
      <c r="G119" s="14" t="s">
        <v>202</v>
      </c>
      <c r="H119" s="418">
        <f>IF('Table 1'!L119="","",'Table 1'!L119)</f>
        <v>157</v>
      </c>
      <c r="I119" s="419"/>
      <c r="J119" s="420"/>
      <c r="K119" s="444">
        <f t="shared" si="6"/>
        <v>157</v>
      </c>
      <c r="L119" s="420">
        <v>2</v>
      </c>
      <c r="M119" s="419"/>
      <c r="N119" s="420">
        <v>155</v>
      </c>
      <c r="O119" s="419"/>
      <c r="P119" s="421" t="str">
        <f t="shared" si="7"/>
        <v/>
      </c>
      <c r="Q119" s="419"/>
      <c r="R119" s="420"/>
      <c r="S119" s="423"/>
      <c r="T119" s="416" t="str">
        <f t="shared" si="8"/>
        <v/>
      </c>
      <c r="U119" s="626" t="str">
        <f t="shared" si="9"/>
        <v/>
      </c>
      <c r="V119" s="631" t="str">
        <f t="shared" si="10"/>
        <v/>
      </c>
      <c r="W119" s="442" t="str">
        <f t="shared" si="11"/>
        <v/>
      </c>
    </row>
    <row r="120" spans="1:23" x14ac:dyDescent="0.2">
      <c r="A120" s="56"/>
      <c r="B120" s="211" t="s">
        <v>721</v>
      </c>
      <c r="C120" s="212"/>
      <c r="D120" s="209" t="s">
        <v>535</v>
      </c>
      <c r="E120" s="13">
        <v>100</v>
      </c>
      <c r="F120" s="14" t="s">
        <v>203</v>
      </c>
      <c r="G120" s="14" t="s">
        <v>204</v>
      </c>
      <c r="H120" s="418">
        <f>IF('Table 1'!L120="","",'Table 1'!L120)</f>
        <v>7</v>
      </c>
      <c r="I120" s="419"/>
      <c r="J120" s="420"/>
      <c r="K120" s="444">
        <f t="shared" si="6"/>
        <v>7</v>
      </c>
      <c r="L120" s="420"/>
      <c r="M120" s="419"/>
      <c r="N120" s="420">
        <v>7</v>
      </c>
      <c r="O120" s="419"/>
      <c r="P120" s="421" t="str">
        <f t="shared" si="7"/>
        <v/>
      </c>
      <c r="Q120" s="419"/>
      <c r="R120" s="420"/>
      <c r="S120" s="423"/>
      <c r="T120" s="416" t="str">
        <f t="shared" si="8"/>
        <v/>
      </c>
      <c r="U120" s="626" t="str">
        <f t="shared" si="9"/>
        <v/>
      </c>
      <c r="V120" s="631" t="str">
        <f t="shared" si="10"/>
        <v/>
      </c>
      <c r="W120" s="442" t="str">
        <f t="shared" si="11"/>
        <v/>
      </c>
    </row>
    <row r="121" spans="1:23" x14ac:dyDescent="0.2">
      <c r="A121" s="56"/>
      <c r="B121" s="211" t="s">
        <v>722</v>
      </c>
      <c r="C121" s="212"/>
      <c r="D121" s="209" t="s">
        <v>535</v>
      </c>
      <c r="E121" s="16">
        <v>101</v>
      </c>
      <c r="F121" s="14" t="s">
        <v>205</v>
      </c>
      <c r="G121" s="14" t="s">
        <v>206</v>
      </c>
      <c r="H121" s="418" t="str">
        <f>IF('Table 1'!L121="","",'Table 1'!L121)</f>
        <v/>
      </c>
      <c r="I121" s="419"/>
      <c r="J121" s="420"/>
      <c r="K121" s="444" t="str">
        <f t="shared" si="6"/>
        <v/>
      </c>
      <c r="L121" s="420"/>
      <c r="M121" s="419"/>
      <c r="N121" s="420"/>
      <c r="O121" s="419"/>
      <c r="P121" s="421" t="str">
        <f t="shared" si="7"/>
        <v/>
      </c>
      <c r="Q121" s="419"/>
      <c r="R121" s="420"/>
      <c r="S121" s="423"/>
      <c r="T121" s="416" t="str">
        <f t="shared" si="8"/>
        <v/>
      </c>
      <c r="U121" s="626" t="str">
        <f t="shared" si="9"/>
        <v/>
      </c>
      <c r="V121" s="631" t="str">
        <f t="shared" si="10"/>
        <v/>
      </c>
      <c r="W121" s="442" t="str">
        <f t="shared" si="11"/>
        <v/>
      </c>
    </row>
    <row r="122" spans="1:23" x14ac:dyDescent="0.2">
      <c r="A122" s="56"/>
      <c r="B122" s="211" t="s">
        <v>723</v>
      </c>
      <c r="C122" s="212"/>
      <c r="D122" s="209" t="s">
        <v>535</v>
      </c>
      <c r="E122" s="13">
        <v>102</v>
      </c>
      <c r="F122" s="14" t="s">
        <v>207</v>
      </c>
      <c r="G122" s="14" t="s">
        <v>208</v>
      </c>
      <c r="H122" s="418" t="str">
        <f>IF('Table 1'!L122="","",'Table 1'!L122)</f>
        <v/>
      </c>
      <c r="I122" s="419"/>
      <c r="J122" s="420"/>
      <c r="K122" s="444" t="str">
        <f t="shared" si="6"/>
        <v/>
      </c>
      <c r="L122" s="420"/>
      <c r="M122" s="419"/>
      <c r="N122" s="420"/>
      <c r="O122" s="419"/>
      <c r="P122" s="421" t="str">
        <f t="shared" si="7"/>
        <v/>
      </c>
      <c r="Q122" s="419"/>
      <c r="R122" s="420"/>
      <c r="S122" s="423"/>
      <c r="T122" s="416" t="str">
        <f t="shared" si="8"/>
        <v/>
      </c>
      <c r="U122" s="626" t="str">
        <f t="shared" si="9"/>
        <v/>
      </c>
      <c r="V122" s="631" t="str">
        <f t="shared" si="10"/>
        <v/>
      </c>
      <c r="W122" s="442" t="str">
        <f t="shared" si="11"/>
        <v/>
      </c>
    </row>
    <row r="123" spans="1:23" x14ac:dyDescent="0.2">
      <c r="A123" s="56"/>
      <c r="B123" s="211" t="s">
        <v>724</v>
      </c>
      <c r="C123" s="212"/>
      <c r="D123" s="209" t="s">
        <v>535</v>
      </c>
      <c r="E123" s="16">
        <v>103</v>
      </c>
      <c r="F123" s="14" t="s">
        <v>209</v>
      </c>
      <c r="G123" s="14" t="s">
        <v>210</v>
      </c>
      <c r="H123" s="418">
        <f>IF('Table 1'!L123="","",'Table 1'!L123)</f>
        <v>340</v>
      </c>
      <c r="I123" s="419"/>
      <c r="J123" s="420"/>
      <c r="K123" s="444">
        <f t="shared" si="6"/>
        <v>340</v>
      </c>
      <c r="L123" s="420">
        <v>168</v>
      </c>
      <c r="M123" s="419"/>
      <c r="N123" s="420">
        <v>172</v>
      </c>
      <c r="O123" s="419"/>
      <c r="P123" s="421" t="str">
        <f t="shared" si="7"/>
        <v/>
      </c>
      <c r="Q123" s="419"/>
      <c r="R123" s="420"/>
      <c r="S123" s="423"/>
      <c r="T123" s="416" t="str">
        <f t="shared" si="8"/>
        <v/>
      </c>
      <c r="U123" s="626" t="str">
        <f t="shared" si="9"/>
        <v/>
      </c>
      <c r="V123" s="631" t="str">
        <f t="shared" si="10"/>
        <v/>
      </c>
      <c r="W123" s="442" t="str">
        <f t="shared" si="11"/>
        <v/>
      </c>
    </row>
    <row r="124" spans="1:23" x14ac:dyDescent="0.2">
      <c r="A124" s="56"/>
      <c r="B124" s="211" t="s">
        <v>725</v>
      </c>
      <c r="C124" s="212"/>
      <c r="D124" s="209" t="s">
        <v>535</v>
      </c>
      <c r="E124" s="13">
        <v>104</v>
      </c>
      <c r="F124" s="14" t="s">
        <v>211</v>
      </c>
      <c r="G124" s="14" t="s">
        <v>212</v>
      </c>
      <c r="H124" s="418" t="str">
        <f>IF('Table 1'!L124="","",'Table 1'!L124)</f>
        <v/>
      </c>
      <c r="I124" s="419"/>
      <c r="J124" s="420"/>
      <c r="K124" s="444" t="str">
        <f t="shared" si="6"/>
        <v/>
      </c>
      <c r="L124" s="420"/>
      <c r="M124" s="419"/>
      <c r="N124" s="420"/>
      <c r="O124" s="419"/>
      <c r="P124" s="421" t="str">
        <f t="shared" si="7"/>
        <v/>
      </c>
      <c r="Q124" s="419"/>
      <c r="R124" s="420"/>
      <c r="S124" s="423"/>
      <c r="T124" s="416" t="str">
        <f t="shared" si="8"/>
        <v/>
      </c>
      <c r="U124" s="626" t="str">
        <f t="shared" si="9"/>
        <v/>
      </c>
      <c r="V124" s="631" t="str">
        <f t="shared" si="10"/>
        <v/>
      </c>
      <c r="W124" s="442" t="str">
        <f t="shared" si="11"/>
        <v/>
      </c>
    </row>
    <row r="125" spans="1:23" x14ac:dyDescent="0.2">
      <c r="A125" s="56"/>
      <c r="B125" s="211" t="s">
        <v>726</v>
      </c>
      <c r="C125" s="212"/>
      <c r="D125" s="209" t="s">
        <v>535</v>
      </c>
      <c r="E125" s="16">
        <v>105</v>
      </c>
      <c r="F125" s="14" t="s">
        <v>213</v>
      </c>
      <c r="G125" s="14" t="s">
        <v>214</v>
      </c>
      <c r="H125" s="418">
        <f>IF('Table 1'!L125="","",'Table 1'!L125)</f>
        <v>1</v>
      </c>
      <c r="I125" s="419"/>
      <c r="J125" s="420"/>
      <c r="K125" s="444">
        <f t="shared" si="6"/>
        <v>1</v>
      </c>
      <c r="L125" s="420"/>
      <c r="M125" s="419"/>
      <c r="N125" s="420">
        <v>1</v>
      </c>
      <c r="O125" s="419"/>
      <c r="P125" s="421" t="str">
        <f t="shared" si="7"/>
        <v/>
      </c>
      <c r="Q125" s="419"/>
      <c r="R125" s="420"/>
      <c r="S125" s="423"/>
      <c r="T125" s="416" t="str">
        <f t="shared" si="8"/>
        <v/>
      </c>
      <c r="U125" s="626" t="str">
        <f t="shared" si="9"/>
        <v/>
      </c>
      <c r="V125" s="631" t="str">
        <f t="shared" si="10"/>
        <v/>
      </c>
      <c r="W125" s="442" t="str">
        <f t="shared" si="11"/>
        <v/>
      </c>
    </row>
    <row r="126" spans="1:23" x14ac:dyDescent="0.2">
      <c r="A126" s="56"/>
      <c r="B126" s="211" t="s">
        <v>727</v>
      </c>
      <c r="C126" s="212"/>
      <c r="D126" s="209" t="s">
        <v>535</v>
      </c>
      <c r="E126" s="13">
        <v>106</v>
      </c>
      <c r="F126" s="14" t="s">
        <v>215</v>
      </c>
      <c r="G126" s="14" t="s">
        <v>216</v>
      </c>
      <c r="H126" s="418">
        <f>IF('Table 1'!L126="","",'Table 1'!L126)</f>
        <v>5820</v>
      </c>
      <c r="I126" s="419"/>
      <c r="J126" s="420">
        <v>2</v>
      </c>
      <c r="K126" s="444">
        <f t="shared" si="6"/>
        <v>5818</v>
      </c>
      <c r="L126" s="420"/>
      <c r="M126" s="419"/>
      <c r="N126" s="420">
        <v>5818</v>
      </c>
      <c r="O126" s="419"/>
      <c r="P126" s="421" t="str">
        <f t="shared" si="7"/>
        <v/>
      </c>
      <c r="Q126" s="419"/>
      <c r="R126" s="420"/>
      <c r="S126" s="423"/>
      <c r="T126" s="416" t="str">
        <f t="shared" si="8"/>
        <v/>
      </c>
      <c r="U126" s="626" t="str">
        <f t="shared" si="9"/>
        <v/>
      </c>
      <c r="V126" s="631" t="str">
        <f t="shared" si="10"/>
        <v/>
      </c>
      <c r="W126" s="442" t="str">
        <f t="shared" si="11"/>
        <v/>
      </c>
    </row>
    <row r="127" spans="1:23" x14ac:dyDescent="0.2">
      <c r="A127" s="56"/>
      <c r="B127" s="211" t="s">
        <v>728</v>
      </c>
      <c r="C127" s="212"/>
      <c r="D127" s="209" t="s">
        <v>535</v>
      </c>
      <c r="E127" s="16">
        <v>107</v>
      </c>
      <c r="F127" s="14" t="s">
        <v>217</v>
      </c>
      <c r="G127" s="14" t="s">
        <v>218</v>
      </c>
      <c r="H127" s="418" t="str">
        <f>IF('Table 1'!L127="","",'Table 1'!L127)</f>
        <v/>
      </c>
      <c r="I127" s="419"/>
      <c r="J127" s="420"/>
      <c r="K127" s="444" t="str">
        <f t="shared" si="6"/>
        <v/>
      </c>
      <c r="L127" s="420"/>
      <c r="M127" s="419"/>
      <c r="N127" s="420"/>
      <c r="O127" s="419"/>
      <c r="P127" s="421" t="str">
        <f t="shared" si="7"/>
        <v/>
      </c>
      <c r="Q127" s="419"/>
      <c r="R127" s="420"/>
      <c r="S127" s="423"/>
      <c r="T127" s="416" t="str">
        <f t="shared" si="8"/>
        <v/>
      </c>
      <c r="U127" s="626" t="str">
        <f t="shared" si="9"/>
        <v/>
      </c>
      <c r="V127" s="631" t="str">
        <f t="shared" si="10"/>
        <v/>
      </c>
      <c r="W127" s="442" t="str">
        <f t="shared" si="11"/>
        <v/>
      </c>
    </row>
    <row r="128" spans="1:23" x14ac:dyDescent="0.2">
      <c r="A128" s="56"/>
      <c r="B128" s="211" t="s">
        <v>729</v>
      </c>
      <c r="C128" s="212"/>
      <c r="D128" s="209" t="s">
        <v>535</v>
      </c>
      <c r="E128" s="13">
        <v>108</v>
      </c>
      <c r="F128" s="14" t="s">
        <v>219</v>
      </c>
      <c r="G128" s="14" t="s">
        <v>220</v>
      </c>
      <c r="H128" s="418">
        <f>IF('Table 1'!L128="","",'Table 1'!L128)</f>
        <v>6881</v>
      </c>
      <c r="I128" s="419"/>
      <c r="J128" s="420">
        <v>10</v>
      </c>
      <c r="K128" s="444">
        <f t="shared" si="6"/>
        <v>6871</v>
      </c>
      <c r="L128" s="420">
        <v>1</v>
      </c>
      <c r="M128" s="419"/>
      <c r="N128" s="420">
        <v>6870</v>
      </c>
      <c r="O128" s="419"/>
      <c r="P128" s="421" t="str">
        <f t="shared" si="7"/>
        <v/>
      </c>
      <c r="Q128" s="419"/>
      <c r="R128" s="420"/>
      <c r="S128" s="423"/>
      <c r="T128" s="416" t="str">
        <f t="shared" si="8"/>
        <v/>
      </c>
      <c r="U128" s="626" t="str">
        <f t="shared" si="9"/>
        <v/>
      </c>
      <c r="V128" s="631" t="str">
        <f t="shared" si="10"/>
        <v/>
      </c>
      <c r="W128" s="442" t="str">
        <f t="shared" si="11"/>
        <v/>
      </c>
    </row>
    <row r="129" spans="1:23" x14ac:dyDescent="0.2">
      <c r="A129" s="56"/>
      <c r="B129" s="211" t="s">
        <v>730</v>
      </c>
      <c r="C129" s="212"/>
      <c r="D129" s="209" t="s">
        <v>535</v>
      </c>
      <c r="E129" s="16">
        <v>109</v>
      </c>
      <c r="F129" s="14" t="s">
        <v>221</v>
      </c>
      <c r="G129" s="14" t="s">
        <v>222</v>
      </c>
      <c r="H129" s="418" t="str">
        <f>IF('Table 1'!L129="","",'Table 1'!L129)</f>
        <v/>
      </c>
      <c r="I129" s="419"/>
      <c r="J129" s="420"/>
      <c r="K129" s="444" t="str">
        <f t="shared" si="6"/>
        <v/>
      </c>
      <c r="L129" s="420"/>
      <c r="M129" s="419"/>
      <c r="N129" s="420"/>
      <c r="O129" s="419"/>
      <c r="P129" s="421" t="str">
        <f t="shared" si="7"/>
        <v/>
      </c>
      <c r="Q129" s="419"/>
      <c r="R129" s="420"/>
      <c r="S129" s="423"/>
      <c r="T129" s="416" t="str">
        <f t="shared" si="8"/>
        <v/>
      </c>
      <c r="U129" s="626" t="str">
        <f t="shared" si="9"/>
        <v/>
      </c>
      <c r="V129" s="631" t="str">
        <f t="shared" si="10"/>
        <v/>
      </c>
      <c r="W129" s="442" t="str">
        <f t="shared" si="11"/>
        <v/>
      </c>
    </row>
    <row r="130" spans="1:23" x14ac:dyDescent="0.2">
      <c r="A130" s="56"/>
      <c r="B130" s="211" t="s">
        <v>731</v>
      </c>
      <c r="C130" s="212"/>
      <c r="D130" s="209" t="s">
        <v>535</v>
      </c>
      <c r="E130" s="13">
        <v>110</v>
      </c>
      <c r="F130" s="14" t="s">
        <v>223</v>
      </c>
      <c r="G130" s="14" t="s">
        <v>224</v>
      </c>
      <c r="H130" s="418" t="str">
        <f>IF('Table 1'!L130="","",'Table 1'!L130)</f>
        <v/>
      </c>
      <c r="I130" s="419"/>
      <c r="J130" s="420"/>
      <c r="K130" s="444" t="str">
        <f t="shared" si="6"/>
        <v/>
      </c>
      <c r="L130" s="420"/>
      <c r="M130" s="419"/>
      <c r="N130" s="420"/>
      <c r="O130" s="419"/>
      <c r="P130" s="421" t="str">
        <f t="shared" si="7"/>
        <v/>
      </c>
      <c r="Q130" s="419"/>
      <c r="R130" s="420"/>
      <c r="S130" s="423"/>
      <c r="T130" s="416" t="str">
        <f t="shared" si="8"/>
        <v/>
      </c>
      <c r="U130" s="626" t="str">
        <f t="shared" si="9"/>
        <v/>
      </c>
      <c r="V130" s="631" t="str">
        <f t="shared" si="10"/>
        <v/>
      </c>
      <c r="W130" s="442" t="str">
        <f t="shared" si="11"/>
        <v/>
      </c>
    </row>
    <row r="131" spans="1:23" x14ac:dyDescent="0.2">
      <c r="A131" s="56"/>
      <c r="B131" s="211" t="s">
        <v>732</v>
      </c>
      <c r="C131" s="212"/>
      <c r="D131" s="209" t="s">
        <v>535</v>
      </c>
      <c r="E131" s="16">
        <v>111</v>
      </c>
      <c r="F131" s="14" t="s">
        <v>225</v>
      </c>
      <c r="G131" s="14" t="s">
        <v>226</v>
      </c>
      <c r="H131" s="418">
        <f>IF('Table 1'!L131="","",'Table 1'!L131)</f>
        <v>1</v>
      </c>
      <c r="I131" s="419"/>
      <c r="J131" s="420">
        <v>1</v>
      </c>
      <c r="K131" s="444" t="str">
        <f t="shared" si="6"/>
        <v/>
      </c>
      <c r="L131" s="420"/>
      <c r="M131" s="419"/>
      <c r="N131" s="420"/>
      <c r="O131" s="419"/>
      <c r="P131" s="421" t="str">
        <f t="shared" si="7"/>
        <v/>
      </c>
      <c r="Q131" s="419"/>
      <c r="R131" s="420"/>
      <c r="S131" s="423"/>
      <c r="T131" s="416" t="str">
        <f t="shared" si="8"/>
        <v/>
      </c>
      <c r="U131" s="626" t="str">
        <f t="shared" si="9"/>
        <v/>
      </c>
      <c r="V131" s="631" t="str">
        <f t="shared" si="10"/>
        <v/>
      </c>
      <c r="W131" s="442" t="str">
        <f t="shared" si="11"/>
        <v/>
      </c>
    </row>
    <row r="132" spans="1:23" x14ac:dyDescent="0.2">
      <c r="A132" s="56"/>
      <c r="B132" s="211" t="s">
        <v>733</v>
      </c>
      <c r="C132" s="212"/>
      <c r="D132" s="209" t="s">
        <v>535</v>
      </c>
      <c r="E132" s="13">
        <v>112</v>
      </c>
      <c r="F132" s="14" t="s">
        <v>227</v>
      </c>
      <c r="G132" s="14" t="s">
        <v>228</v>
      </c>
      <c r="H132" s="418" t="str">
        <f>IF('Table 1'!L132="","",'Table 1'!L132)</f>
        <v/>
      </c>
      <c r="I132" s="419"/>
      <c r="J132" s="420"/>
      <c r="K132" s="444" t="str">
        <f t="shared" si="6"/>
        <v/>
      </c>
      <c r="L132" s="420"/>
      <c r="M132" s="419"/>
      <c r="N132" s="420"/>
      <c r="O132" s="419"/>
      <c r="P132" s="421" t="str">
        <f t="shared" si="7"/>
        <v/>
      </c>
      <c r="Q132" s="419"/>
      <c r="R132" s="420"/>
      <c r="S132" s="423"/>
      <c r="T132" s="416" t="str">
        <f t="shared" si="8"/>
        <v/>
      </c>
      <c r="U132" s="626" t="str">
        <f t="shared" si="9"/>
        <v/>
      </c>
      <c r="V132" s="631" t="str">
        <f t="shared" si="10"/>
        <v/>
      </c>
      <c r="W132" s="442" t="str">
        <f t="shared" si="11"/>
        <v/>
      </c>
    </row>
    <row r="133" spans="1:23" x14ac:dyDescent="0.2">
      <c r="A133" s="56"/>
      <c r="B133" s="211" t="s">
        <v>734</v>
      </c>
      <c r="C133" s="212"/>
      <c r="D133" s="209" t="s">
        <v>535</v>
      </c>
      <c r="E133" s="16">
        <v>113</v>
      </c>
      <c r="F133" s="14" t="s">
        <v>229</v>
      </c>
      <c r="G133" s="14" t="s">
        <v>230</v>
      </c>
      <c r="H133" s="418" t="str">
        <f>IF('Table 1'!L133="","",'Table 1'!L133)</f>
        <v/>
      </c>
      <c r="I133" s="419"/>
      <c r="J133" s="420"/>
      <c r="K133" s="444" t="str">
        <f t="shared" si="6"/>
        <v/>
      </c>
      <c r="L133" s="420"/>
      <c r="M133" s="419"/>
      <c r="N133" s="420"/>
      <c r="O133" s="419"/>
      <c r="P133" s="421" t="str">
        <f t="shared" si="7"/>
        <v/>
      </c>
      <c r="Q133" s="419"/>
      <c r="R133" s="420"/>
      <c r="S133" s="423"/>
      <c r="T133" s="416" t="str">
        <f t="shared" si="8"/>
        <v/>
      </c>
      <c r="U133" s="626" t="str">
        <f t="shared" si="9"/>
        <v/>
      </c>
      <c r="V133" s="631" t="str">
        <f t="shared" si="10"/>
        <v/>
      </c>
      <c r="W133" s="442" t="str">
        <f t="shared" si="11"/>
        <v/>
      </c>
    </row>
    <row r="134" spans="1:23" x14ac:dyDescent="0.2">
      <c r="A134" s="56"/>
      <c r="B134" s="211" t="s">
        <v>735</v>
      </c>
      <c r="C134" s="212"/>
      <c r="D134" s="209" t="s">
        <v>535</v>
      </c>
      <c r="E134" s="13">
        <v>114</v>
      </c>
      <c r="F134" s="14" t="s">
        <v>231</v>
      </c>
      <c r="G134" s="14" t="s">
        <v>966</v>
      </c>
      <c r="H134" s="418" t="str">
        <f>IF('Table 1'!L134="","",'Table 1'!L134)</f>
        <v/>
      </c>
      <c r="I134" s="419"/>
      <c r="J134" s="420"/>
      <c r="K134" s="444" t="str">
        <f t="shared" si="6"/>
        <v/>
      </c>
      <c r="L134" s="420"/>
      <c r="M134" s="419"/>
      <c r="N134" s="420"/>
      <c r="O134" s="419"/>
      <c r="P134" s="421" t="str">
        <f t="shared" si="7"/>
        <v/>
      </c>
      <c r="Q134" s="419"/>
      <c r="R134" s="420"/>
      <c r="S134" s="423"/>
      <c r="T134" s="416" t="str">
        <f t="shared" si="8"/>
        <v/>
      </c>
      <c r="U134" s="626" t="str">
        <f t="shared" si="9"/>
        <v/>
      </c>
      <c r="V134" s="631" t="str">
        <f t="shared" si="10"/>
        <v/>
      </c>
      <c r="W134" s="442" t="str">
        <f t="shared" si="11"/>
        <v/>
      </c>
    </row>
    <row r="135" spans="1:23" x14ac:dyDescent="0.2">
      <c r="A135" s="56"/>
      <c r="B135" s="211" t="s">
        <v>736</v>
      </c>
      <c r="C135" s="212"/>
      <c r="D135" s="209" t="s">
        <v>535</v>
      </c>
      <c r="E135" s="16">
        <v>115</v>
      </c>
      <c r="F135" s="14" t="s">
        <v>232</v>
      </c>
      <c r="G135" s="14" t="s">
        <v>967</v>
      </c>
      <c r="H135" s="418">
        <f>IF('Table 1'!L135="","",'Table 1'!L135)</f>
        <v>57</v>
      </c>
      <c r="I135" s="419"/>
      <c r="J135" s="420">
        <v>20</v>
      </c>
      <c r="K135" s="444">
        <f t="shared" si="6"/>
        <v>37</v>
      </c>
      <c r="L135" s="420"/>
      <c r="M135" s="419"/>
      <c r="N135" s="420">
        <f>23+14</f>
        <v>37</v>
      </c>
      <c r="O135" s="419"/>
      <c r="P135" s="421" t="str">
        <f t="shared" si="7"/>
        <v/>
      </c>
      <c r="Q135" s="419"/>
      <c r="R135" s="420"/>
      <c r="S135" s="423"/>
      <c r="T135" s="416" t="str">
        <f t="shared" si="8"/>
        <v/>
      </c>
      <c r="U135" s="626" t="str">
        <f t="shared" si="9"/>
        <v/>
      </c>
      <c r="V135" s="631" t="str">
        <f t="shared" si="10"/>
        <v/>
      </c>
      <c r="W135" s="442" t="str">
        <f t="shared" si="11"/>
        <v/>
      </c>
    </row>
    <row r="136" spans="1:23" x14ac:dyDescent="0.2">
      <c r="A136" s="56"/>
      <c r="B136" s="211" t="s">
        <v>737</v>
      </c>
      <c r="C136" s="212"/>
      <c r="D136" s="209" t="s">
        <v>535</v>
      </c>
      <c r="E136" s="13">
        <v>116</v>
      </c>
      <c r="F136" s="14" t="s">
        <v>959</v>
      </c>
      <c r="G136" s="14" t="s">
        <v>516</v>
      </c>
      <c r="H136" s="418" t="str">
        <f>IF('Table 1'!L136="","",'Table 1'!L136)</f>
        <v/>
      </c>
      <c r="I136" s="419"/>
      <c r="J136" s="420"/>
      <c r="K136" s="444" t="str">
        <f t="shared" si="6"/>
        <v/>
      </c>
      <c r="L136" s="420"/>
      <c r="M136" s="419"/>
      <c r="N136" s="420"/>
      <c r="O136" s="419"/>
      <c r="P136" s="421" t="str">
        <f t="shared" si="7"/>
        <v/>
      </c>
      <c r="Q136" s="419"/>
      <c r="R136" s="420"/>
      <c r="S136" s="423"/>
      <c r="T136" s="416" t="str">
        <f t="shared" si="8"/>
        <v/>
      </c>
      <c r="U136" s="626" t="str">
        <f t="shared" si="9"/>
        <v/>
      </c>
      <c r="V136" s="631" t="str">
        <f t="shared" si="10"/>
        <v/>
      </c>
      <c r="W136" s="442" t="str">
        <f t="shared" si="11"/>
        <v/>
      </c>
    </row>
    <row r="137" spans="1:23" x14ac:dyDescent="0.2">
      <c r="A137" s="56"/>
      <c r="B137" s="211" t="s">
        <v>738</v>
      </c>
      <c r="C137" s="212"/>
      <c r="D137" s="209" t="s">
        <v>535</v>
      </c>
      <c r="E137" s="16">
        <v>117</v>
      </c>
      <c r="F137" s="14" t="s">
        <v>233</v>
      </c>
      <c r="G137" s="14" t="s">
        <v>234</v>
      </c>
      <c r="H137" s="418" t="str">
        <f>IF('Table 1'!L137="","",'Table 1'!L137)</f>
        <v/>
      </c>
      <c r="I137" s="419"/>
      <c r="J137" s="420"/>
      <c r="K137" s="444" t="str">
        <f t="shared" si="6"/>
        <v/>
      </c>
      <c r="L137" s="420"/>
      <c r="M137" s="419"/>
      <c r="N137" s="420"/>
      <c r="O137" s="419"/>
      <c r="P137" s="421" t="str">
        <f t="shared" si="7"/>
        <v/>
      </c>
      <c r="Q137" s="419"/>
      <c r="R137" s="420"/>
      <c r="S137" s="423"/>
      <c r="T137" s="416" t="str">
        <f t="shared" si="8"/>
        <v/>
      </c>
      <c r="U137" s="626" t="str">
        <f t="shared" si="9"/>
        <v/>
      </c>
      <c r="V137" s="631" t="str">
        <f t="shared" si="10"/>
        <v/>
      </c>
      <c r="W137" s="442" t="str">
        <f t="shared" si="11"/>
        <v/>
      </c>
    </row>
    <row r="138" spans="1:23" x14ac:dyDescent="0.2">
      <c r="A138" s="56"/>
      <c r="B138" s="211" t="s">
        <v>739</v>
      </c>
      <c r="C138" s="212"/>
      <c r="D138" s="209" t="s">
        <v>535</v>
      </c>
      <c r="E138" s="13">
        <v>118</v>
      </c>
      <c r="F138" s="14" t="s">
        <v>235</v>
      </c>
      <c r="G138" s="14" t="s">
        <v>236</v>
      </c>
      <c r="H138" s="418" t="str">
        <f>IF('Table 1'!L138="","",'Table 1'!L138)</f>
        <v/>
      </c>
      <c r="I138" s="419"/>
      <c r="J138" s="420"/>
      <c r="K138" s="444" t="str">
        <f t="shared" si="6"/>
        <v/>
      </c>
      <c r="L138" s="420"/>
      <c r="M138" s="419"/>
      <c r="N138" s="420"/>
      <c r="O138" s="419"/>
      <c r="P138" s="421" t="str">
        <f t="shared" si="7"/>
        <v/>
      </c>
      <c r="Q138" s="419"/>
      <c r="R138" s="420"/>
      <c r="S138" s="423"/>
      <c r="T138" s="416" t="str">
        <f t="shared" si="8"/>
        <v/>
      </c>
      <c r="U138" s="626" t="str">
        <f t="shared" si="9"/>
        <v/>
      </c>
      <c r="V138" s="631" t="str">
        <f t="shared" si="10"/>
        <v/>
      </c>
      <c r="W138" s="442" t="str">
        <f t="shared" si="11"/>
        <v/>
      </c>
    </row>
    <row r="139" spans="1:23" x14ac:dyDescent="0.2">
      <c r="A139" s="56"/>
      <c r="B139" s="211" t="s">
        <v>740</v>
      </c>
      <c r="C139" s="212"/>
      <c r="D139" s="209" t="s">
        <v>535</v>
      </c>
      <c r="E139" s="16">
        <v>119</v>
      </c>
      <c r="F139" s="14" t="s">
        <v>237</v>
      </c>
      <c r="G139" s="14" t="s">
        <v>238</v>
      </c>
      <c r="H139" s="418" t="str">
        <f>IF('Table 1'!L139="","",'Table 1'!L139)</f>
        <v/>
      </c>
      <c r="I139" s="419"/>
      <c r="J139" s="420"/>
      <c r="K139" s="444" t="str">
        <f t="shared" si="6"/>
        <v/>
      </c>
      <c r="L139" s="420"/>
      <c r="M139" s="419"/>
      <c r="N139" s="420"/>
      <c r="O139" s="419"/>
      <c r="P139" s="421" t="str">
        <f t="shared" si="7"/>
        <v/>
      </c>
      <c r="Q139" s="419"/>
      <c r="R139" s="420"/>
      <c r="S139" s="423"/>
      <c r="T139" s="416" t="str">
        <f t="shared" si="8"/>
        <v/>
      </c>
      <c r="U139" s="626" t="str">
        <f t="shared" si="9"/>
        <v/>
      </c>
      <c r="V139" s="631" t="str">
        <f t="shared" si="10"/>
        <v/>
      </c>
      <c r="W139" s="442" t="str">
        <f t="shared" si="11"/>
        <v/>
      </c>
    </row>
    <row r="140" spans="1:23" x14ac:dyDescent="0.2">
      <c r="A140" s="56"/>
      <c r="B140" s="211" t="s">
        <v>741</v>
      </c>
      <c r="C140" s="212"/>
      <c r="D140" s="209" t="s">
        <v>535</v>
      </c>
      <c r="E140" s="13">
        <v>120</v>
      </c>
      <c r="F140" s="14" t="s">
        <v>239</v>
      </c>
      <c r="G140" s="14" t="s">
        <v>240</v>
      </c>
      <c r="H140" s="418" t="str">
        <f>IF('Table 1'!L140="","",'Table 1'!L140)</f>
        <v/>
      </c>
      <c r="I140" s="419"/>
      <c r="J140" s="420"/>
      <c r="K140" s="444" t="str">
        <f t="shared" si="6"/>
        <v/>
      </c>
      <c r="L140" s="420"/>
      <c r="M140" s="419"/>
      <c r="N140" s="420"/>
      <c r="O140" s="419"/>
      <c r="P140" s="421" t="str">
        <f t="shared" si="7"/>
        <v/>
      </c>
      <c r="Q140" s="419"/>
      <c r="R140" s="420"/>
      <c r="S140" s="423"/>
      <c r="T140" s="416" t="str">
        <f t="shared" si="8"/>
        <v/>
      </c>
      <c r="U140" s="626" t="str">
        <f t="shared" si="9"/>
        <v/>
      </c>
      <c r="V140" s="631" t="str">
        <f t="shared" si="10"/>
        <v/>
      </c>
      <c r="W140" s="442" t="str">
        <f t="shared" si="11"/>
        <v/>
      </c>
    </row>
    <row r="141" spans="1:23" x14ac:dyDescent="0.2">
      <c r="A141" s="56"/>
      <c r="B141" s="211" t="s">
        <v>742</v>
      </c>
      <c r="C141" s="212"/>
      <c r="D141" s="209" t="s">
        <v>535</v>
      </c>
      <c r="E141" s="16">
        <v>121</v>
      </c>
      <c r="F141" s="14" t="s">
        <v>241</v>
      </c>
      <c r="G141" s="14" t="s">
        <v>242</v>
      </c>
      <c r="H141" s="418" t="str">
        <f>IF('Table 1'!L141="","",'Table 1'!L141)</f>
        <v/>
      </c>
      <c r="I141" s="419"/>
      <c r="J141" s="420"/>
      <c r="K141" s="444" t="str">
        <f t="shared" si="6"/>
        <v/>
      </c>
      <c r="L141" s="420"/>
      <c r="M141" s="419"/>
      <c r="N141" s="420"/>
      <c r="O141" s="419"/>
      <c r="P141" s="421" t="str">
        <f t="shared" si="7"/>
        <v/>
      </c>
      <c r="Q141" s="419"/>
      <c r="R141" s="420"/>
      <c r="S141" s="423"/>
      <c r="T141" s="416" t="str">
        <f t="shared" si="8"/>
        <v/>
      </c>
      <c r="U141" s="626" t="str">
        <f t="shared" si="9"/>
        <v/>
      </c>
      <c r="V141" s="631" t="str">
        <f t="shared" si="10"/>
        <v/>
      </c>
      <c r="W141" s="442" t="str">
        <f t="shared" si="11"/>
        <v/>
      </c>
    </row>
    <row r="142" spans="1:23" x14ac:dyDescent="0.2">
      <c r="A142" s="56"/>
      <c r="B142" s="211" t="s">
        <v>743</v>
      </c>
      <c r="C142" s="212"/>
      <c r="D142" s="209" t="s">
        <v>535</v>
      </c>
      <c r="E142" s="13">
        <v>122</v>
      </c>
      <c r="F142" s="14" t="s">
        <v>243</v>
      </c>
      <c r="G142" s="14" t="s">
        <v>244</v>
      </c>
      <c r="H142" s="418" t="str">
        <f>IF('Table 1'!L142="","",'Table 1'!L142)</f>
        <v/>
      </c>
      <c r="I142" s="419"/>
      <c r="J142" s="420"/>
      <c r="K142" s="444" t="str">
        <f t="shared" si="6"/>
        <v/>
      </c>
      <c r="L142" s="420"/>
      <c r="M142" s="419"/>
      <c r="N142" s="420"/>
      <c r="O142" s="419"/>
      <c r="P142" s="421" t="str">
        <f t="shared" si="7"/>
        <v/>
      </c>
      <c r="Q142" s="419"/>
      <c r="R142" s="420"/>
      <c r="S142" s="423"/>
      <c r="T142" s="416" t="str">
        <f t="shared" si="8"/>
        <v/>
      </c>
      <c r="U142" s="626" t="str">
        <f t="shared" si="9"/>
        <v/>
      </c>
      <c r="V142" s="631" t="str">
        <f t="shared" si="10"/>
        <v/>
      </c>
      <c r="W142" s="442" t="str">
        <f t="shared" si="11"/>
        <v/>
      </c>
    </row>
    <row r="143" spans="1:23" x14ac:dyDescent="0.2">
      <c r="A143" s="56"/>
      <c r="B143" s="211" t="s">
        <v>744</v>
      </c>
      <c r="C143" s="212"/>
      <c r="D143" s="209" t="s">
        <v>535</v>
      </c>
      <c r="E143" s="16">
        <v>123</v>
      </c>
      <c r="F143" s="14" t="s">
        <v>245</v>
      </c>
      <c r="G143" s="14" t="s">
        <v>246</v>
      </c>
      <c r="H143" s="418" t="str">
        <f>IF('Table 1'!L143="","",'Table 1'!L143)</f>
        <v/>
      </c>
      <c r="I143" s="419"/>
      <c r="J143" s="420"/>
      <c r="K143" s="444" t="str">
        <f t="shared" si="6"/>
        <v/>
      </c>
      <c r="L143" s="420"/>
      <c r="M143" s="419"/>
      <c r="N143" s="420"/>
      <c r="O143" s="419"/>
      <c r="P143" s="421" t="str">
        <f t="shared" si="7"/>
        <v/>
      </c>
      <c r="Q143" s="419"/>
      <c r="R143" s="420"/>
      <c r="S143" s="423"/>
      <c r="T143" s="416" t="str">
        <f t="shared" si="8"/>
        <v/>
      </c>
      <c r="U143" s="626" t="str">
        <f t="shared" si="9"/>
        <v/>
      </c>
      <c r="V143" s="631" t="str">
        <f t="shared" si="10"/>
        <v/>
      </c>
      <c r="W143" s="442" t="str">
        <f t="shared" si="11"/>
        <v/>
      </c>
    </row>
    <row r="144" spans="1:23" x14ac:dyDescent="0.2">
      <c r="A144" s="56"/>
      <c r="B144" s="211" t="s">
        <v>745</v>
      </c>
      <c r="C144" s="212"/>
      <c r="D144" s="209" t="s">
        <v>535</v>
      </c>
      <c r="E144" s="13">
        <v>124</v>
      </c>
      <c r="F144" s="14" t="s">
        <v>247</v>
      </c>
      <c r="G144" s="14" t="s">
        <v>248</v>
      </c>
      <c r="H144" s="418" t="str">
        <f>IF('Table 1'!L144="","",'Table 1'!L144)</f>
        <v/>
      </c>
      <c r="I144" s="419"/>
      <c r="J144" s="420"/>
      <c r="K144" s="444" t="str">
        <f t="shared" si="6"/>
        <v/>
      </c>
      <c r="L144" s="420"/>
      <c r="M144" s="419"/>
      <c r="N144" s="420"/>
      <c r="O144" s="419"/>
      <c r="P144" s="421" t="str">
        <f t="shared" si="7"/>
        <v/>
      </c>
      <c r="Q144" s="419"/>
      <c r="R144" s="420"/>
      <c r="S144" s="423"/>
      <c r="T144" s="416" t="str">
        <f t="shared" si="8"/>
        <v/>
      </c>
      <c r="U144" s="626" t="str">
        <f t="shared" si="9"/>
        <v/>
      </c>
      <c r="V144" s="631" t="str">
        <f t="shared" si="10"/>
        <v/>
      </c>
      <c r="W144" s="442" t="str">
        <f t="shared" si="11"/>
        <v/>
      </c>
    </row>
    <row r="145" spans="1:23" x14ac:dyDescent="0.2">
      <c r="A145" s="56"/>
      <c r="B145" s="211" t="s">
        <v>746</v>
      </c>
      <c r="C145" s="212"/>
      <c r="D145" s="209" t="s">
        <v>535</v>
      </c>
      <c r="E145" s="16">
        <v>125</v>
      </c>
      <c r="F145" s="14" t="s">
        <v>249</v>
      </c>
      <c r="G145" s="14" t="s">
        <v>250</v>
      </c>
      <c r="H145" s="418" t="str">
        <f>IF('Table 1'!L145="","",'Table 1'!L145)</f>
        <v/>
      </c>
      <c r="I145" s="419"/>
      <c r="J145" s="420"/>
      <c r="K145" s="444" t="str">
        <f t="shared" si="6"/>
        <v/>
      </c>
      <c r="L145" s="420"/>
      <c r="M145" s="419"/>
      <c r="N145" s="420"/>
      <c r="O145" s="419"/>
      <c r="P145" s="421" t="str">
        <f t="shared" si="7"/>
        <v/>
      </c>
      <c r="Q145" s="419"/>
      <c r="R145" s="420"/>
      <c r="S145" s="423"/>
      <c r="T145" s="416" t="str">
        <f t="shared" si="8"/>
        <v/>
      </c>
      <c r="U145" s="626" t="str">
        <f t="shared" si="9"/>
        <v/>
      </c>
      <c r="V145" s="631" t="str">
        <f t="shared" si="10"/>
        <v/>
      </c>
      <c r="W145" s="442" t="str">
        <f t="shared" si="11"/>
        <v/>
      </c>
    </row>
    <row r="146" spans="1:23" x14ac:dyDescent="0.2">
      <c r="A146" s="56"/>
      <c r="B146" s="211" t="s">
        <v>747</v>
      </c>
      <c r="C146" s="212"/>
      <c r="D146" s="209" t="s">
        <v>535</v>
      </c>
      <c r="E146" s="13">
        <v>126</v>
      </c>
      <c r="F146" s="14" t="s">
        <v>251</v>
      </c>
      <c r="G146" s="14" t="s">
        <v>252</v>
      </c>
      <c r="H146" s="418" t="str">
        <f>IF('Table 1'!L146="","",'Table 1'!L146)</f>
        <v/>
      </c>
      <c r="I146" s="419"/>
      <c r="J146" s="420"/>
      <c r="K146" s="444" t="str">
        <f t="shared" si="6"/>
        <v/>
      </c>
      <c r="L146" s="420"/>
      <c r="M146" s="419"/>
      <c r="N146" s="420"/>
      <c r="O146" s="419"/>
      <c r="P146" s="421" t="str">
        <f t="shared" si="7"/>
        <v/>
      </c>
      <c r="Q146" s="419"/>
      <c r="R146" s="420"/>
      <c r="S146" s="423"/>
      <c r="T146" s="416" t="str">
        <f t="shared" si="8"/>
        <v/>
      </c>
      <c r="U146" s="626" t="str">
        <f t="shared" si="9"/>
        <v/>
      </c>
      <c r="V146" s="631" t="str">
        <f t="shared" si="10"/>
        <v/>
      </c>
      <c r="W146" s="442" t="str">
        <f t="shared" si="11"/>
        <v/>
      </c>
    </row>
    <row r="147" spans="1:23" x14ac:dyDescent="0.2">
      <c r="A147" s="56"/>
      <c r="B147" s="211" t="s">
        <v>748</v>
      </c>
      <c r="C147" s="212"/>
      <c r="D147" s="209" t="s">
        <v>535</v>
      </c>
      <c r="E147" s="16">
        <v>127</v>
      </c>
      <c r="F147" s="14" t="s">
        <v>253</v>
      </c>
      <c r="G147" s="14" t="s">
        <v>254</v>
      </c>
      <c r="H147" s="418">
        <f>IF('Table 1'!L147="","",'Table 1'!L147)</f>
        <v>300</v>
      </c>
      <c r="I147" s="419"/>
      <c r="J147" s="420">
        <v>2</v>
      </c>
      <c r="K147" s="444">
        <f t="shared" si="6"/>
        <v>298</v>
      </c>
      <c r="L147" s="420">
        <v>31</v>
      </c>
      <c r="M147" s="419"/>
      <c r="N147" s="420">
        <v>267</v>
      </c>
      <c r="O147" s="419"/>
      <c r="P147" s="421" t="str">
        <f t="shared" si="7"/>
        <v/>
      </c>
      <c r="Q147" s="419"/>
      <c r="R147" s="420"/>
      <c r="S147" s="423"/>
      <c r="T147" s="416" t="str">
        <f t="shared" si="8"/>
        <v/>
      </c>
      <c r="U147" s="626" t="str">
        <f t="shared" si="9"/>
        <v/>
      </c>
      <c r="V147" s="631" t="str">
        <f t="shared" si="10"/>
        <v/>
      </c>
      <c r="W147" s="442" t="str">
        <f t="shared" si="11"/>
        <v/>
      </c>
    </row>
    <row r="148" spans="1:23" x14ac:dyDescent="0.2">
      <c r="A148" s="56"/>
      <c r="B148" s="211" t="s">
        <v>750</v>
      </c>
      <c r="C148" s="212"/>
      <c r="D148" s="209" t="s">
        <v>535</v>
      </c>
      <c r="E148" s="13">
        <v>128</v>
      </c>
      <c r="F148" s="14" t="s">
        <v>256</v>
      </c>
      <c r="G148" s="14" t="s">
        <v>257</v>
      </c>
      <c r="H148" s="418" t="str">
        <f>IF('Table 1'!L148="","",'Table 1'!L148)</f>
        <v/>
      </c>
      <c r="I148" s="419"/>
      <c r="J148" s="420"/>
      <c r="K148" s="444" t="str">
        <f t="shared" si="6"/>
        <v/>
      </c>
      <c r="L148" s="420"/>
      <c r="M148" s="419"/>
      <c r="N148" s="420"/>
      <c r="O148" s="419"/>
      <c r="P148" s="421" t="str">
        <f t="shared" si="7"/>
        <v/>
      </c>
      <c r="Q148" s="419"/>
      <c r="R148" s="420"/>
      <c r="S148" s="423"/>
      <c r="T148" s="416" t="str">
        <f t="shared" si="8"/>
        <v/>
      </c>
      <c r="U148" s="626" t="str">
        <f t="shared" si="9"/>
        <v/>
      </c>
      <c r="V148" s="631" t="str">
        <f t="shared" si="10"/>
        <v/>
      </c>
      <c r="W148" s="442" t="str">
        <f t="shared" si="11"/>
        <v/>
      </c>
    </row>
    <row r="149" spans="1:23" x14ac:dyDescent="0.2">
      <c r="A149" s="56"/>
      <c r="B149" s="211" t="s">
        <v>751</v>
      </c>
      <c r="C149" s="212"/>
      <c r="D149" s="209" t="s">
        <v>535</v>
      </c>
      <c r="E149" s="16">
        <v>129</v>
      </c>
      <c r="F149" s="14" t="s">
        <v>258</v>
      </c>
      <c r="G149" s="14" t="s">
        <v>259</v>
      </c>
      <c r="H149" s="418" t="str">
        <f>IF('Table 1'!L149="","",'Table 1'!L149)</f>
        <v/>
      </c>
      <c r="I149" s="419"/>
      <c r="J149" s="420"/>
      <c r="K149" s="444" t="str">
        <f t="shared" si="6"/>
        <v/>
      </c>
      <c r="L149" s="420"/>
      <c r="M149" s="419"/>
      <c r="N149" s="420"/>
      <c r="O149" s="419"/>
      <c r="P149" s="421" t="str">
        <f t="shared" si="7"/>
        <v/>
      </c>
      <c r="Q149" s="419"/>
      <c r="R149" s="420"/>
      <c r="S149" s="423"/>
      <c r="T149" s="416" t="str">
        <f t="shared" si="8"/>
        <v/>
      </c>
      <c r="U149" s="626" t="str">
        <f t="shared" si="9"/>
        <v/>
      </c>
      <c r="V149" s="631" t="str">
        <f t="shared" si="10"/>
        <v/>
      </c>
      <c r="W149" s="442" t="str">
        <f t="shared" si="11"/>
        <v/>
      </c>
    </row>
    <row r="150" spans="1:23" x14ac:dyDescent="0.2">
      <c r="A150" s="56"/>
      <c r="B150" s="211" t="s">
        <v>752</v>
      </c>
      <c r="C150" s="212"/>
      <c r="D150" s="209" t="s">
        <v>535</v>
      </c>
      <c r="E150" s="13">
        <v>130</v>
      </c>
      <c r="F150" s="14" t="s">
        <v>260</v>
      </c>
      <c r="G150" s="14" t="s">
        <v>261</v>
      </c>
      <c r="H150" s="418" t="str">
        <f>IF('Table 1'!L150="","",'Table 1'!L150)</f>
        <v/>
      </c>
      <c r="I150" s="419"/>
      <c r="J150" s="420"/>
      <c r="K150" s="444" t="str">
        <f t="shared" ref="K150:K213" si="12">IF(AND(L150="",M150="",N150=""),"",IF(OR(L150="c",M150="c",N150="c"),"c",SUM(L150:N150)))</f>
        <v/>
      </c>
      <c r="L150" s="420"/>
      <c r="M150" s="419"/>
      <c r="N150" s="420"/>
      <c r="O150" s="419"/>
      <c r="P150" s="421" t="str">
        <f t="shared" ref="P150:P213" si="13">IF(AND(Q150="",R150="",S150=""),"",IF(OR(Q150="c",R150="c",S150="c"),"c",SUM(Q150:S150)))</f>
        <v/>
      </c>
      <c r="Q150" s="419"/>
      <c r="R150" s="420"/>
      <c r="S150" s="423"/>
      <c r="T150" s="416" t="str">
        <f t="shared" ref="T150:T213" si="14">IF(AND(ISNUMBER(H150),SUM(COUNTIF(I150:K150,"c"),COUNTIF(O150:P150,"c"))=1),"Res Disc",IF(AND(H150="c",ISNUMBER(I150),ISNUMBER(J150),ISNUMBER(K150),ISNUMBER(O150),ISNUMBER(P150)),"Res Disc",IF(AND(COUNTIF(Q150:S150,"c")=1,ISNUMBER(P150)),"Res Disc",IF(AND(P150="c",ISNUMBER(Q150),ISNUMBER(R150),ISNUMBER(S150)),"Res Disc",IF(AND(K150="c",ISNUMBER(L150),ISNUMBER(M150),ISNUMBER(N150)),"Res Disc",IF(AND(ISNUMBER(K150),COUNTIF(L150:N150,"c")=1),"Res Disc",""))))))</f>
        <v/>
      </c>
      <c r="U150" s="626" t="str">
        <f t="shared" ref="U150:U213" si="15">IF(T150&lt;&gt;"","",IF(SUM(COUNTIF(I150:K150,"c"),COUNTIF(O150:P150,"c"))&gt;1,"",IF(OR(AND(H150="c",OR(I150="c",J150="c",K150="c",O150="c",P150="c")),AND(H150&lt;&gt;"",I150="c",J150="c",K150="c",O150="c",P150="c"),AND(H150&lt;&gt;"",I150="",J150="",K150="",O150="",P150="")),"",IF(ABS(SUM(I150:K150,O150:P150)-SUM(H150))&gt;0.9,SUM(I150:K150,O150:P150),""))))</f>
        <v/>
      </c>
      <c r="V150" s="631" t="str">
        <f t="shared" ref="V150:V213" si="16">IF(T150&lt;&gt;"","",IF(OR(AND(K150="c",OR(L150="c",N150="c",M150="c")),AND(K150&lt;&gt;"",L150="c",M150="c",N150="c"),AND(K150&lt;&gt;"",L150="",N150="",M150="")),"",IF(COUNTIF(L150:N150,"c")&gt;1,"",IF(ABS(SUM(L150:N150)-SUM(K150))&gt;0.9,SUM(L150:N150),""))))</f>
        <v/>
      </c>
      <c r="W150" s="442" t="str">
        <f t="shared" ref="W150:W213" si="17">IF(T150&lt;&gt;"","",IF(OR(AND(P150="c",OR(Q150="c",S150="c",R150="c")),AND(P150&lt;&gt;"",Q150="c",R150="c",S150="c"),AND(P150&lt;&gt;"",Q150="",S150="",R150="")),"",IF(COUNTIF(Q150:S150,"c")&gt;1,"",IF(ABS(SUM(Q150:S150)-SUM(P150))&gt;0.9,SUM(Q150:S150),""))))</f>
        <v/>
      </c>
    </row>
    <row r="151" spans="1:23" x14ac:dyDescent="0.2">
      <c r="A151" s="56"/>
      <c r="B151" s="211" t="s">
        <v>753</v>
      </c>
      <c r="C151" s="212"/>
      <c r="D151" s="209" t="s">
        <v>535</v>
      </c>
      <c r="E151" s="16">
        <v>131</v>
      </c>
      <c r="F151" s="14" t="s">
        <v>262</v>
      </c>
      <c r="G151" s="14" t="s">
        <v>263</v>
      </c>
      <c r="H151" s="418">
        <f>IF('Table 1'!L151="","",'Table 1'!L151)</f>
        <v>29</v>
      </c>
      <c r="I151" s="419"/>
      <c r="J151" s="420"/>
      <c r="K151" s="444">
        <f t="shared" si="12"/>
        <v>29</v>
      </c>
      <c r="L151" s="420"/>
      <c r="M151" s="419"/>
      <c r="N151" s="420">
        <v>29</v>
      </c>
      <c r="O151" s="419"/>
      <c r="P151" s="421" t="str">
        <f t="shared" si="13"/>
        <v/>
      </c>
      <c r="Q151" s="419"/>
      <c r="R151" s="420"/>
      <c r="S151" s="423"/>
      <c r="T151" s="416" t="str">
        <f t="shared" si="14"/>
        <v/>
      </c>
      <c r="U151" s="626" t="str">
        <f t="shared" si="15"/>
        <v/>
      </c>
      <c r="V151" s="631" t="str">
        <f t="shared" si="16"/>
        <v/>
      </c>
      <c r="W151" s="442" t="str">
        <f t="shared" si="17"/>
        <v/>
      </c>
    </row>
    <row r="152" spans="1:23" x14ac:dyDescent="0.2">
      <c r="A152" s="56"/>
      <c r="B152" s="211" t="s">
        <v>754</v>
      </c>
      <c r="C152" s="212"/>
      <c r="D152" s="209" t="s">
        <v>535</v>
      </c>
      <c r="E152" s="13">
        <v>132</v>
      </c>
      <c r="F152" s="14" t="s">
        <v>264</v>
      </c>
      <c r="G152" s="14" t="s">
        <v>265</v>
      </c>
      <c r="H152" s="418" t="str">
        <f>IF('Table 1'!L152="","",'Table 1'!L152)</f>
        <v/>
      </c>
      <c r="I152" s="419"/>
      <c r="J152" s="420"/>
      <c r="K152" s="444" t="str">
        <f t="shared" si="12"/>
        <v/>
      </c>
      <c r="L152" s="420"/>
      <c r="M152" s="419"/>
      <c r="N152" s="420"/>
      <c r="O152" s="419"/>
      <c r="P152" s="421" t="str">
        <f t="shared" si="13"/>
        <v/>
      </c>
      <c r="Q152" s="419"/>
      <c r="R152" s="420"/>
      <c r="S152" s="423"/>
      <c r="T152" s="416" t="str">
        <f t="shared" si="14"/>
        <v/>
      </c>
      <c r="U152" s="626" t="str">
        <f t="shared" si="15"/>
        <v/>
      </c>
      <c r="V152" s="631" t="str">
        <f t="shared" si="16"/>
        <v/>
      </c>
      <c r="W152" s="442" t="str">
        <f t="shared" si="17"/>
        <v/>
      </c>
    </row>
    <row r="153" spans="1:23" x14ac:dyDescent="0.2">
      <c r="A153" s="56"/>
      <c r="B153" s="211" t="s">
        <v>755</v>
      </c>
      <c r="C153" s="212"/>
      <c r="D153" s="209" t="s">
        <v>535</v>
      </c>
      <c r="E153" s="16">
        <v>133</v>
      </c>
      <c r="F153" s="14" t="s">
        <v>266</v>
      </c>
      <c r="G153" s="14" t="s">
        <v>267</v>
      </c>
      <c r="H153" s="418" t="str">
        <f>IF('Table 1'!L153="","",'Table 1'!L153)</f>
        <v/>
      </c>
      <c r="I153" s="419"/>
      <c r="J153" s="420"/>
      <c r="K153" s="444" t="str">
        <f t="shared" si="12"/>
        <v/>
      </c>
      <c r="L153" s="420"/>
      <c r="M153" s="419"/>
      <c r="N153" s="420"/>
      <c r="O153" s="419"/>
      <c r="P153" s="421" t="str">
        <f t="shared" si="13"/>
        <v/>
      </c>
      <c r="Q153" s="419"/>
      <c r="R153" s="420"/>
      <c r="S153" s="423"/>
      <c r="T153" s="416" t="str">
        <f t="shared" si="14"/>
        <v/>
      </c>
      <c r="U153" s="626" t="str">
        <f t="shared" si="15"/>
        <v/>
      </c>
      <c r="V153" s="631" t="str">
        <f t="shared" si="16"/>
        <v/>
      </c>
      <c r="W153" s="442" t="str">
        <f t="shared" si="17"/>
        <v/>
      </c>
    </row>
    <row r="154" spans="1:23" x14ac:dyDescent="0.2">
      <c r="A154" s="56"/>
      <c r="B154" s="211" t="s">
        <v>756</v>
      </c>
      <c r="C154" s="212"/>
      <c r="D154" s="209" t="s">
        <v>535</v>
      </c>
      <c r="E154" s="13">
        <v>134</v>
      </c>
      <c r="F154" s="14" t="s">
        <v>268</v>
      </c>
      <c r="G154" s="14" t="s">
        <v>269</v>
      </c>
      <c r="H154" s="418">
        <f>IF('Table 1'!L154="","",'Table 1'!L154)</f>
        <v>7</v>
      </c>
      <c r="I154" s="419"/>
      <c r="J154" s="420"/>
      <c r="K154" s="444">
        <f t="shared" si="12"/>
        <v>7</v>
      </c>
      <c r="L154" s="420"/>
      <c r="M154" s="419">
        <v>7</v>
      </c>
      <c r="N154" s="420">
        <f>7-7</f>
        <v>0</v>
      </c>
      <c r="O154" s="419"/>
      <c r="P154" s="421" t="str">
        <f t="shared" si="13"/>
        <v/>
      </c>
      <c r="Q154" s="419"/>
      <c r="R154" s="420"/>
      <c r="S154" s="423"/>
      <c r="T154" s="416" t="str">
        <f t="shared" si="14"/>
        <v/>
      </c>
      <c r="U154" s="626" t="str">
        <f t="shared" si="15"/>
        <v/>
      </c>
      <c r="V154" s="631" t="str">
        <f t="shared" si="16"/>
        <v/>
      </c>
      <c r="W154" s="442" t="str">
        <f t="shared" si="17"/>
        <v/>
      </c>
    </row>
    <row r="155" spans="1:23" x14ac:dyDescent="0.2">
      <c r="A155" s="56"/>
      <c r="B155" s="211" t="s">
        <v>757</v>
      </c>
      <c r="C155" s="212"/>
      <c r="D155" s="209" t="s">
        <v>535</v>
      </c>
      <c r="E155" s="16">
        <v>135</v>
      </c>
      <c r="F155" s="14" t="s">
        <v>270</v>
      </c>
      <c r="G155" s="14" t="s">
        <v>271</v>
      </c>
      <c r="H155" s="418" t="str">
        <f>IF('Table 1'!L155="","",'Table 1'!L155)</f>
        <v/>
      </c>
      <c r="I155" s="419"/>
      <c r="J155" s="420"/>
      <c r="K155" s="444" t="str">
        <f t="shared" si="12"/>
        <v/>
      </c>
      <c r="L155" s="420"/>
      <c r="M155" s="419"/>
      <c r="N155" s="420"/>
      <c r="O155" s="419"/>
      <c r="P155" s="421" t="str">
        <f t="shared" si="13"/>
        <v/>
      </c>
      <c r="Q155" s="419"/>
      <c r="R155" s="420"/>
      <c r="S155" s="423"/>
      <c r="T155" s="416" t="str">
        <f t="shared" si="14"/>
        <v/>
      </c>
      <c r="U155" s="626" t="str">
        <f t="shared" si="15"/>
        <v/>
      </c>
      <c r="V155" s="631" t="str">
        <f t="shared" si="16"/>
        <v/>
      </c>
      <c r="W155" s="442" t="str">
        <f t="shared" si="17"/>
        <v/>
      </c>
    </row>
    <row r="156" spans="1:23" x14ac:dyDescent="0.2">
      <c r="A156" s="56"/>
      <c r="B156" s="211" t="s">
        <v>758</v>
      </c>
      <c r="C156" s="212"/>
      <c r="D156" s="209" t="s">
        <v>535</v>
      </c>
      <c r="E156" s="13">
        <v>136</v>
      </c>
      <c r="F156" s="14" t="s">
        <v>272</v>
      </c>
      <c r="G156" s="14" t="s">
        <v>273</v>
      </c>
      <c r="H156" s="418" t="str">
        <f>IF('Table 1'!L156="","",'Table 1'!L156)</f>
        <v/>
      </c>
      <c r="I156" s="419"/>
      <c r="J156" s="420"/>
      <c r="K156" s="444" t="str">
        <f t="shared" si="12"/>
        <v/>
      </c>
      <c r="L156" s="420"/>
      <c r="M156" s="419"/>
      <c r="N156" s="420"/>
      <c r="O156" s="419"/>
      <c r="P156" s="421" t="str">
        <f t="shared" si="13"/>
        <v/>
      </c>
      <c r="Q156" s="419"/>
      <c r="R156" s="420"/>
      <c r="S156" s="423"/>
      <c r="T156" s="416" t="str">
        <f t="shared" si="14"/>
        <v/>
      </c>
      <c r="U156" s="626" t="str">
        <f t="shared" si="15"/>
        <v/>
      </c>
      <c r="V156" s="631" t="str">
        <f t="shared" si="16"/>
        <v/>
      </c>
      <c r="W156" s="442" t="str">
        <f t="shared" si="17"/>
        <v/>
      </c>
    </row>
    <row r="157" spans="1:23" x14ac:dyDescent="0.2">
      <c r="A157" s="56"/>
      <c r="B157" s="211" t="s">
        <v>759</v>
      </c>
      <c r="C157" s="212"/>
      <c r="D157" s="209" t="s">
        <v>535</v>
      </c>
      <c r="E157" s="16">
        <v>137</v>
      </c>
      <c r="F157" s="14" t="s">
        <v>274</v>
      </c>
      <c r="G157" s="14" t="s">
        <v>275</v>
      </c>
      <c r="H157" s="418" t="str">
        <f>IF('Table 1'!L157="","",'Table 1'!L157)</f>
        <v/>
      </c>
      <c r="I157" s="419"/>
      <c r="J157" s="420"/>
      <c r="K157" s="444" t="str">
        <f t="shared" si="12"/>
        <v/>
      </c>
      <c r="L157" s="420"/>
      <c r="M157" s="419"/>
      <c r="N157" s="420"/>
      <c r="O157" s="419"/>
      <c r="P157" s="421" t="str">
        <f t="shared" si="13"/>
        <v/>
      </c>
      <c r="Q157" s="419"/>
      <c r="R157" s="420"/>
      <c r="S157" s="423"/>
      <c r="T157" s="416" t="str">
        <f t="shared" si="14"/>
        <v/>
      </c>
      <c r="U157" s="626" t="str">
        <f t="shared" si="15"/>
        <v/>
      </c>
      <c r="V157" s="631" t="str">
        <f t="shared" si="16"/>
        <v/>
      </c>
      <c r="W157" s="442" t="str">
        <f t="shared" si="17"/>
        <v/>
      </c>
    </row>
    <row r="158" spans="1:23" x14ac:dyDescent="0.2">
      <c r="A158" s="56"/>
      <c r="B158" s="211" t="s">
        <v>760</v>
      </c>
      <c r="C158" s="212"/>
      <c r="D158" s="209" t="s">
        <v>535</v>
      </c>
      <c r="E158" s="13">
        <v>138</v>
      </c>
      <c r="F158" s="14" t="s">
        <v>276</v>
      </c>
      <c r="G158" s="14" t="s">
        <v>277</v>
      </c>
      <c r="H158" s="418" t="str">
        <f>IF('Table 1'!L158="","",'Table 1'!L158)</f>
        <v/>
      </c>
      <c r="I158" s="419"/>
      <c r="J158" s="420"/>
      <c r="K158" s="444" t="str">
        <f t="shared" si="12"/>
        <v/>
      </c>
      <c r="L158" s="420"/>
      <c r="M158" s="419"/>
      <c r="N158" s="420"/>
      <c r="O158" s="419"/>
      <c r="P158" s="421" t="str">
        <f t="shared" si="13"/>
        <v/>
      </c>
      <c r="Q158" s="419"/>
      <c r="R158" s="420"/>
      <c r="S158" s="423"/>
      <c r="T158" s="416" t="str">
        <f t="shared" si="14"/>
        <v/>
      </c>
      <c r="U158" s="626" t="str">
        <f t="shared" si="15"/>
        <v/>
      </c>
      <c r="V158" s="631" t="str">
        <f t="shared" si="16"/>
        <v/>
      </c>
      <c r="W158" s="442" t="str">
        <f t="shared" si="17"/>
        <v/>
      </c>
    </row>
    <row r="159" spans="1:23" x14ac:dyDescent="0.2">
      <c r="A159" s="56"/>
      <c r="B159" s="211" t="s">
        <v>761</v>
      </c>
      <c r="C159" s="212"/>
      <c r="D159" s="209" t="s">
        <v>535</v>
      </c>
      <c r="E159" s="16">
        <v>139</v>
      </c>
      <c r="F159" s="14" t="s">
        <v>278</v>
      </c>
      <c r="G159" s="14" t="s">
        <v>279</v>
      </c>
      <c r="H159" s="418" t="str">
        <f>IF('Table 1'!L159="","",'Table 1'!L159)</f>
        <v/>
      </c>
      <c r="I159" s="419"/>
      <c r="J159" s="420"/>
      <c r="K159" s="444" t="str">
        <f t="shared" si="12"/>
        <v/>
      </c>
      <c r="L159" s="420"/>
      <c r="M159" s="419"/>
      <c r="N159" s="420"/>
      <c r="O159" s="419"/>
      <c r="P159" s="421" t="str">
        <f t="shared" si="13"/>
        <v/>
      </c>
      <c r="Q159" s="419"/>
      <c r="R159" s="420"/>
      <c r="S159" s="423"/>
      <c r="T159" s="416" t="str">
        <f t="shared" si="14"/>
        <v/>
      </c>
      <c r="U159" s="626" t="str">
        <f t="shared" si="15"/>
        <v/>
      </c>
      <c r="V159" s="631" t="str">
        <f t="shared" si="16"/>
        <v/>
      </c>
      <c r="W159" s="442" t="str">
        <f t="shared" si="17"/>
        <v/>
      </c>
    </row>
    <row r="160" spans="1:23" x14ac:dyDescent="0.2">
      <c r="A160" s="56"/>
      <c r="B160" s="211" t="s">
        <v>762</v>
      </c>
      <c r="C160" s="212"/>
      <c r="D160" s="209" t="s">
        <v>535</v>
      </c>
      <c r="E160" s="13">
        <v>140</v>
      </c>
      <c r="F160" s="14" t="s">
        <v>280</v>
      </c>
      <c r="G160" s="14" t="s">
        <v>281</v>
      </c>
      <c r="H160" s="418">
        <f>IF('Table 1'!L160="","",'Table 1'!L160)</f>
        <v>180</v>
      </c>
      <c r="I160" s="419"/>
      <c r="J160" s="420">
        <v>14</v>
      </c>
      <c r="K160" s="444">
        <f t="shared" si="12"/>
        <v>166</v>
      </c>
      <c r="L160" s="420">
        <v>2</v>
      </c>
      <c r="M160" s="419"/>
      <c r="N160" s="420">
        <v>164</v>
      </c>
      <c r="O160" s="419"/>
      <c r="P160" s="421" t="str">
        <f t="shared" si="13"/>
        <v/>
      </c>
      <c r="Q160" s="419"/>
      <c r="R160" s="420"/>
      <c r="S160" s="423"/>
      <c r="T160" s="416" t="str">
        <f t="shared" si="14"/>
        <v/>
      </c>
      <c r="U160" s="626" t="str">
        <f t="shared" si="15"/>
        <v/>
      </c>
      <c r="V160" s="631" t="str">
        <f t="shared" si="16"/>
        <v/>
      </c>
      <c r="W160" s="442" t="str">
        <f t="shared" si="17"/>
        <v/>
      </c>
    </row>
    <row r="161" spans="1:23" x14ac:dyDescent="0.2">
      <c r="A161" s="56"/>
      <c r="B161" s="211" t="s">
        <v>763</v>
      </c>
      <c r="C161" s="212"/>
      <c r="D161" s="209" t="s">
        <v>535</v>
      </c>
      <c r="E161" s="16">
        <v>141</v>
      </c>
      <c r="F161" s="14" t="s">
        <v>282</v>
      </c>
      <c r="G161" s="14" t="s">
        <v>283</v>
      </c>
      <c r="H161" s="418" t="str">
        <f>IF('Table 1'!L161="","",'Table 1'!L161)</f>
        <v/>
      </c>
      <c r="I161" s="419"/>
      <c r="J161" s="420"/>
      <c r="K161" s="444" t="str">
        <f t="shared" si="12"/>
        <v/>
      </c>
      <c r="L161" s="420"/>
      <c r="M161" s="419"/>
      <c r="N161" s="420"/>
      <c r="O161" s="419"/>
      <c r="P161" s="421" t="str">
        <f t="shared" si="13"/>
        <v/>
      </c>
      <c r="Q161" s="419"/>
      <c r="R161" s="420"/>
      <c r="S161" s="423"/>
      <c r="T161" s="416" t="str">
        <f t="shared" si="14"/>
        <v/>
      </c>
      <c r="U161" s="626" t="str">
        <f t="shared" si="15"/>
        <v/>
      </c>
      <c r="V161" s="631" t="str">
        <f t="shared" si="16"/>
        <v/>
      </c>
      <c r="W161" s="442" t="str">
        <f t="shared" si="17"/>
        <v/>
      </c>
    </row>
    <row r="162" spans="1:23" x14ac:dyDescent="0.2">
      <c r="A162" s="56"/>
      <c r="B162" s="211" t="s">
        <v>764</v>
      </c>
      <c r="C162" s="212"/>
      <c r="D162" s="209" t="s">
        <v>535</v>
      </c>
      <c r="E162" s="13">
        <v>142</v>
      </c>
      <c r="F162" s="14" t="s">
        <v>284</v>
      </c>
      <c r="G162" s="14" t="s">
        <v>285</v>
      </c>
      <c r="H162" s="418" t="str">
        <f>IF('Table 1'!L162="","",'Table 1'!L162)</f>
        <v/>
      </c>
      <c r="I162" s="419"/>
      <c r="J162" s="420"/>
      <c r="K162" s="444" t="str">
        <f t="shared" si="12"/>
        <v/>
      </c>
      <c r="L162" s="420"/>
      <c r="M162" s="419"/>
      <c r="N162" s="420"/>
      <c r="O162" s="419"/>
      <c r="P162" s="421" t="str">
        <f t="shared" si="13"/>
        <v/>
      </c>
      <c r="Q162" s="419"/>
      <c r="R162" s="420"/>
      <c r="S162" s="423"/>
      <c r="T162" s="416" t="str">
        <f t="shared" si="14"/>
        <v/>
      </c>
      <c r="U162" s="626" t="str">
        <f t="shared" si="15"/>
        <v/>
      </c>
      <c r="V162" s="631" t="str">
        <f t="shared" si="16"/>
        <v/>
      </c>
      <c r="W162" s="442" t="str">
        <f t="shared" si="17"/>
        <v/>
      </c>
    </row>
    <row r="163" spans="1:23" x14ac:dyDescent="0.2">
      <c r="A163" s="56"/>
      <c r="B163" s="211" t="s">
        <v>765</v>
      </c>
      <c r="C163" s="212"/>
      <c r="D163" s="209" t="s">
        <v>535</v>
      </c>
      <c r="E163" s="16">
        <v>143</v>
      </c>
      <c r="F163" s="14" t="s">
        <v>286</v>
      </c>
      <c r="G163" s="14" t="s">
        <v>287</v>
      </c>
      <c r="H163" s="418" t="str">
        <f>IF('Table 1'!L163="","",'Table 1'!L163)</f>
        <v/>
      </c>
      <c r="I163" s="419"/>
      <c r="J163" s="420"/>
      <c r="K163" s="444" t="str">
        <f t="shared" si="12"/>
        <v/>
      </c>
      <c r="L163" s="420"/>
      <c r="M163" s="419"/>
      <c r="N163" s="420"/>
      <c r="O163" s="419"/>
      <c r="P163" s="421" t="str">
        <f t="shared" si="13"/>
        <v/>
      </c>
      <c r="Q163" s="419"/>
      <c r="R163" s="420"/>
      <c r="S163" s="423"/>
      <c r="T163" s="416" t="str">
        <f t="shared" si="14"/>
        <v/>
      </c>
      <c r="U163" s="626" t="str">
        <f t="shared" si="15"/>
        <v/>
      </c>
      <c r="V163" s="631" t="str">
        <f t="shared" si="16"/>
        <v/>
      </c>
      <c r="W163" s="442" t="str">
        <f t="shared" si="17"/>
        <v/>
      </c>
    </row>
    <row r="164" spans="1:23" x14ac:dyDescent="0.2">
      <c r="A164" s="56"/>
      <c r="B164" s="211" t="s">
        <v>766</v>
      </c>
      <c r="C164" s="212"/>
      <c r="D164" s="209" t="s">
        <v>535</v>
      </c>
      <c r="E164" s="13">
        <v>144</v>
      </c>
      <c r="F164" s="14" t="s">
        <v>288</v>
      </c>
      <c r="G164" s="14" t="s">
        <v>289</v>
      </c>
      <c r="H164" s="418">
        <f>IF('Table 1'!L164="","",'Table 1'!L164)</f>
        <v>5</v>
      </c>
      <c r="I164" s="419"/>
      <c r="J164" s="420"/>
      <c r="K164" s="444">
        <f t="shared" si="12"/>
        <v>5</v>
      </c>
      <c r="L164" s="420"/>
      <c r="M164" s="419"/>
      <c r="N164" s="420">
        <v>5</v>
      </c>
      <c r="O164" s="419"/>
      <c r="P164" s="421" t="str">
        <f t="shared" si="13"/>
        <v/>
      </c>
      <c r="Q164" s="419"/>
      <c r="R164" s="420"/>
      <c r="S164" s="423"/>
      <c r="T164" s="416" t="str">
        <f t="shared" si="14"/>
        <v/>
      </c>
      <c r="U164" s="626" t="str">
        <f t="shared" si="15"/>
        <v/>
      </c>
      <c r="V164" s="631" t="str">
        <f t="shared" si="16"/>
        <v/>
      </c>
      <c r="W164" s="442" t="str">
        <f t="shared" si="17"/>
        <v/>
      </c>
    </row>
    <row r="165" spans="1:23" x14ac:dyDescent="0.2">
      <c r="A165" s="56"/>
      <c r="B165" s="211" t="s">
        <v>767</v>
      </c>
      <c r="C165" s="212"/>
      <c r="D165" s="209" t="s">
        <v>535</v>
      </c>
      <c r="E165" s="16">
        <v>145</v>
      </c>
      <c r="F165" s="14" t="s">
        <v>290</v>
      </c>
      <c r="G165" s="15" t="s">
        <v>291</v>
      </c>
      <c r="H165" s="418" t="str">
        <f>IF('Table 1'!L165="","",'Table 1'!L165)</f>
        <v/>
      </c>
      <c r="I165" s="419"/>
      <c r="J165" s="420"/>
      <c r="K165" s="444" t="str">
        <f t="shared" si="12"/>
        <v/>
      </c>
      <c r="L165" s="420"/>
      <c r="M165" s="419"/>
      <c r="N165" s="420"/>
      <c r="O165" s="419"/>
      <c r="P165" s="421" t="str">
        <f t="shared" si="13"/>
        <v/>
      </c>
      <c r="Q165" s="419"/>
      <c r="R165" s="420"/>
      <c r="S165" s="423"/>
      <c r="T165" s="416" t="str">
        <f t="shared" si="14"/>
        <v/>
      </c>
      <c r="U165" s="626" t="str">
        <f t="shared" si="15"/>
        <v/>
      </c>
      <c r="V165" s="631" t="str">
        <f t="shared" si="16"/>
        <v/>
      </c>
      <c r="W165" s="442" t="str">
        <f t="shared" si="17"/>
        <v/>
      </c>
    </row>
    <row r="166" spans="1:23" x14ac:dyDescent="0.2">
      <c r="A166" s="56"/>
      <c r="B166" s="211" t="s">
        <v>768</v>
      </c>
      <c r="C166" s="212"/>
      <c r="D166" s="209" t="s">
        <v>535</v>
      </c>
      <c r="E166" s="13">
        <v>146</v>
      </c>
      <c r="F166" s="14" t="s">
        <v>292</v>
      </c>
      <c r="G166" s="14" t="s">
        <v>293</v>
      </c>
      <c r="H166" s="418" t="str">
        <f>IF('Table 1'!L166="","",'Table 1'!L166)</f>
        <v/>
      </c>
      <c r="I166" s="419"/>
      <c r="J166" s="420"/>
      <c r="K166" s="444" t="str">
        <f t="shared" si="12"/>
        <v/>
      </c>
      <c r="L166" s="420"/>
      <c r="M166" s="419"/>
      <c r="N166" s="420"/>
      <c r="O166" s="419"/>
      <c r="P166" s="421" t="str">
        <f t="shared" si="13"/>
        <v/>
      </c>
      <c r="Q166" s="419"/>
      <c r="R166" s="420"/>
      <c r="S166" s="423"/>
      <c r="T166" s="416" t="str">
        <f t="shared" si="14"/>
        <v/>
      </c>
      <c r="U166" s="626" t="str">
        <f t="shared" si="15"/>
        <v/>
      </c>
      <c r="V166" s="631" t="str">
        <f t="shared" si="16"/>
        <v/>
      </c>
      <c r="W166" s="442" t="str">
        <f t="shared" si="17"/>
        <v/>
      </c>
    </row>
    <row r="167" spans="1:23" x14ac:dyDescent="0.2">
      <c r="A167" s="56"/>
      <c r="B167" s="211" t="s">
        <v>769</v>
      </c>
      <c r="C167" s="212"/>
      <c r="D167" s="209" t="s">
        <v>535</v>
      </c>
      <c r="E167" s="16">
        <v>147</v>
      </c>
      <c r="F167" s="14" t="s">
        <v>294</v>
      </c>
      <c r="G167" s="14" t="s">
        <v>295</v>
      </c>
      <c r="H167" s="418" t="str">
        <f>IF('Table 1'!L167="","",'Table 1'!L167)</f>
        <v/>
      </c>
      <c r="I167" s="419"/>
      <c r="J167" s="420"/>
      <c r="K167" s="444" t="str">
        <f t="shared" si="12"/>
        <v/>
      </c>
      <c r="L167" s="420"/>
      <c r="M167" s="419"/>
      <c r="N167" s="420"/>
      <c r="O167" s="419"/>
      <c r="P167" s="421" t="str">
        <f t="shared" si="13"/>
        <v/>
      </c>
      <c r="Q167" s="419"/>
      <c r="R167" s="420"/>
      <c r="S167" s="423"/>
      <c r="T167" s="416" t="str">
        <f t="shared" si="14"/>
        <v/>
      </c>
      <c r="U167" s="626" t="str">
        <f t="shared" si="15"/>
        <v/>
      </c>
      <c r="V167" s="631" t="str">
        <f t="shared" si="16"/>
        <v/>
      </c>
      <c r="W167" s="442" t="str">
        <f t="shared" si="17"/>
        <v/>
      </c>
    </row>
    <row r="168" spans="1:23" x14ac:dyDescent="0.2">
      <c r="A168" s="56"/>
      <c r="B168" s="211" t="s">
        <v>770</v>
      </c>
      <c r="C168" s="212"/>
      <c r="D168" s="209" t="s">
        <v>535</v>
      </c>
      <c r="E168" s="13">
        <v>148</v>
      </c>
      <c r="F168" s="14" t="s">
        <v>296</v>
      </c>
      <c r="G168" s="14" t="s">
        <v>297</v>
      </c>
      <c r="H168" s="418" t="str">
        <f>IF('Table 1'!L168="","",'Table 1'!L168)</f>
        <v/>
      </c>
      <c r="I168" s="419"/>
      <c r="J168" s="420"/>
      <c r="K168" s="444" t="str">
        <f t="shared" si="12"/>
        <v/>
      </c>
      <c r="L168" s="420"/>
      <c r="M168" s="419"/>
      <c r="N168" s="420"/>
      <c r="O168" s="419"/>
      <c r="P168" s="421" t="str">
        <f t="shared" si="13"/>
        <v/>
      </c>
      <c r="Q168" s="419"/>
      <c r="R168" s="420"/>
      <c r="S168" s="423"/>
      <c r="T168" s="416" t="str">
        <f t="shared" si="14"/>
        <v/>
      </c>
      <c r="U168" s="626" t="str">
        <f t="shared" si="15"/>
        <v/>
      </c>
      <c r="V168" s="631" t="str">
        <f t="shared" si="16"/>
        <v/>
      </c>
      <c r="W168" s="442" t="str">
        <f t="shared" si="17"/>
        <v/>
      </c>
    </row>
    <row r="169" spans="1:23" x14ac:dyDescent="0.2">
      <c r="A169" s="56"/>
      <c r="B169" s="211" t="s">
        <v>771</v>
      </c>
      <c r="C169" s="212"/>
      <c r="D169" s="209" t="s">
        <v>535</v>
      </c>
      <c r="E169" s="16">
        <v>149</v>
      </c>
      <c r="F169" s="14" t="s">
        <v>298</v>
      </c>
      <c r="G169" s="14" t="s">
        <v>299</v>
      </c>
      <c r="H169" s="418" t="str">
        <f>IF('Table 1'!L169="","",'Table 1'!L169)</f>
        <v/>
      </c>
      <c r="I169" s="419"/>
      <c r="J169" s="420"/>
      <c r="K169" s="444" t="str">
        <f t="shared" si="12"/>
        <v/>
      </c>
      <c r="L169" s="420"/>
      <c r="M169" s="419"/>
      <c r="N169" s="420"/>
      <c r="O169" s="419"/>
      <c r="P169" s="421" t="str">
        <f t="shared" si="13"/>
        <v/>
      </c>
      <c r="Q169" s="419"/>
      <c r="R169" s="420"/>
      <c r="S169" s="423"/>
      <c r="T169" s="416" t="str">
        <f t="shared" si="14"/>
        <v/>
      </c>
      <c r="U169" s="626" t="str">
        <f t="shared" si="15"/>
        <v/>
      </c>
      <c r="V169" s="631" t="str">
        <f t="shared" si="16"/>
        <v/>
      </c>
      <c r="W169" s="442" t="str">
        <f t="shared" si="17"/>
        <v/>
      </c>
    </row>
    <row r="170" spans="1:23" x14ac:dyDescent="0.2">
      <c r="A170" s="56"/>
      <c r="B170" s="211" t="s">
        <v>772</v>
      </c>
      <c r="C170" s="212"/>
      <c r="D170" s="209" t="s">
        <v>535</v>
      </c>
      <c r="E170" s="13">
        <v>150</v>
      </c>
      <c r="F170" s="14" t="s">
        <v>300</v>
      </c>
      <c r="G170" s="14" t="s">
        <v>301</v>
      </c>
      <c r="H170" s="418" t="str">
        <f>IF('Table 1'!L170="","",'Table 1'!L170)</f>
        <v/>
      </c>
      <c r="I170" s="419"/>
      <c r="J170" s="420"/>
      <c r="K170" s="444" t="str">
        <f t="shared" si="12"/>
        <v/>
      </c>
      <c r="L170" s="420"/>
      <c r="M170" s="419"/>
      <c r="N170" s="420"/>
      <c r="O170" s="419"/>
      <c r="P170" s="421" t="str">
        <f t="shared" si="13"/>
        <v/>
      </c>
      <c r="Q170" s="419"/>
      <c r="R170" s="420"/>
      <c r="S170" s="423"/>
      <c r="T170" s="416" t="str">
        <f t="shared" si="14"/>
        <v/>
      </c>
      <c r="U170" s="626" t="str">
        <f t="shared" si="15"/>
        <v/>
      </c>
      <c r="V170" s="631" t="str">
        <f t="shared" si="16"/>
        <v/>
      </c>
      <c r="W170" s="442" t="str">
        <f t="shared" si="17"/>
        <v/>
      </c>
    </row>
    <row r="171" spans="1:23" x14ac:dyDescent="0.2">
      <c r="A171" s="56"/>
      <c r="B171" s="211" t="s">
        <v>773</v>
      </c>
      <c r="C171" s="212"/>
      <c r="D171" s="209" t="s">
        <v>535</v>
      </c>
      <c r="E171" s="16">
        <v>151</v>
      </c>
      <c r="F171" s="14" t="s">
        <v>302</v>
      </c>
      <c r="G171" s="14" t="s">
        <v>303</v>
      </c>
      <c r="H171" s="418" t="str">
        <f>IF('Table 1'!L171="","",'Table 1'!L171)</f>
        <v/>
      </c>
      <c r="I171" s="419"/>
      <c r="J171" s="420"/>
      <c r="K171" s="444" t="str">
        <f t="shared" si="12"/>
        <v/>
      </c>
      <c r="L171" s="420"/>
      <c r="M171" s="419"/>
      <c r="N171" s="420"/>
      <c r="O171" s="419"/>
      <c r="P171" s="421" t="str">
        <f t="shared" si="13"/>
        <v/>
      </c>
      <c r="Q171" s="419"/>
      <c r="R171" s="420"/>
      <c r="S171" s="423"/>
      <c r="T171" s="416" t="str">
        <f t="shared" si="14"/>
        <v/>
      </c>
      <c r="U171" s="626" t="str">
        <f t="shared" si="15"/>
        <v/>
      </c>
      <c r="V171" s="631" t="str">
        <f t="shared" si="16"/>
        <v/>
      </c>
      <c r="W171" s="442" t="str">
        <f t="shared" si="17"/>
        <v/>
      </c>
    </row>
    <row r="172" spans="1:23" x14ac:dyDescent="0.2">
      <c r="A172" s="56"/>
      <c r="B172" s="211" t="s">
        <v>774</v>
      </c>
      <c r="C172" s="212"/>
      <c r="D172" s="209" t="s">
        <v>535</v>
      </c>
      <c r="E172" s="13">
        <v>152</v>
      </c>
      <c r="F172" s="14" t="s">
        <v>304</v>
      </c>
      <c r="G172" s="14" t="s">
        <v>305</v>
      </c>
      <c r="H172" s="418" t="str">
        <f>IF('Table 1'!L172="","",'Table 1'!L172)</f>
        <v/>
      </c>
      <c r="I172" s="419"/>
      <c r="J172" s="420"/>
      <c r="K172" s="444" t="str">
        <f t="shared" si="12"/>
        <v/>
      </c>
      <c r="L172" s="420"/>
      <c r="M172" s="419"/>
      <c r="N172" s="420"/>
      <c r="O172" s="419"/>
      <c r="P172" s="421" t="str">
        <f t="shared" si="13"/>
        <v/>
      </c>
      <c r="Q172" s="419"/>
      <c r="R172" s="420"/>
      <c r="S172" s="423"/>
      <c r="T172" s="416" t="str">
        <f t="shared" si="14"/>
        <v/>
      </c>
      <c r="U172" s="626" t="str">
        <f t="shared" si="15"/>
        <v/>
      </c>
      <c r="V172" s="631" t="str">
        <f t="shared" si="16"/>
        <v/>
      </c>
      <c r="W172" s="442" t="str">
        <f t="shared" si="17"/>
        <v/>
      </c>
    </row>
    <row r="173" spans="1:23" x14ac:dyDescent="0.2">
      <c r="A173" s="56"/>
      <c r="B173" s="211" t="s">
        <v>775</v>
      </c>
      <c r="C173" s="212"/>
      <c r="D173" s="209" t="s">
        <v>535</v>
      </c>
      <c r="E173" s="16">
        <v>153</v>
      </c>
      <c r="F173" s="14" t="s">
        <v>306</v>
      </c>
      <c r="G173" s="14" t="s">
        <v>307</v>
      </c>
      <c r="H173" s="418">
        <f>IF('Table 1'!L173="","",'Table 1'!L173)</f>
        <v>8038</v>
      </c>
      <c r="I173" s="419"/>
      <c r="J173" s="420">
        <v>66</v>
      </c>
      <c r="K173" s="444">
        <f t="shared" si="12"/>
        <v>7972</v>
      </c>
      <c r="L173" s="420">
        <v>16</v>
      </c>
      <c r="M173" s="419"/>
      <c r="N173" s="420">
        <v>7956</v>
      </c>
      <c r="O173" s="419"/>
      <c r="P173" s="421" t="str">
        <f t="shared" si="13"/>
        <v/>
      </c>
      <c r="Q173" s="419"/>
      <c r="R173" s="420"/>
      <c r="S173" s="423"/>
      <c r="T173" s="416" t="str">
        <f t="shared" si="14"/>
        <v/>
      </c>
      <c r="U173" s="626" t="str">
        <f t="shared" si="15"/>
        <v/>
      </c>
      <c r="V173" s="631" t="str">
        <f t="shared" si="16"/>
        <v/>
      </c>
      <c r="W173" s="442" t="str">
        <f t="shared" si="17"/>
        <v/>
      </c>
    </row>
    <row r="174" spans="1:23" x14ac:dyDescent="0.2">
      <c r="A174" s="56"/>
      <c r="B174" s="211" t="s">
        <v>776</v>
      </c>
      <c r="C174" s="212"/>
      <c r="D174" s="209" t="s">
        <v>535</v>
      </c>
      <c r="E174" s="13">
        <v>154</v>
      </c>
      <c r="F174" s="14" t="s">
        <v>308</v>
      </c>
      <c r="G174" s="14" t="s">
        <v>309</v>
      </c>
      <c r="H174" s="418" t="str">
        <f>IF('Table 1'!L174="","",'Table 1'!L174)</f>
        <v/>
      </c>
      <c r="I174" s="419"/>
      <c r="J174" s="420"/>
      <c r="K174" s="444" t="str">
        <f t="shared" si="12"/>
        <v/>
      </c>
      <c r="L174" s="420"/>
      <c r="M174" s="419"/>
      <c r="N174" s="420"/>
      <c r="O174" s="419"/>
      <c r="P174" s="421" t="str">
        <f t="shared" si="13"/>
        <v/>
      </c>
      <c r="Q174" s="419"/>
      <c r="R174" s="420"/>
      <c r="S174" s="423"/>
      <c r="T174" s="416" t="str">
        <f t="shared" si="14"/>
        <v/>
      </c>
      <c r="U174" s="626" t="str">
        <f t="shared" si="15"/>
        <v/>
      </c>
      <c r="V174" s="631" t="str">
        <f t="shared" si="16"/>
        <v/>
      </c>
      <c r="W174" s="442" t="str">
        <f t="shared" si="17"/>
        <v/>
      </c>
    </row>
    <row r="175" spans="1:23" x14ac:dyDescent="0.2">
      <c r="A175" s="56"/>
      <c r="B175" s="211" t="s">
        <v>777</v>
      </c>
      <c r="C175" s="212"/>
      <c r="D175" s="209" t="s">
        <v>535</v>
      </c>
      <c r="E175" s="16">
        <v>155</v>
      </c>
      <c r="F175" s="14" t="s">
        <v>310</v>
      </c>
      <c r="G175" s="14" t="s">
        <v>311</v>
      </c>
      <c r="H175" s="418">
        <f>IF('Table 1'!L175="","",'Table 1'!L175)</f>
        <v>6</v>
      </c>
      <c r="I175" s="419"/>
      <c r="J175" s="420"/>
      <c r="K175" s="444">
        <f t="shared" si="12"/>
        <v>6</v>
      </c>
      <c r="L175" s="420"/>
      <c r="M175" s="419"/>
      <c r="N175" s="420">
        <v>6</v>
      </c>
      <c r="O175" s="419"/>
      <c r="P175" s="421" t="str">
        <f t="shared" si="13"/>
        <v/>
      </c>
      <c r="Q175" s="419"/>
      <c r="R175" s="420"/>
      <c r="S175" s="423"/>
      <c r="T175" s="416" t="str">
        <f t="shared" si="14"/>
        <v/>
      </c>
      <c r="U175" s="626" t="str">
        <f t="shared" si="15"/>
        <v/>
      </c>
      <c r="V175" s="631" t="str">
        <f t="shared" si="16"/>
        <v/>
      </c>
      <c r="W175" s="442" t="str">
        <f t="shared" si="17"/>
        <v/>
      </c>
    </row>
    <row r="176" spans="1:23" x14ac:dyDescent="0.2">
      <c r="A176" s="56"/>
      <c r="B176" s="211" t="s">
        <v>778</v>
      </c>
      <c r="C176" s="212"/>
      <c r="D176" s="209" t="s">
        <v>535</v>
      </c>
      <c r="E176" s="13">
        <v>156</v>
      </c>
      <c r="F176" s="14" t="s">
        <v>312</v>
      </c>
      <c r="G176" s="14" t="s">
        <v>313</v>
      </c>
      <c r="H176" s="418" t="str">
        <f>IF('Table 1'!L176="","",'Table 1'!L176)</f>
        <v/>
      </c>
      <c r="I176" s="419"/>
      <c r="J176" s="420"/>
      <c r="K176" s="444" t="str">
        <f t="shared" si="12"/>
        <v/>
      </c>
      <c r="L176" s="420"/>
      <c r="M176" s="419"/>
      <c r="N176" s="420"/>
      <c r="O176" s="419"/>
      <c r="P176" s="421" t="str">
        <f t="shared" si="13"/>
        <v/>
      </c>
      <c r="Q176" s="419"/>
      <c r="R176" s="420"/>
      <c r="S176" s="423"/>
      <c r="T176" s="416" t="str">
        <f t="shared" si="14"/>
        <v/>
      </c>
      <c r="U176" s="626" t="str">
        <f t="shared" si="15"/>
        <v/>
      </c>
      <c r="V176" s="631" t="str">
        <f t="shared" si="16"/>
        <v/>
      </c>
      <c r="W176" s="442" t="str">
        <f t="shared" si="17"/>
        <v/>
      </c>
    </row>
    <row r="177" spans="1:23" x14ac:dyDescent="0.2">
      <c r="A177" s="56"/>
      <c r="B177" s="211" t="s">
        <v>779</v>
      </c>
      <c r="C177" s="212"/>
      <c r="D177" s="209" t="s">
        <v>535</v>
      </c>
      <c r="E177" s="16">
        <v>157</v>
      </c>
      <c r="F177" s="14" t="s">
        <v>314</v>
      </c>
      <c r="G177" s="14" t="s">
        <v>315</v>
      </c>
      <c r="H177" s="418" t="str">
        <f>IF('Table 1'!L177="","",'Table 1'!L177)</f>
        <v/>
      </c>
      <c r="I177" s="419"/>
      <c r="J177" s="420"/>
      <c r="K177" s="444" t="str">
        <f t="shared" si="12"/>
        <v/>
      </c>
      <c r="L177" s="420"/>
      <c r="M177" s="419"/>
      <c r="N177" s="420"/>
      <c r="O177" s="419"/>
      <c r="P177" s="421" t="str">
        <f t="shared" si="13"/>
        <v/>
      </c>
      <c r="Q177" s="419"/>
      <c r="R177" s="420"/>
      <c r="S177" s="423"/>
      <c r="T177" s="416" t="str">
        <f t="shared" si="14"/>
        <v/>
      </c>
      <c r="U177" s="626" t="str">
        <f t="shared" si="15"/>
        <v/>
      </c>
      <c r="V177" s="631" t="str">
        <f t="shared" si="16"/>
        <v/>
      </c>
      <c r="W177" s="442" t="str">
        <f t="shared" si="17"/>
        <v/>
      </c>
    </row>
    <row r="178" spans="1:23" x14ac:dyDescent="0.2">
      <c r="A178" s="56"/>
      <c r="B178" s="211" t="s">
        <v>780</v>
      </c>
      <c r="C178" s="212"/>
      <c r="D178" s="209" t="s">
        <v>535</v>
      </c>
      <c r="E178" s="13">
        <v>158</v>
      </c>
      <c r="F178" s="14" t="s">
        <v>316</v>
      </c>
      <c r="G178" s="14" t="s">
        <v>317</v>
      </c>
      <c r="H178" s="418">
        <f>IF('Table 1'!L178="","",'Table 1'!L178)</f>
        <v>74</v>
      </c>
      <c r="I178" s="419"/>
      <c r="J178" s="420"/>
      <c r="K178" s="444">
        <f t="shared" si="12"/>
        <v>74</v>
      </c>
      <c r="L178" s="420"/>
      <c r="M178" s="419"/>
      <c r="N178" s="420">
        <v>74</v>
      </c>
      <c r="O178" s="419"/>
      <c r="P178" s="421" t="str">
        <f t="shared" si="13"/>
        <v/>
      </c>
      <c r="Q178" s="419"/>
      <c r="R178" s="420"/>
      <c r="S178" s="423"/>
      <c r="T178" s="416" t="str">
        <f t="shared" si="14"/>
        <v/>
      </c>
      <c r="U178" s="626" t="str">
        <f t="shared" si="15"/>
        <v/>
      </c>
      <c r="V178" s="631" t="str">
        <f t="shared" si="16"/>
        <v/>
      </c>
      <c r="W178" s="442" t="str">
        <f t="shared" si="17"/>
        <v/>
      </c>
    </row>
    <row r="179" spans="1:23" x14ac:dyDescent="0.2">
      <c r="A179" s="56"/>
      <c r="B179" s="211" t="s">
        <v>781</v>
      </c>
      <c r="C179" s="212"/>
      <c r="D179" s="209" t="s">
        <v>535</v>
      </c>
      <c r="E179" s="16">
        <v>159</v>
      </c>
      <c r="F179" s="14" t="s">
        <v>318</v>
      </c>
      <c r="G179" s="14" t="s">
        <v>319</v>
      </c>
      <c r="H179" s="418" t="str">
        <f>IF('Table 1'!L179="","",'Table 1'!L179)</f>
        <v/>
      </c>
      <c r="I179" s="419"/>
      <c r="J179" s="420"/>
      <c r="K179" s="444" t="str">
        <f t="shared" si="12"/>
        <v/>
      </c>
      <c r="L179" s="420"/>
      <c r="M179" s="419"/>
      <c r="N179" s="420"/>
      <c r="O179" s="419"/>
      <c r="P179" s="421" t="str">
        <f t="shared" si="13"/>
        <v/>
      </c>
      <c r="Q179" s="419"/>
      <c r="R179" s="420"/>
      <c r="S179" s="423"/>
      <c r="T179" s="416" t="str">
        <f t="shared" si="14"/>
        <v/>
      </c>
      <c r="U179" s="626" t="str">
        <f t="shared" si="15"/>
        <v/>
      </c>
      <c r="V179" s="631" t="str">
        <f t="shared" si="16"/>
        <v/>
      </c>
      <c r="W179" s="442" t="str">
        <f t="shared" si="17"/>
        <v/>
      </c>
    </row>
    <row r="180" spans="1:23" x14ac:dyDescent="0.2">
      <c r="A180" s="56"/>
      <c r="B180" s="211" t="s">
        <v>782</v>
      </c>
      <c r="C180" s="212"/>
      <c r="D180" s="209" t="s">
        <v>535</v>
      </c>
      <c r="E180" s="13">
        <v>160</v>
      </c>
      <c r="F180" s="14" t="s">
        <v>320</v>
      </c>
      <c r="G180" s="14" t="s">
        <v>321</v>
      </c>
      <c r="H180" s="418" t="str">
        <f>IF('Table 1'!L180="","",'Table 1'!L180)</f>
        <v/>
      </c>
      <c r="I180" s="419"/>
      <c r="J180" s="420"/>
      <c r="K180" s="444" t="str">
        <f t="shared" si="12"/>
        <v/>
      </c>
      <c r="L180" s="420"/>
      <c r="M180" s="419"/>
      <c r="N180" s="420"/>
      <c r="O180" s="419"/>
      <c r="P180" s="421" t="str">
        <f t="shared" si="13"/>
        <v/>
      </c>
      <c r="Q180" s="419"/>
      <c r="R180" s="420"/>
      <c r="S180" s="423"/>
      <c r="T180" s="416" t="str">
        <f t="shared" si="14"/>
        <v/>
      </c>
      <c r="U180" s="626" t="str">
        <f t="shared" si="15"/>
        <v/>
      </c>
      <c r="V180" s="631" t="str">
        <f t="shared" si="16"/>
        <v/>
      </c>
      <c r="W180" s="442" t="str">
        <f t="shared" si="17"/>
        <v/>
      </c>
    </row>
    <row r="181" spans="1:23" x14ac:dyDescent="0.2">
      <c r="A181" s="56"/>
      <c r="B181" s="211" t="s">
        <v>783</v>
      </c>
      <c r="C181" s="212"/>
      <c r="D181" s="209" t="s">
        <v>535</v>
      </c>
      <c r="E181" s="16">
        <v>161</v>
      </c>
      <c r="F181" s="14" t="s">
        <v>322</v>
      </c>
      <c r="G181" s="14" t="s">
        <v>323</v>
      </c>
      <c r="H181" s="418">
        <f>IF('Table 1'!L181="","",'Table 1'!L181)</f>
        <v>56</v>
      </c>
      <c r="I181" s="419"/>
      <c r="J181" s="420">
        <v>14</v>
      </c>
      <c r="K181" s="444">
        <f t="shared" si="12"/>
        <v>42</v>
      </c>
      <c r="L181" s="420">
        <v>2</v>
      </c>
      <c r="M181" s="419"/>
      <c r="N181" s="420">
        <v>40</v>
      </c>
      <c r="O181" s="419"/>
      <c r="P181" s="421" t="str">
        <f t="shared" si="13"/>
        <v/>
      </c>
      <c r="Q181" s="419"/>
      <c r="R181" s="420"/>
      <c r="S181" s="423"/>
      <c r="T181" s="416" t="str">
        <f t="shared" si="14"/>
        <v/>
      </c>
      <c r="U181" s="626" t="str">
        <f t="shared" si="15"/>
        <v/>
      </c>
      <c r="V181" s="631" t="str">
        <f t="shared" si="16"/>
        <v/>
      </c>
      <c r="W181" s="442" t="str">
        <f t="shared" si="17"/>
        <v/>
      </c>
    </row>
    <row r="182" spans="1:23" x14ac:dyDescent="0.2">
      <c r="A182" s="56"/>
      <c r="B182" s="211" t="s">
        <v>784</v>
      </c>
      <c r="C182" s="212"/>
      <c r="D182" s="209" t="s">
        <v>535</v>
      </c>
      <c r="E182" s="13">
        <v>162</v>
      </c>
      <c r="F182" s="14" t="s">
        <v>324</v>
      </c>
      <c r="G182" s="14" t="s">
        <v>325</v>
      </c>
      <c r="H182" s="418" t="str">
        <f>IF('Table 1'!L182="","",'Table 1'!L182)</f>
        <v/>
      </c>
      <c r="I182" s="419"/>
      <c r="J182" s="420"/>
      <c r="K182" s="444" t="str">
        <f t="shared" si="12"/>
        <v/>
      </c>
      <c r="L182" s="420"/>
      <c r="M182" s="419"/>
      <c r="N182" s="420"/>
      <c r="O182" s="419"/>
      <c r="P182" s="421" t="str">
        <f t="shared" si="13"/>
        <v/>
      </c>
      <c r="Q182" s="419"/>
      <c r="R182" s="420"/>
      <c r="S182" s="423"/>
      <c r="T182" s="416" t="str">
        <f t="shared" si="14"/>
        <v/>
      </c>
      <c r="U182" s="626" t="str">
        <f t="shared" si="15"/>
        <v/>
      </c>
      <c r="V182" s="631" t="str">
        <f t="shared" si="16"/>
        <v/>
      </c>
      <c r="W182" s="442" t="str">
        <f t="shared" si="17"/>
        <v/>
      </c>
    </row>
    <row r="183" spans="1:23" x14ac:dyDescent="0.2">
      <c r="A183" s="56"/>
      <c r="B183" s="211" t="s">
        <v>785</v>
      </c>
      <c r="C183" s="212"/>
      <c r="D183" s="209" t="s">
        <v>535</v>
      </c>
      <c r="E183" s="16">
        <v>163</v>
      </c>
      <c r="F183" s="14" t="s">
        <v>326</v>
      </c>
      <c r="G183" s="14" t="s">
        <v>327</v>
      </c>
      <c r="H183" s="418" t="str">
        <f>IF('Table 1'!L183="","",'Table 1'!L183)</f>
        <v/>
      </c>
      <c r="I183" s="419"/>
      <c r="J183" s="420"/>
      <c r="K183" s="444" t="str">
        <f t="shared" si="12"/>
        <v/>
      </c>
      <c r="L183" s="420"/>
      <c r="M183" s="419"/>
      <c r="N183" s="420"/>
      <c r="O183" s="419"/>
      <c r="P183" s="421" t="str">
        <f t="shared" si="13"/>
        <v/>
      </c>
      <c r="Q183" s="419"/>
      <c r="R183" s="420"/>
      <c r="S183" s="423"/>
      <c r="T183" s="416" t="str">
        <f t="shared" si="14"/>
        <v/>
      </c>
      <c r="U183" s="626" t="str">
        <f t="shared" si="15"/>
        <v/>
      </c>
      <c r="V183" s="631" t="str">
        <f t="shared" si="16"/>
        <v/>
      </c>
      <c r="W183" s="442" t="str">
        <f t="shared" si="17"/>
        <v/>
      </c>
    </row>
    <row r="184" spans="1:23" x14ac:dyDescent="0.2">
      <c r="A184" s="56"/>
      <c r="B184" s="211" t="s">
        <v>786</v>
      </c>
      <c r="C184" s="212"/>
      <c r="D184" s="209" t="s">
        <v>535</v>
      </c>
      <c r="E184" s="13">
        <v>164</v>
      </c>
      <c r="F184" s="14" t="s">
        <v>328</v>
      </c>
      <c r="G184" s="14" t="s">
        <v>329</v>
      </c>
      <c r="H184" s="418" t="str">
        <f>IF('Table 1'!L184="","",'Table 1'!L184)</f>
        <v/>
      </c>
      <c r="I184" s="419"/>
      <c r="J184" s="420"/>
      <c r="K184" s="444" t="str">
        <f t="shared" si="12"/>
        <v/>
      </c>
      <c r="L184" s="420"/>
      <c r="M184" s="419"/>
      <c r="N184" s="420"/>
      <c r="O184" s="419"/>
      <c r="P184" s="421" t="str">
        <f t="shared" si="13"/>
        <v/>
      </c>
      <c r="Q184" s="419"/>
      <c r="R184" s="420"/>
      <c r="S184" s="423"/>
      <c r="T184" s="416" t="str">
        <f t="shared" si="14"/>
        <v/>
      </c>
      <c r="U184" s="626" t="str">
        <f t="shared" si="15"/>
        <v/>
      </c>
      <c r="V184" s="631" t="str">
        <f t="shared" si="16"/>
        <v/>
      </c>
      <c r="W184" s="442" t="str">
        <f t="shared" si="17"/>
        <v/>
      </c>
    </row>
    <row r="185" spans="1:23" x14ac:dyDescent="0.2">
      <c r="A185" s="56"/>
      <c r="B185" s="211" t="s">
        <v>787</v>
      </c>
      <c r="C185" s="212"/>
      <c r="D185" s="209" t="s">
        <v>535</v>
      </c>
      <c r="E185" s="16">
        <v>165</v>
      </c>
      <c r="F185" s="14" t="s">
        <v>330</v>
      </c>
      <c r="G185" s="14" t="s">
        <v>331</v>
      </c>
      <c r="H185" s="418">
        <f>IF('Table 1'!L185="","",'Table 1'!L185)</f>
        <v>2</v>
      </c>
      <c r="I185" s="419"/>
      <c r="J185" s="420">
        <v>2</v>
      </c>
      <c r="K185" s="444" t="str">
        <f t="shared" si="12"/>
        <v/>
      </c>
      <c r="L185" s="420"/>
      <c r="M185" s="419"/>
      <c r="N185" s="420"/>
      <c r="O185" s="419"/>
      <c r="P185" s="421" t="str">
        <f t="shared" si="13"/>
        <v/>
      </c>
      <c r="Q185" s="419"/>
      <c r="R185" s="420"/>
      <c r="S185" s="423"/>
      <c r="T185" s="416" t="str">
        <f t="shared" si="14"/>
        <v/>
      </c>
      <c r="U185" s="626" t="str">
        <f t="shared" si="15"/>
        <v/>
      </c>
      <c r="V185" s="631" t="str">
        <f t="shared" si="16"/>
        <v/>
      </c>
      <c r="W185" s="442" t="str">
        <f t="shared" si="17"/>
        <v/>
      </c>
    </row>
    <row r="186" spans="1:23" x14ac:dyDescent="0.2">
      <c r="A186" s="56"/>
      <c r="B186" s="211" t="s">
        <v>788</v>
      </c>
      <c r="C186" s="212"/>
      <c r="D186" s="209" t="s">
        <v>535</v>
      </c>
      <c r="E186" s="13">
        <v>166</v>
      </c>
      <c r="F186" s="14" t="s">
        <v>332</v>
      </c>
      <c r="G186" s="14" t="s">
        <v>333</v>
      </c>
      <c r="H186" s="418" t="str">
        <f>IF('Table 1'!L186="","",'Table 1'!L186)</f>
        <v/>
      </c>
      <c r="I186" s="419"/>
      <c r="J186" s="420"/>
      <c r="K186" s="444" t="str">
        <f t="shared" si="12"/>
        <v/>
      </c>
      <c r="L186" s="420"/>
      <c r="M186" s="419"/>
      <c r="N186" s="420"/>
      <c r="O186" s="419"/>
      <c r="P186" s="421" t="str">
        <f t="shared" si="13"/>
        <v/>
      </c>
      <c r="Q186" s="419"/>
      <c r="R186" s="420"/>
      <c r="S186" s="423"/>
      <c r="T186" s="416" t="str">
        <f t="shared" si="14"/>
        <v/>
      </c>
      <c r="U186" s="626" t="str">
        <f t="shared" si="15"/>
        <v/>
      </c>
      <c r="V186" s="631" t="str">
        <f t="shared" si="16"/>
        <v/>
      </c>
      <c r="W186" s="442" t="str">
        <f t="shared" si="17"/>
        <v/>
      </c>
    </row>
    <row r="187" spans="1:23" x14ac:dyDescent="0.2">
      <c r="A187" s="56"/>
      <c r="B187" s="211" t="s">
        <v>789</v>
      </c>
      <c r="C187" s="212"/>
      <c r="D187" s="209" t="s">
        <v>535</v>
      </c>
      <c r="E187" s="16">
        <v>167</v>
      </c>
      <c r="F187" s="14" t="s">
        <v>334</v>
      </c>
      <c r="G187" s="14" t="s">
        <v>335</v>
      </c>
      <c r="H187" s="418" t="str">
        <f>IF('Table 1'!L187="","",'Table 1'!L187)</f>
        <v/>
      </c>
      <c r="I187" s="419"/>
      <c r="J187" s="420"/>
      <c r="K187" s="444" t="str">
        <f t="shared" si="12"/>
        <v/>
      </c>
      <c r="L187" s="420"/>
      <c r="M187" s="419"/>
      <c r="N187" s="420"/>
      <c r="O187" s="419"/>
      <c r="P187" s="421" t="str">
        <f t="shared" si="13"/>
        <v/>
      </c>
      <c r="Q187" s="419"/>
      <c r="R187" s="420"/>
      <c r="S187" s="423"/>
      <c r="T187" s="416" t="str">
        <f t="shared" si="14"/>
        <v/>
      </c>
      <c r="U187" s="626" t="str">
        <f t="shared" si="15"/>
        <v/>
      </c>
      <c r="V187" s="631" t="str">
        <f t="shared" si="16"/>
        <v/>
      </c>
      <c r="W187" s="442" t="str">
        <f t="shared" si="17"/>
        <v/>
      </c>
    </row>
    <row r="188" spans="1:23" x14ac:dyDescent="0.2">
      <c r="A188" s="56"/>
      <c r="B188" s="211" t="s">
        <v>790</v>
      </c>
      <c r="C188" s="212"/>
      <c r="D188" s="209" t="s">
        <v>535</v>
      </c>
      <c r="E188" s="13">
        <v>168</v>
      </c>
      <c r="F188" s="14" t="s">
        <v>336</v>
      </c>
      <c r="G188" s="14" t="s">
        <v>337</v>
      </c>
      <c r="H188" s="418">
        <f>IF('Table 1'!L188="","",'Table 1'!L188)</f>
        <v>6</v>
      </c>
      <c r="I188" s="419"/>
      <c r="J188" s="420">
        <v>2</v>
      </c>
      <c r="K188" s="444">
        <f t="shared" si="12"/>
        <v>4</v>
      </c>
      <c r="L188" s="420">
        <v>4</v>
      </c>
      <c r="M188" s="419"/>
      <c r="N188" s="420"/>
      <c r="O188" s="419"/>
      <c r="P188" s="421" t="str">
        <f t="shared" si="13"/>
        <v/>
      </c>
      <c r="Q188" s="419"/>
      <c r="R188" s="420"/>
      <c r="S188" s="423"/>
      <c r="T188" s="416" t="str">
        <f t="shared" si="14"/>
        <v/>
      </c>
      <c r="U188" s="626" t="str">
        <f t="shared" si="15"/>
        <v/>
      </c>
      <c r="V188" s="631" t="str">
        <f t="shared" si="16"/>
        <v/>
      </c>
      <c r="W188" s="442" t="str">
        <f t="shared" si="17"/>
        <v/>
      </c>
    </row>
    <row r="189" spans="1:23" x14ac:dyDescent="0.2">
      <c r="A189" s="56"/>
      <c r="B189" s="211" t="s">
        <v>791</v>
      </c>
      <c r="C189" s="212"/>
      <c r="D189" s="209" t="s">
        <v>535</v>
      </c>
      <c r="E189" s="16">
        <v>169</v>
      </c>
      <c r="F189" s="14" t="s">
        <v>338</v>
      </c>
      <c r="G189" s="14" t="s">
        <v>339</v>
      </c>
      <c r="H189" s="418" t="str">
        <f>IF('Table 1'!L189="","",'Table 1'!L189)</f>
        <v/>
      </c>
      <c r="I189" s="419"/>
      <c r="J189" s="420"/>
      <c r="K189" s="444" t="str">
        <f t="shared" si="12"/>
        <v/>
      </c>
      <c r="L189" s="420"/>
      <c r="M189" s="419"/>
      <c r="N189" s="420"/>
      <c r="O189" s="419"/>
      <c r="P189" s="421" t="str">
        <f t="shared" si="13"/>
        <v/>
      </c>
      <c r="Q189" s="419"/>
      <c r="R189" s="420"/>
      <c r="S189" s="423"/>
      <c r="T189" s="416" t="str">
        <f t="shared" si="14"/>
        <v/>
      </c>
      <c r="U189" s="626" t="str">
        <f t="shared" si="15"/>
        <v/>
      </c>
      <c r="V189" s="631" t="str">
        <f t="shared" si="16"/>
        <v/>
      </c>
      <c r="W189" s="442" t="str">
        <f t="shared" si="17"/>
        <v/>
      </c>
    </row>
    <row r="190" spans="1:23" x14ac:dyDescent="0.2">
      <c r="A190" s="56"/>
      <c r="B190" s="211" t="s">
        <v>792</v>
      </c>
      <c r="C190" s="212"/>
      <c r="D190" s="209" t="s">
        <v>535</v>
      </c>
      <c r="E190" s="13">
        <v>170</v>
      </c>
      <c r="F190" s="14" t="s">
        <v>340</v>
      </c>
      <c r="G190" s="14" t="s">
        <v>341</v>
      </c>
      <c r="H190" s="418" t="str">
        <f>IF('Table 1'!L190="","",'Table 1'!L190)</f>
        <v/>
      </c>
      <c r="I190" s="419"/>
      <c r="J190" s="420"/>
      <c r="K190" s="444" t="str">
        <f t="shared" si="12"/>
        <v/>
      </c>
      <c r="L190" s="420"/>
      <c r="M190" s="419"/>
      <c r="N190" s="420"/>
      <c r="O190" s="419"/>
      <c r="P190" s="421" t="str">
        <f t="shared" si="13"/>
        <v/>
      </c>
      <c r="Q190" s="419"/>
      <c r="R190" s="420"/>
      <c r="S190" s="423"/>
      <c r="T190" s="416" t="str">
        <f t="shared" si="14"/>
        <v/>
      </c>
      <c r="U190" s="626" t="str">
        <f t="shared" si="15"/>
        <v/>
      </c>
      <c r="V190" s="631" t="str">
        <f t="shared" si="16"/>
        <v/>
      </c>
      <c r="W190" s="442" t="str">
        <f t="shared" si="17"/>
        <v/>
      </c>
    </row>
    <row r="191" spans="1:23" x14ac:dyDescent="0.2">
      <c r="A191" s="56"/>
      <c r="B191" s="211" t="s">
        <v>793</v>
      </c>
      <c r="C191" s="212"/>
      <c r="D191" s="209" t="s">
        <v>535</v>
      </c>
      <c r="E191" s="16">
        <v>171</v>
      </c>
      <c r="F191" s="14" t="s">
        <v>342</v>
      </c>
      <c r="G191" s="14" t="s">
        <v>343</v>
      </c>
      <c r="H191" s="418">
        <f>IF('Table 1'!L191="","",'Table 1'!L191)</f>
        <v>10</v>
      </c>
      <c r="I191" s="419"/>
      <c r="J191" s="420">
        <v>10</v>
      </c>
      <c r="K191" s="444" t="str">
        <f t="shared" si="12"/>
        <v/>
      </c>
      <c r="L191" s="420"/>
      <c r="M191" s="419"/>
      <c r="N191" s="420"/>
      <c r="O191" s="419"/>
      <c r="P191" s="421" t="str">
        <f t="shared" si="13"/>
        <v/>
      </c>
      <c r="Q191" s="419"/>
      <c r="R191" s="420"/>
      <c r="S191" s="423"/>
      <c r="T191" s="416" t="str">
        <f t="shared" si="14"/>
        <v/>
      </c>
      <c r="U191" s="626" t="str">
        <f t="shared" si="15"/>
        <v/>
      </c>
      <c r="V191" s="631" t="str">
        <f t="shared" si="16"/>
        <v/>
      </c>
      <c r="W191" s="442" t="str">
        <f t="shared" si="17"/>
        <v/>
      </c>
    </row>
    <row r="192" spans="1:23" x14ac:dyDescent="0.2">
      <c r="A192" s="56"/>
      <c r="B192" s="211" t="s">
        <v>794</v>
      </c>
      <c r="C192" s="212"/>
      <c r="D192" s="209" t="s">
        <v>535</v>
      </c>
      <c r="E192" s="13">
        <v>172</v>
      </c>
      <c r="F192" s="14" t="s">
        <v>344</v>
      </c>
      <c r="G192" s="14" t="s">
        <v>345</v>
      </c>
      <c r="H192" s="418">
        <f>IF('Table 1'!L192="","",'Table 1'!L192)</f>
        <v>880</v>
      </c>
      <c r="I192" s="419"/>
      <c r="J192" s="420"/>
      <c r="K192" s="444">
        <f t="shared" si="12"/>
        <v>880</v>
      </c>
      <c r="L192" s="420"/>
      <c r="M192" s="419"/>
      <c r="N192" s="420">
        <v>880</v>
      </c>
      <c r="O192" s="419"/>
      <c r="P192" s="421" t="str">
        <f t="shared" si="13"/>
        <v/>
      </c>
      <c r="Q192" s="419"/>
      <c r="R192" s="420"/>
      <c r="S192" s="423"/>
      <c r="T192" s="416" t="str">
        <f t="shared" si="14"/>
        <v/>
      </c>
      <c r="U192" s="626" t="str">
        <f t="shared" si="15"/>
        <v/>
      </c>
      <c r="V192" s="631" t="str">
        <f t="shared" si="16"/>
        <v/>
      </c>
      <c r="W192" s="442" t="str">
        <f t="shared" si="17"/>
        <v/>
      </c>
    </row>
    <row r="193" spans="1:23" x14ac:dyDescent="0.2">
      <c r="A193" s="56"/>
      <c r="B193" s="211" t="s">
        <v>795</v>
      </c>
      <c r="C193" s="212"/>
      <c r="D193" s="209" t="s">
        <v>535</v>
      </c>
      <c r="E193" s="16">
        <v>173</v>
      </c>
      <c r="F193" s="14" t="s">
        <v>346</v>
      </c>
      <c r="G193" s="14" t="s">
        <v>347</v>
      </c>
      <c r="H193" s="418" t="str">
        <f>IF('Table 1'!L193="","",'Table 1'!L193)</f>
        <v/>
      </c>
      <c r="I193" s="419"/>
      <c r="J193" s="420"/>
      <c r="K193" s="444" t="str">
        <f t="shared" si="12"/>
        <v/>
      </c>
      <c r="L193" s="420"/>
      <c r="M193" s="419"/>
      <c r="N193" s="420"/>
      <c r="O193" s="419"/>
      <c r="P193" s="421" t="str">
        <f t="shared" si="13"/>
        <v/>
      </c>
      <c r="Q193" s="419"/>
      <c r="R193" s="420"/>
      <c r="S193" s="423"/>
      <c r="T193" s="416" t="str">
        <f t="shared" si="14"/>
        <v/>
      </c>
      <c r="U193" s="626" t="str">
        <f t="shared" si="15"/>
        <v/>
      </c>
      <c r="V193" s="631" t="str">
        <f t="shared" si="16"/>
        <v/>
      </c>
      <c r="W193" s="442" t="str">
        <f t="shared" si="17"/>
        <v/>
      </c>
    </row>
    <row r="194" spans="1:23" x14ac:dyDescent="0.2">
      <c r="A194" s="56"/>
      <c r="B194" s="211" t="s">
        <v>796</v>
      </c>
      <c r="C194" s="212"/>
      <c r="D194" s="209" t="s">
        <v>535</v>
      </c>
      <c r="E194" s="13">
        <v>174</v>
      </c>
      <c r="F194" s="14" t="s">
        <v>348</v>
      </c>
      <c r="G194" s="14" t="s">
        <v>349</v>
      </c>
      <c r="H194" s="418">
        <f>IF('Table 1'!L194="","",'Table 1'!L194)</f>
        <v>1</v>
      </c>
      <c r="I194" s="419"/>
      <c r="J194" s="420"/>
      <c r="K194" s="444">
        <f t="shared" si="12"/>
        <v>1</v>
      </c>
      <c r="L194" s="420"/>
      <c r="M194" s="419"/>
      <c r="N194" s="420">
        <v>1</v>
      </c>
      <c r="O194" s="419"/>
      <c r="P194" s="421" t="str">
        <f t="shared" si="13"/>
        <v/>
      </c>
      <c r="Q194" s="419"/>
      <c r="R194" s="420"/>
      <c r="S194" s="423"/>
      <c r="T194" s="416" t="str">
        <f t="shared" si="14"/>
        <v/>
      </c>
      <c r="U194" s="626" t="str">
        <f t="shared" si="15"/>
        <v/>
      </c>
      <c r="V194" s="631" t="str">
        <f t="shared" si="16"/>
        <v/>
      </c>
      <c r="W194" s="442" t="str">
        <f t="shared" si="17"/>
        <v/>
      </c>
    </row>
    <row r="195" spans="1:23" x14ac:dyDescent="0.2">
      <c r="A195" s="56"/>
      <c r="B195" s="211" t="s">
        <v>797</v>
      </c>
      <c r="C195" s="212"/>
      <c r="D195" s="209" t="s">
        <v>535</v>
      </c>
      <c r="E195" s="16">
        <v>175</v>
      </c>
      <c r="F195" s="14" t="s">
        <v>350</v>
      </c>
      <c r="G195" s="14" t="s">
        <v>351</v>
      </c>
      <c r="H195" s="418" t="str">
        <f>IF('Table 1'!L195="","",'Table 1'!L195)</f>
        <v/>
      </c>
      <c r="I195" s="419"/>
      <c r="J195" s="420"/>
      <c r="K195" s="444" t="str">
        <f t="shared" si="12"/>
        <v/>
      </c>
      <c r="L195" s="420"/>
      <c r="M195" s="419"/>
      <c r="N195" s="420"/>
      <c r="O195" s="419"/>
      <c r="P195" s="421" t="str">
        <f t="shared" si="13"/>
        <v/>
      </c>
      <c r="Q195" s="419"/>
      <c r="R195" s="420"/>
      <c r="S195" s="423"/>
      <c r="T195" s="416" t="str">
        <f t="shared" si="14"/>
        <v/>
      </c>
      <c r="U195" s="626" t="str">
        <f t="shared" si="15"/>
        <v/>
      </c>
      <c r="V195" s="631" t="str">
        <f t="shared" si="16"/>
        <v/>
      </c>
      <c r="W195" s="442" t="str">
        <f t="shared" si="17"/>
        <v/>
      </c>
    </row>
    <row r="196" spans="1:23" x14ac:dyDescent="0.2">
      <c r="A196" s="56"/>
      <c r="B196" s="211" t="s">
        <v>798</v>
      </c>
      <c r="C196" s="212"/>
      <c r="D196" s="209" t="s">
        <v>535</v>
      </c>
      <c r="E196" s="13">
        <v>176</v>
      </c>
      <c r="F196" s="14" t="s">
        <v>352</v>
      </c>
      <c r="G196" s="14" t="s">
        <v>353</v>
      </c>
      <c r="H196" s="418" t="str">
        <f>IF('Table 1'!L196="","",'Table 1'!L196)</f>
        <v/>
      </c>
      <c r="I196" s="419"/>
      <c r="J196" s="420"/>
      <c r="K196" s="444" t="str">
        <f t="shared" si="12"/>
        <v/>
      </c>
      <c r="L196" s="420"/>
      <c r="M196" s="419"/>
      <c r="N196" s="420"/>
      <c r="O196" s="419"/>
      <c r="P196" s="421" t="str">
        <f t="shared" si="13"/>
        <v/>
      </c>
      <c r="Q196" s="419"/>
      <c r="R196" s="420"/>
      <c r="S196" s="423"/>
      <c r="T196" s="416" t="str">
        <f t="shared" si="14"/>
        <v/>
      </c>
      <c r="U196" s="626" t="str">
        <f t="shared" si="15"/>
        <v/>
      </c>
      <c r="V196" s="631" t="str">
        <f t="shared" si="16"/>
        <v/>
      </c>
      <c r="W196" s="442" t="str">
        <f t="shared" si="17"/>
        <v/>
      </c>
    </row>
    <row r="197" spans="1:23" x14ac:dyDescent="0.2">
      <c r="A197" s="56"/>
      <c r="B197" s="211" t="s">
        <v>799</v>
      </c>
      <c r="C197" s="212"/>
      <c r="D197" s="209" t="s">
        <v>535</v>
      </c>
      <c r="E197" s="16">
        <v>177</v>
      </c>
      <c r="F197" s="14" t="s">
        <v>354</v>
      </c>
      <c r="G197" s="14" t="s">
        <v>355</v>
      </c>
      <c r="H197" s="418">
        <f>IF('Table 1'!L197="","",'Table 1'!L197)</f>
        <v>21</v>
      </c>
      <c r="I197" s="419"/>
      <c r="J197" s="420"/>
      <c r="K197" s="444">
        <f t="shared" si="12"/>
        <v>21</v>
      </c>
      <c r="L197" s="420"/>
      <c r="M197" s="419"/>
      <c r="N197" s="420">
        <v>21</v>
      </c>
      <c r="O197" s="419"/>
      <c r="P197" s="421" t="str">
        <f t="shared" si="13"/>
        <v/>
      </c>
      <c r="Q197" s="419"/>
      <c r="R197" s="420"/>
      <c r="S197" s="423"/>
      <c r="T197" s="416" t="str">
        <f t="shared" si="14"/>
        <v/>
      </c>
      <c r="U197" s="626" t="str">
        <f t="shared" si="15"/>
        <v/>
      </c>
      <c r="V197" s="631" t="str">
        <f t="shared" si="16"/>
        <v/>
      </c>
      <c r="W197" s="442" t="str">
        <f t="shared" si="17"/>
        <v/>
      </c>
    </row>
    <row r="198" spans="1:23" x14ac:dyDescent="0.2">
      <c r="A198" s="56"/>
      <c r="B198" s="211" t="s">
        <v>800</v>
      </c>
      <c r="C198" s="212"/>
      <c r="D198" s="209" t="s">
        <v>535</v>
      </c>
      <c r="E198" s="13">
        <v>178</v>
      </c>
      <c r="F198" s="14" t="s">
        <v>356</v>
      </c>
      <c r="G198" s="14" t="s">
        <v>357</v>
      </c>
      <c r="H198" s="418" t="str">
        <f>IF('Table 1'!L198="","",'Table 1'!L198)</f>
        <v/>
      </c>
      <c r="I198" s="419"/>
      <c r="J198" s="420"/>
      <c r="K198" s="444" t="str">
        <f t="shared" si="12"/>
        <v/>
      </c>
      <c r="L198" s="420"/>
      <c r="M198" s="419"/>
      <c r="N198" s="420"/>
      <c r="O198" s="419"/>
      <c r="P198" s="421" t="str">
        <f t="shared" si="13"/>
        <v/>
      </c>
      <c r="Q198" s="419"/>
      <c r="R198" s="420"/>
      <c r="S198" s="423"/>
      <c r="T198" s="416" t="str">
        <f t="shared" si="14"/>
        <v/>
      </c>
      <c r="U198" s="626" t="str">
        <f t="shared" si="15"/>
        <v/>
      </c>
      <c r="V198" s="631" t="str">
        <f t="shared" si="16"/>
        <v/>
      </c>
      <c r="W198" s="442" t="str">
        <f t="shared" si="17"/>
        <v/>
      </c>
    </row>
    <row r="199" spans="1:23" x14ac:dyDescent="0.2">
      <c r="A199" s="56"/>
      <c r="B199" s="211" t="s">
        <v>806</v>
      </c>
      <c r="C199" s="212"/>
      <c r="D199" s="209" t="s">
        <v>535</v>
      </c>
      <c r="E199" s="16">
        <v>179</v>
      </c>
      <c r="F199" s="14" t="s">
        <v>368</v>
      </c>
      <c r="G199" s="14" t="s">
        <v>369</v>
      </c>
      <c r="H199" s="418" t="str">
        <f>IF('Table 1'!L199="","",'Table 1'!L199)</f>
        <v/>
      </c>
      <c r="I199" s="419"/>
      <c r="J199" s="420"/>
      <c r="K199" s="444" t="str">
        <f t="shared" si="12"/>
        <v/>
      </c>
      <c r="L199" s="420"/>
      <c r="M199" s="419"/>
      <c r="N199" s="420"/>
      <c r="O199" s="419"/>
      <c r="P199" s="421" t="str">
        <f t="shared" si="13"/>
        <v/>
      </c>
      <c r="Q199" s="419"/>
      <c r="R199" s="420"/>
      <c r="S199" s="423"/>
      <c r="T199" s="416" t="str">
        <f t="shared" si="14"/>
        <v/>
      </c>
      <c r="U199" s="626" t="str">
        <f t="shared" si="15"/>
        <v/>
      </c>
      <c r="V199" s="631" t="str">
        <f t="shared" si="16"/>
        <v/>
      </c>
      <c r="W199" s="442" t="str">
        <f t="shared" si="17"/>
        <v/>
      </c>
    </row>
    <row r="200" spans="1:23" x14ac:dyDescent="0.2">
      <c r="A200" s="56"/>
      <c r="B200" s="211" t="s">
        <v>807</v>
      </c>
      <c r="C200" s="212"/>
      <c r="D200" s="209" t="s">
        <v>535</v>
      </c>
      <c r="E200" s="13">
        <v>180</v>
      </c>
      <c r="F200" s="14" t="s">
        <v>370</v>
      </c>
      <c r="G200" s="14" t="s">
        <v>371</v>
      </c>
      <c r="H200" s="418" t="str">
        <f>IF('Table 1'!L200="","",'Table 1'!L200)</f>
        <v/>
      </c>
      <c r="I200" s="419"/>
      <c r="J200" s="420"/>
      <c r="K200" s="444" t="str">
        <f t="shared" si="12"/>
        <v/>
      </c>
      <c r="L200" s="420"/>
      <c r="M200" s="419"/>
      <c r="N200" s="420"/>
      <c r="O200" s="419"/>
      <c r="P200" s="421" t="str">
        <f t="shared" si="13"/>
        <v/>
      </c>
      <c r="Q200" s="419"/>
      <c r="R200" s="420"/>
      <c r="S200" s="423"/>
      <c r="T200" s="416" t="str">
        <f t="shared" si="14"/>
        <v/>
      </c>
      <c r="U200" s="626" t="str">
        <f t="shared" si="15"/>
        <v/>
      </c>
      <c r="V200" s="631" t="str">
        <f t="shared" si="16"/>
        <v/>
      </c>
      <c r="W200" s="442" t="str">
        <f t="shared" si="17"/>
        <v/>
      </c>
    </row>
    <row r="201" spans="1:23" x14ac:dyDescent="0.2">
      <c r="A201" s="56"/>
      <c r="B201" s="211" t="s">
        <v>808</v>
      </c>
      <c r="C201" s="212"/>
      <c r="D201" s="209" t="s">
        <v>535</v>
      </c>
      <c r="E201" s="16">
        <v>181</v>
      </c>
      <c r="F201" s="14" t="s">
        <v>372</v>
      </c>
      <c r="G201" s="14" t="s">
        <v>373</v>
      </c>
      <c r="H201" s="418" t="str">
        <f>IF('Table 1'!L201="","",'Table 1'!L201)</f>
        <v/>
      </c>
      <c r="I201" s="419"/>
      <c r="J201" s="420"/>
      <c r="K201" s="444" t="str">
        <f t="shared" si="12"/>
        <v/>
      </c>
      <c r="L201" s="420"/>
      <c r="M201" s="419"/>
      <c r="N201" s="420"/>
      <c r="O201" s="419"/>
      <c r="P201" s="421" t="str">
        <f t="shared" si="13"/>
        <v/>
      </c>
      <c r="Q201" s="419"/>
      <c r="R201" s="420"/>
      <c r="S201" s="423"/>
      <c r="T201" s="416" t="str">
        <f t="shared" si="14"/>
        <v/>
      </c>
      <c r="U201" s="626" t="str">
        <f t="shared" si="15"/>
        <v/>
      </c>
      <c r="V201" s="631" t="str">
        <f t="shared" si="16"/>
        <v/>
      </c>
      <c r="W201" s="442" t="str">
        <f t="shared" si="17"/>
        <v/>
      </c>
    </row>
    <row r="202" spans="1:23" x14ac:dyDescent="0.2">
      <c r="A202" s="56"/>
      <c r="B202" s="211" t="s">
        <v>809</v>
      </c>
      <c r="C202" s="212"/>
      <c r="D202" s="209" t="s">
        <v>535</v>
      </c>
      <c r="E202" s="13">
        <v>182</v>
      </c>
      <c r="F202" s="14" t="s">
        <v>374</v>
      </c>
      <c r="G202" s="14" t="s">
        <v>375</v>
      </c>
      <c r="H202" s="418" t="str">
        <f>IF('Table 1'!L202="","",'Table 1'!L202)</f>
        <v/>
      </c>
      <c r="I202" s="419"/>
      <c r="J202" s="420"/>
      <c r="K202" s="444" t="str">
        <f t="shared" si="12"/>
        <v/>
      </c>
      <c r="L202" s="420"/>
      <c r="M202" s="419"/>
      <c r="N202" s="420"/>
      <c r="O202" s="419"/>
      <c r="P202" s="421" t="str">
        <f t="shared" si="13"/>
        <v/>
      </c>
      <c r="Q202" s="419"/>
      <c r="R202" s="420"/>
      <c r="S202" s="423"/>
      <c r="T202" s="416" t="str">
        <f t="shared" si="14"/>
        <v/>
      </c>
      <c r="U202" s="626" t="str">
        <f t="shared" si="15"/>
        <v/>
      </c>
      <c r="V202" s="631" t="str">
        <f t="shared" si="16"/>
        <v/>
      </c>
      <c r="W202" s="442" t="str">
        <f t="shared" si="17"/>
        <v/>
      </c>
    </row>
    <row r="203" spans="1:23" x14ac:dyDescent="0.2">
      <c r="A203" s="56"/>
      <c r="B203" s="211" t="s">
        <v>810</v>
      </c>
      <c r="C203" s="212"/>
      <c r="D203" s="209" t="s">
        <v>535</v>
      </c>
      <c r="E203" s="16">
        <v>183</v>
      </c>
      <c r="F203" s="14" t="s">
        <v>376</v>
      </c>
      <c r="G203" s="14" t="s">
        <v>377</v>
      </c>
      <c r="H203" s="418" t="str">
        <f>IF('Table 1'!L203="","",'Table 1'!L203)</f>
        <v/>
      </c>
      <c r="I203" s="419"/>
      <c r="J203" s="420"/>
      <c r="K203" s="444" t="str">
        <f t="shared" si="12"/>
        <v/>
      </c>
      <c r="L203" s="420"/>
      <c r="M203" s="419"/>
      <c r="N203" s="420"/>
      <c r="O203" s="419"/>
      <c r="P203" s="421" t="str">
        <f t="shared" si="13"/>
        <v/>
      </c>
      <c r="Q203" s="419"/>
      <c r="R203" s="420"/>
      <c r="S203" s="423"/>
      <c r="T203" s="416" t="str">
        <f t="shared" si="14"/>
        <v/>
      </c>
      <c r="U203" s="626" t="str">
        <f t="shared" si="15"/>
        <v/>
      </c>
      <c r="V203" s="631" t="str">
        <f t="shared" si="16"/>
        <v/>
      </c>
      <c r="W203" s="442" t="str">
        <f t="shared" si="17"/>
        <v/>
      </c>
    </row>
    <row r="204" spans="1:23" x14ac:dyDescent="0.2">
      <c r="A204" s="56"/>
      <c r="B204" s="211" t="s">
        <v>811</v>
      </c>
      <c r="C204" s="212"/>
      <c r="D204" s="209" t="s">
        <v>535</v>
      </c>
      <c r="E204" s="13">
        <v>184</v>
      </c>
      <c r="F204" s="14" t="s">
        <v>378</v>
      </c>
      <c r="G204" s="15" t="s">
        <v>379</v>
      </c>
      <c r="H204" s="418">
        <f>IF('Table 1'!L204="","",'Table 1'!L204)</f>
        <v>1</v>
      </c>
      <c r="I204" s="419"/>
      <c r="J204" s="420"/>
      <c r="K204" s="444">
        <f t="shared" si="12"/>
        <v>1</v>
      </c>
      <c r="L204" s="420"/>
      <c r="M204" s="419"/>
      <c r="N204" s="420">
        <v>1</v>
      </c>
      <c r="O204" s="419"/>
      <c r="P204" s="421" t="str">
        <f t="shared" si="13"/>
        <v/>
      </c>
      <c r="Q204" s="419"/>
      <c r="R204" s="420"/>
      <c r="S204" s="423"/>
      <c r="T204" s="416" t="str">
        <f t="shared" si="14"/>
        <v/>
      </c>
      <c r="U204" s="626" t="str">
        <f t="shared" si="15"/>
        <v/>
      </c>
      <c r="V204" s="631" t="str">
        <f t="shared" si="16"/>
        <v/>
      </c>
      <c r="W204" s="442" t="str">
        <f t="shared" si="17"/>
        <v/>
      </c>
    </row>
    <row r="205" spans="1:23" x14ac:dyDescent="0.2">
      <c r="A205" s="56"/>
      <c r="B205" s="211" t="s">
        <v>812</v>
      </c>
      <c r="C205" s="212"/>
      <c r="D205" s="209" t="s">
        <v>535</v>
      </c>
      <c r="E205" s="16">
        <v>185</v>
      </c>
      <c r="F205" s="14" t="s">
        <v>380</v>
      </c>
      <c r="G205" s="14" t="s">
        <v>381</v>
      </c>
      <c r="H205" s="418">
        <f>IF('Table 1'!L205="","",'Table 1'!L205)</f>
        <v>2</v>
      </c>
      <c r="I205" s="419"/>
      <c r="J205" s="420"/>
      <c r="K205" s="444">
        <f t="shared" si="12"/>
        <v>2</v>
      </c>
      <c r="L205" s="420"/>
      <c r="M205" s="419"/>
      <c r="N205" s="420">
        <v>2</v>
      </c>
      <c r="O205" s="419"/>
      <c r="P205" s="421" t="str">
        <f t="shared" si="13"/>
        <v/>
      </c>
      <c r="Q205" s="419"/>
      <c r="R205" s="420"/>
      <c r="S205" s="423"/>
      <c r="T205" s="416" t="str">
        <f t="shared" si="14"/>
        <v/>
      </c>
      <c r="U205" s="626" t="str">
        <f t="shared" si="15"/>
        <v/>
      </c>
      <c r="V205" s="631" t="str">
        <f t="shared" si="16"/>
        <v/>
      </c>
      <c r="W205" s="442" t="str">
        <f t="shared" si="17"/>
        <v/>
      </c>
    </row>
    <row r="206" spans="1:23" x14ac:dyDescent="0.2">
      <c r="A206" s="56"/>
      <c r="B206" s="211" t="s">
        <v>813</v>
      </c>
      <c r="C206" s="212"/>
      <c r="D206" s="209" t="s">
        <v>535</v>
      </c>
      <c r="E206" s="13">
        <v>186</v>
      </c>
      <c r="F206" s="14" t="s">
        <v>382</v>
      </c>
      <c r="G206" s="14" t="s">
        <v>383</v>
      </c>
      <c r="H206" s="418" t="str">
        <f>IF('Table 1'!L206="","",'Table 1'!L206)</f>
        <v/>
      </c>
      <c r="I206" s="419"/>
      <c r="J206" s="420"/>
      <c r="K206" s="444" t="str">
        <f t="shared" si="12"/>
        <v/>
      </c>
      <c r="L206" s="420"/>
      <c r="M206" s="419"/>
      <c r="N206" s="420"/>
      <c r="O206" s="419"/>
      <c r="P206" s="421" t="str">
        <f t="shared" si="13"/>
        <v/>
      </c>
      <c r="Q206" s="419"/>
      <c r="R206" s="420"/>
      <c r="S206" s="423"/>
      <c r="T206" s="416" t="str">
        <f t="shared" si="14"/>
        <v/>
      </c>
      <c r="U206" s="626" t="str">
        <f t="shared" si="15"/>
        <v/>
      </c>
      <c r="V206" s="631" t="str">
        <f t="shared" si="16"/>
        <v/>
      </c>
      <c r="W206" s="442" t="str">
        <f t="shared" si="17"/>
        <v/>
      </c>
    </row>
    <row r="207" spans="1:23" x14ac:dyDescent="0.2">
      <c r="A207" s="56"/>
      <c r="B207" s="211" t="s">
        <v>814</v>
      </c>
      <c r="C207" s="212"/>
      <c r="D207" s="209" t="s">
        <v>535</v>
      </c>
      <c r="E207" s="16">
        <v>187</v>
      </c>
      <c r="F207" s="14" t="s">
        <v>384</v>
      </c>
      <c r="G207" s="14" t="s">
        <v>385</v>
      </c>
      <c r="H207" s="418">
        <f>IF('Table 1'!L207="","",'Table 1'!L207)</f>
        <v>383</v>
      </c>
      <c r="I207" s="419"/>
      <c r="J207" s="420"/>
      <c r="K207" s="444">
        <f t="shared" si="12"/>
        <v>383</v>
      </c>
      <c r="L207" s="420"/>
      <c r="M207" s="419"/>
      <c r="N207" s="420">
        <v>383</v>
      </c>
      <c r="O207" s="419"/>
      <c r="P207" s="421" t="str">
        <f t="shared" si="13"/>
        <v/>
      </c>
      <c r="Q207" s="419"/>
      <c r="R207" s="420"/>
      <c r="S207" s="423"/>
      <c r="T207" s="416" t="str">
        <f t="shared" si="14"/>
        <v/>
      </c>
      <c r="U207" s="626" t="str">
        <f t="shared" si="15"/>
        <v/>
      </c>
      <c r="V207" s="631" t="str">
        <f t="shared" si="16"/>
        <v/>
      </c>
      <c r="W207" s="442" t="str">
        <f t="shared" si="17"/>
        <v/>
      </c>
    </row>
    <row r="208" spans="1:23" x14ac:dyDescent="0.2">
      <c r="A208" s="56"/>
      <c r="B208" s="211" t="s">
        <v>815</v>
      </c>
      <c r="C208" s="212"/>
      <c r="D208" s="209" t="s">
        <v>535</v>
      </c>
      <c r="E208" s="13">
        <v>188</v>
      </c>
      <c r="F208" s="33" t="s">
        <v>512</v>
      </c>
      <c r="G208" s="33" t="s">
        <v>513</v>
      </c>
      <c r="H208" s="418" t="str">
        <f>IF('Table 1'!L208="","",'Table 1'!L208)</f>
        <v/>
      </c>
      <c r="I208" s="419"/>
      <c r="J208" s="420"/>
      <c r="K208" s="444" t="str">
        <f t="shared" si="12"/>
        <v/>
      </c>
      <c r="L208" s="420"/>
      <c r="M208" s="419"/>
      <c r="N208" s="420"/>
      <c r="O208" s="419"/>
      <c r="P208" s="421" t="str">
        <f t="shared" si="13"/>
        <v/>
      </c>
      <c r="Q208" s="419"/>
      <c r="R208" s="420"/>
      <c r="S208" s="423"/>
      <c r="T208" s="416" t="str">
        <f t="shared" si="14"/>
        <v/>
      </c>
      <c r="U208" s="626" t="str">
        <f t="shared" si="15"/>
        <v/>
      </c>
      <c r="V208" s="631" t="str">
        <f t="shared" si="16"/>
        <v/>
      </c>
      <c r="W208" s="442" t="str">
        <f t="shared" si="17"/>
        <v/>
      </c>
    </row>
    <row r="209" spans="1:23" x14ac:dyDescent="0.2">
      <c r="A209" s="56"/>
      <c r="B209" s="211" t="s">
        <v>816</v>
      </c>
      <c r="C209" s="212"/>
      <c r="D209" s="209" t="s">
        <v>535</v>
      </c>
      <c r="E209" s="16">
        <v>189</v>
      </c>
      <c r="F209" s="14" t="s">
        <v>386</v>
      </c>
      <c r="G209" s="14" t="s">
        <v>387</v>
      </c>
      <c r="H209" s="418" t="str">
        <f>IF('Table 1'!L209="","",'Table 1'!L209)</f>
        <v/>
      </c>
      <c r="I209" s="419"/>
      <c r="J209" s="420"/>
      <c r="K209" s="444" t="str">
        <f t="shared" si="12"/>
        <v/>
      </c>
      <c r="L209" s="420"/>
      <c r="M209" s="419"/>
      <c r="N209" s="420"/>
      <c r="O209" s="419"/>
      <c r="P209" s="421" t="str">
        <f t="shared" si="13"/>
        <v/>
      </c>
      <c r="Q209" s="419"/>
      <c r="R209" s="420"/>
      <c r="S209" s="423"/>
      <c r="T209" s="416" t="str">
        <f t="shared" si="14"/>
        <v/>
      </c>
      <c r="U209" s="626" t="str">
        <f t="shared" si="15"/>
        <v/>
      </c>
      <c r="V209" s="631" t="str">
        <f t="shared" si="16"/>
        <v/>
      </c>
      <c r="W209" s="442" t="str">
        <f t="shared" si="17"/>
        <v/>
      </c>
    </row>
    <row r="210" spans="1:23" x14ac:dyDescent="0.2">
      <c r="A210" s="56"/>
      <c r="B210" s="211" t="s">
        <v>817</v>
      </c>
      <c r="C210" s="212"/>
      <c r="D210" s="209" t="s">
        <v>535</v>
      </c>
      <c r="E210" s="13">
        <v>190</v>
      </c>
      <c r="F210" s="14" t="s">
        <v>388</v>
      </c>
      <c r="G210" s="14" t="s">
        <v>389</v>
      </c>
      <c r="H210" s="418">
        <f>IF('Table 1'!L210="","",'Table 1'!L210)</f>
        <v>1</v>
      </c>
      <c r="I210" s="419"/>
      <c r="J210" s="420"/>
      <c r="K210" s="444">
        <f t="shared" si="12"/>
        <v>1</v>
      </c>
      <c r="L210" s="420">
        <v>1</v>
      </c>
      <c r="M210" s="419"/>
      <c r="N210" s="420"/>
      <c r="O210" s="419"/>
      <c r="P210" s="421" t="str">
        <f t="shared" si="13"/>
        <v/>
      </c>
      <c r="Q210" s="419"/>
      <c r="R210" s="420"/>
      <c r="S210" s="423"/>
      <c r="T210" s="416" t="str">
        <f t="shared" si="14"/>
        <v/>
      </c>
      <c r="U210" s="626" t="str">
        <f t="shared" si="15"/>
        <v/>
      </c>
      <c r="V210" s="631" t="str">
        <f t="shared" si="16"/>
        <v/>
      </c>
      <c r="W210" s="442" t="str">
        <f t="shared" si="17"/>
        <v/>
      </c>
    </row>
    <row r="211" spans="1:23" x14ac:dyDescent="0.2">
      <c r="A211" s="56"/>
      <c r="B211" s="211" t="s">
        <v>818</v>
      </c>
      <c r="C211" s="212"/>
      <c r="D211" s="209" t="s">
        <v>535</v>
      </c>
      <c r="E211" s="16">
        <v>191</v>
      </c>
      <c r="F211" s="14" t="s">
        <v>390</v>
      </c>
      <c r="G211" s="14" t="s">
        <v>391</v>
      </c>
      <c r="H211" s="418" t="str">
        <f>IF('Table 1'!L211="","",'Table 1'!L211)</f>
        <v/>
      </c>
      <c r="I211" s="419"/>
      <c r="J211" s="420"/>
      <c r="K211" s="444" t="str">
        <f t="shared" si="12"/>
        <v/>
      </c>
      <c r="L211" s="420"/>
      <c r="M211" s="419"/>
      <c r="N211" s="420"/>
      <c r="O211" s="419"/>
      <c r="P211" s="421" t="str">
        <f t="shared" si="13"/>
        <v/>
      </c>
      <c r="Q211" s="419"/>
      <c r="R211" s="420"/>
      <c r="S211" s="423"/>
      <c r="T211" s="416" t="str">
        <f t="shared" si="14"/>
        <v/>
      </c>
      <c r="U211" s="626" t="str">
        <f t="shared" si="15"/>
        <v/>
      </c>
      <c r="V211" s="631" t="str">
        <f t="shared" si="16"/>
        <v/>
      </c>
      <c r="W211" s="442" t="str">
        <f t="shared" si="17"/>
        <v/>
      </c>
    </row>
    <row r="212" spans="1:23" x14ac:dyDescent="0.2">
      <c r="A212" s="56"/>
      <c r="B212" s="211" t="s">
        <v>819</v>
      </c>
      <c r="C212" s="212"/>
      <c r="D212" s="209" t="s">
        <v>535</v>
      </c>
      <c r="E212" s="13">
        <v>192</v>
      </c>
      <c r="F212" s="14" t="s">
        <v>392</v>
      </c>
      <c r="G212" s="14" t="s">
        <v>393</v>
      </c>
      <c r="H212" s="418" t="str">
        <f>IF('Table 1'!L212="","",'Table 1'!L212)</f>
        <v/>
      </c>
      <c r="I212" s="419"/>
      <c r="J212" s="420"/>
      <c r="K212" s="444" t="str">
        <f t="shared" si="12"/>
        <v/>
      </c>
      <c r="L212" s="420"/>
      <c r="M212" s="419"/>
      <c r="N212" s="420"/>
      <c r="O212" s="419"/>
      <c r="P212" s="421" t="str">
        <f t="shared" si="13"/>
        <v/>
      </c>
      <c r="Q212" s="419"/>
      <c r="R212" s="420"/>
      <c r="S212" s="423"/>
      <c r="T212" s="416" t="str">
        <f t="shared" si="14"/>
        <v/>
      </c>
      <c r="U212" s="626" t="str">
        <f t="shared" si="15"/>
        <v/>
      </c>
      <c r="V212" s="631" t="str">
        <f t="shared" si="16"/>
        <v/>
      </c>
      <c r="W212" s="442" t="str">
        <f t="shared" si="17"/>
        <v/>
      </c>
    </row>
    <row r="213" spans="1:23" x14ac:dyDescent="0.2">
      <c r="A213" s="56"/>
      <c r="B213" s="211" t="s">
        <v>820</v>
      </c>
      <c r="C213" s="212"/>
      <c r="D213" s="209" t="s">
        <v>535</v>
      </c>
      <c r="E213" s="16">
        <v>193</v>
      </c>
      <c r="F213" s="14" t="s">
        <v>394</v>
      </c>
      <c r="G213" s="14" t="s">
        <v>395</v>
      </c>
      <c r="H213" s="418">
        <f>IF('Table 1'!L213="","",'Table 1'!L213)</f>
        <v>105</v>
      </c>
      <c r="I213" s="419"/>
      <c r="J213" s="420"/>
      <c r="K213" s="444">
        <f t="shared" si="12"/>
        <v>105</v>
      </c>
      <c r="L213" s="420"/>
      <c r="M213" s="419">
        <v>100</v>
      </c>
      <c r="N213" s="420">
        <f>105-100</f>
        <v>5</v>
      </c>
      <c r="O213" s="419"/>
      <c r="P213" s="421" t="str">
        <f t="shared" si="13"/>
        <v/>
      </c>
      <c r="Q213" s="419"/>
      <c r="R213" s="420"/>
      <c r="S213" s="423"/>
      <c r="T213" s="416" t="str">
        <f t="shared" si="14"/>
        <v/>
      </c>
      <c r="U213" s="626" t="str">
        <f t="shared" si="15"/>
        <v/>
      </c>
      <c r="V213" s="631" t="str">
        <f t="shared" si="16"/>
        <v/>
      </c>
      <c r="W213" s="442" t="str">
        <f t="shared" si="17"/>
        <v/>
      </c>
    </row>
    <row r="214" spans="1:23" x14ac:dyDescent="0.2">
      <c r="A214" s="56"/>
      <c r="B214" s="211" t="s">
        <v>821</v>
      </c>
      <c r="C214" s="212"/>
      <c r="D214" s="209" t="s">
        <v>535</v>
      </c>
      <c r="E214" s="13">
        <v>194</v>
      </c>
      <c r="F214" s="14" t="s">
        <v>546</v>
      </c>
      <c r="G214" s="160" t="s">
        <v>547</v>
      </c>
      <c r="H214" s="418" t="str">
        <f>IF('Table 1'!L214="","",'Table 1'!L214)</f>
        <v/>
      </c>
      <c r="I214" s="419"/>
      <c r="J214" s="420"/>
      <c r="K214" s="444" t="str">
        <f t="shared" ref="K214:K264" si="18">IF(AND(L214="",M214="",N214=""),"",IF(OR(L214="c",M214="c",N214="c"),"c",SUM(L214:N214)))</f>
        <v/>
      </c>
      <c r="L214" s="420"/>
      <c r="M214" s="419"/>
      <c r="N214" s="420"/>
      <c r="O214" s="419"/>
      <c r="P214" s="421" t="str">
        <f t="shared" ref="P214:P264" si="19">IF(AND(Q214="",R214="",S214=""),"",IF(OR(Q214="c",R214="c",S214="c"),"c",SUM(Q214:S214)))</f>
        <v/>
      </c>
      <c r="Q214" s="419"/>
      <c r="R214" s="420"/>
      <c r="S214" s="423"/>
      <c r="T214" s="416" t="str">
        <f t="shared" ref="T214:T264" si="20">IF(AND(ISNUMBER(H214),SUM(COUNTIF(I214:K214,"c"),COUNTIF(O214:P214,"c"))=1),"Res Disc",IF(AND(H214="c",ISNUMBER(I214),ISNUMBER(J214),ISNUMBER(K214),ISNUMBER(O214),ISNUMBER(P214)),"Res Disc",IF(AND(COUNTIF(Q214:S214,"c")=1,ISNUMBER(P214)),"Res Disc",IF(AND(P214="c",ISNUMBER(Q214),ISNUMBER(R214),ISNUMBER(S214)),"Res Disc",IF(AND(K214="c",ISNUMBER(L214),ISNUMBER(M214),ISNUMBER(N214)),"Res Disc",IF(AND(ISNUMBER(K214),COUNTIF(L214:N214,"c")=1),"Res Disc",""))))))</f>
        <v/>
      </c>
      <c r="U214" s="626" t="str">
        <f t="shared" ref="U214:U264" si="21">IF(T214&lt;&gt;"","",IF(SUM(COUNTIF(I214:K214,"c"),COUNTIF(O214:P214,"c"))&gt;1,"",IF(OR(AND(H214="c",OR(I214="c",J214="c",K214="c",O214="c",P214="c")),AND(H214&lt;&gt;"",I214="c",J214="c",K214="c",O214="c",P214="c"),AND(H214&lt;&gt;"",I214="",J214="",K214="",O214="",P214="")),"",IF(ABS(SUM(I214:K214,O214:P214)-SUM(H214))&gt;0.9,SUM(I214:K214,O214:P214),""))))</f>
        <v/>
      </c>
      <c r="V214" s="631" t="str">
        <f t="shared" ref="V214:V264" si="22">IF(T214&lt;&gt;"","",IF(OR(AND(K214="c",OR(L214="c",N214="c",M214="c")),AND(K214&lt;&gt;"",L214="c",M214="c",N214="c"),AND(K214&lt;&gt;"",L214="",N214="",M214="")),"",IF(COUNTIF(L214:N214,"c")&gt;1,"",IF(ABS(SUM(L214:N214)-SUM(K214))&gt;0.9,SUM(L214:N214),""))))</f>
        <v/>
      </c>
      <c r="W214" s="442" t="str">
        <f t="shared" ref="W214:W264" si="23">IF(T214&lt;&gt;"","",IF(OR(AND(P214="c",OR(Q214="c",S214="c",R214="c")),AND(P214&lt;&gt;"",Q214="c",R214="c",S214="c"),AND(P214&lt;&gt;"",Q214="",S214="",R214="")),"",IF(COUNTIF(Q214:S214,"c")&gt;1,"",IF(ABS(SUM(Q214:S214)-SUM(P214))&gt;0.9,SUM(Q214:S214),""))))</f>
        <v/>
      </c>
    </row>
    <row r="215" spans="1:23" x14ac:dyDescent="0.2">
      <c r="A215" s="56"/>
      <c r="B215" s="211" t="s">
        <v>822</v>
      </c>
      <c r="C215" s="212"/>
      <c r="D215" s="209" t="s">
        <v>535</v>
      </c>
      <c r="E215" s="16">
        <v>195</v>
      </c>
      <c r="F215" s="14" t="s">
        <v>396</v>
      </c>
      <c r="G215" s="14" t="s">
        <v>397</v>
      </c>
      <c r="H215" s="418">
        <f>IF('Table 1'!L215="","",'Table 1'!L215)</f>
        <v>2394</v>
      </c>
      <c r="I215" s="419"/>
      <c r="J215" s="420"/>
      <c r="K215" s="444">
        <f t="shared" si="18"/>
        <v>2394</v>
      </c>
      <c r="L215" s="420">
        <v>2</v>
      </c>
      <c r="M215" s="419"/>
      <c r="N215" s="420">
        <v>2392</v>
      </c>
      <c r="O215" s="419"/>
      <c r="P215" s="421" t="str">
        <f t="shared" si="19"/>
        <v/>
      </c>
      <c r="Q215" s="419"/>
      <c r="R215" s="420"/>
      <c r="S215" s="423"/>
      <c r="T215" s="416" t="str">
        <f t="shared" si="20"/>
        <v/>
      </c>
      <c r="U215" s="626" t="str">
        <f t="shared" si="21"/>
        <v/>
      </c>
      <c r="V215" s="631" t="str">
        <f t="shared" si="22"/>
        <v/>
      </c>
      <c r="W215" s="442" t="str">
        <f t="shared" si="23"/>
        <v/>
      </c>
    </row>
    <row r="216" spans="1:23" x14ac:dyDescent="0.2">
      <c r="A216" s="56"/>
      <c r="B216" s="211" t="s">
        <v>823</v>
      </c>
      <c r="C216" s="212"/>
      <c r="D216" s="209" t="s">
        <v>535</v>
      </c>
      <c r="E216" s="13">
        <v>196</v>
      </c>
      <c r="F216" s="14" t="s">
        <v>398</v>
      </c>
      <c r="G216" s="14" t="s">
        <v>399</v>
      </c>
      <c r="H216" s="418">
        <f>IF('Table 1'!L216="","",'Table 1'!L216)</f>
        <v>6</v>
      </c>
      <c r="I216" s="419"/>
      <c r="J216" s="420"/>
      <c r="K216" s="444">
        <f t="shared" si="18"/>
        <v>6</v>
      </c>
      <c r="L216" s="420"/>
      <c r="M216" s="419"/>
      <c r="N216" s="420">
        <v>6</v>
      </c>
      <c r="O216" s="419"/>
      <c r="P216" s="421" t="str">
        <f t="shared" si="19"/>
        <v/>
      </c>
      <c r="Q216" s="419"/>
      <c r="R216" s="420"/>
      <c r="S216" s="423"/>
      <c r="T216" s="416" t="str">
        <f t="shared" si="20"/>
        <v/>
      </c>
      <c r="U216" s="626" t="str">
        <f t="shared" si="21"/>
        <v/>
      </c>
      <c r="V216" s="631" t="str">
        <f t="shared" si="22"/>
        <v/>
      </c>
      <c r="W216" s="442" t="str">
        <f t="shared" si="23"/>
        <v/>
      </c>
    </row>
    <row r="217" spans="1:23" x14ac:dyDescent="0.2">
      <c r="A217" s="56"/>
      <c r="B217" s="211" t="s">
        <v>801</v>
      </c>
      <c r="C217" s="212"/>
      <c r="D217" s="209" t="s">
        <v>535</v>
      </c>
      <c r="E217" s="16">
        <v>197</v>
      </c>
      <c r="F217" s="14" t="s">
        <v>358</v>
      </c>
      <c r="G217" s="14" t="s">
        <v>359</v>
      </c>
      <c r="H217" s="418" t="str">
        <f>IF('Table 1'!L217="","",'Table 1'!L217)</f>
        <v/>
      </c>
      <c r="I217" s="419"/>
      <c r="J217" s="420"/>
      <c r="K217" s="444" t="str">
        <f t="shared" si="18"/>
        <v/>
      </c>
      <c r="L217" s="420"/>
      <c r="M217" s="419"/>
      <c r="N217" s="420"/>
      <c r="O217" s="419"/>
      <c r="P217" s="421" t="str">
        <f t="shared" si="19"/>
        <v/>
      </c>
      <c r="Q217" s="419"/>
      <c r="R217" s="420"/>
      <c r="S217" s="423"/>
      <c r="T217" s="416" t="str">
        <f t="shared" si="20"/>
        <v/>
      </c>
      <c r="U217" s="626" t="str">
        <f t="shared" si="21"/>
        <v/>
      </c>
      <c r="V217" s="631" t="str">
        <f t="shared" si="22"/>
        <v/>
      </c>
      <c r="W217" s="442" t="str">
        <f t="shared" si="23"/>
        <v/>
      </c>
    </row>
    <row r="218" spans="1:23" x14ac:dyDescent="0.2">
      <c r="A218" s="56"/>
      <c r="B218" s="211" t="s">
        <v>802</v>
      </c>
      <c r="C218" s="212"/>
      <c r="D218" s="209" t="s">
        <v>535</v>
      </c>
      <c r="E218" s="13">
        <v>198</v>
      </c>
      <c r="F218" s="14" t="s">
        <v>360</v>
      </c>
      <c r="G218" s="14" t="s">
        <v>361</v>
      </c>
      <c r="H218" s="418" t="str">
        <f>IF('Table 1'!L218="","",'Table 1'!L218)</f>
        <v/>
      </c>
      <c r="I218" s="423"/>
      <c r="J218" s="420"/>
      <c r="K218" s="444" t="str">
        <f t="shared" si="18"/>
        <v/>
      </c>
      <c r="L218" s="420"/>
      <c r="M218" s="420"/>
      <c r="N218" s="420"/>
      <c r="O218" s="420"/>
      <c r="P218" s="421" t="str">
        <f t="shared" si="19"/>
        <v/>
      </c>
      <c r="Q218" s="420"/>
      <c r="R218" s="420"/>
      <c r="S218" s="420"/>
      <c r="T218" s="416" t="str">
        <f t="shared" si="20"/>
        <v/>
      </c>
      <c r="U218" s="626" t="str">
        <f t="shared" si="21"/>
        <v/>
      </c>
      <c r="V218" s="631" t="str">
        <f t="shared" si="22"/>
        <v/>
      </c>
      <c r="W218" s="442" t="str">
        <f t="shared" si="23"/>
        <v/>
      </c>
    </row>
    <row r="219" spans="1:23" x14ac:dyDescent="0.2">
      <c r="A219" s="56"/>
      <c r="B219" s="211" t="s">
        <v>803</v>
      </c>
      <c r="C219" s="212"/>
      <c r="D219" s="209" t="s">
        <v>535</v>
      </c>
      <c r="E219" s="16">
        <v>199</v>
      </c>
      <c r="F219" s="14" t="s">
        <v>362</v>
      </c>
      <c r="G219" s="14" t="s">
        <v>363</v>
      </c>
      <c r="H219" s="418" t="str">
        <f>IF('Table 1'!L219="","",'Table 1'!L219)</f>
        <v/>
      </c>
      <c r="I219" s="419"/>
      <c r="J219" s="420"/>
      <c r="K219" s="444" t="str">
        <f t="shared" si="18"/>
        <v/>
      </c>
      <c r="L219" s="420"/>
      <c r="M219" s="419"/>
      <c r="N219" s="420"/>
      <c r="O219" s="419"/>
      <c r="P219" s="421" t="str">
        <f t="shared" si="19"/>
        <v/>
      </c>
      <c r="Q219" s="419"/>
      <c r="R219" s="420"/>
      <c r="S219" s="423"/>
      <c r="T219" s="416" t="str">
        <f t="shared" si="20"/>
        <v/>
      </c>
      <c r="U219" s="626" t="str">
        <f t="shared" si="21"/>
        <v/>
      </c>
      <c r="V219" s="631" t="str">
        <f t="shared" si="22"/>
        <v/>
      </c>
      <c r="W219" s="442" t="str">
        <f t="shared" si="23"/>
        <v/>
      </c>
    </row>
    <row r="220" spans="1:23" x14ac:dyDescent="0.2">
      <c r="A220" s="56"/>
      <c r="B220" s="211" t="s">
        <v>804</v>
      </c>
      <c r="C220" s="212"/>
      <c r="D220" s="209" t="s">
        <v>535</v>
      </c>
      <c r="E220" s="13">
        <v>200</v>
      </c>
      <c r="F220" s="14" t="s">
        <v>364</v>
      </c>
      <c r="G220" s="14" t="s">
        <v>365</v>
      </c>
      <c r="H220" s="418" t="str">
        <f>IF('Table 1'!L220="","",'Table 1'!L220)</f>
        <v/>
      </c>
      <c r="I220" s="419"/>
      <c r="J220" s="420"/>
      <c r="K220" s="444" t="str">
        <f t="shared" si="18"/>
        <v/>
      </c>
      <c r="L220" s="420"/>
      <c r="M220" s="419"/>
      <c r="N220" s="420"/>
      <c r="O220" s="419"/>
      <c r="P220" s="421" t="str">
        <f t="shared" si="19"/>
        <v/>
      </c>
      <c r="Q220" s="419"/>
      <c r="R220" s="420"/>
      <c r="S220" s="423"/>
      <c r="T220" s="416" t="str">
        <f t="shared" si="20"/>
        <v/>
      </c>
      <c r="U220" s="626" t="str">
        <f t="shared" si="21"/>
        <v/>
      </c>
      <c r="V220" s="631" t="str">
        <f t="shared" si="22"/>
        <v/>
      </c>
      <c r="W220" s="442" t="str">
        <f t="shared" si="23"/>
        <v/>
      </c>
    </row>
    <row r="221" spans="1:23" x14ac:dyDescent="0.2">
      <c r="A221" s="56"/>
      <c r="B221" s="211" t="s">
        <v>805</v>
      </c>
      <c r="C221" s="212"/>
      <c r="D221" s="209" t="s">
        <v>535</v>
      </c>
      <c r="E221" s="16">
        <v>201</v>
      </c>
      <c r="F221" s="14" t="s">
        <v>366</v>
      </c>
      <c r="G221" s="14" t="s">
        <v>367</v>
      </c>
      <c r="H221" s="418" t="str">
        <f>IF('Table 1'!L221="","",'Table 1'!L221)</f>
        <v/>
      </c>
      <c r="I221" s="419"/>
      <c r="J221" s="420"/>
      <c r="K221" s="444" t="str">
        <f t="shared" si="18"/>
        <v/>
      </c>
      <c r="L221" s="420"/>
      <c r="M221" s="419"/>
      <c r="N221" s="420"/>
      <c r="O221" s="419"/>
      <c r="P221" s="421" t="str">
        <f t="shared" si="19"/>
        <v/>
      </c>
      <c r="Q221" s="419"/>
      <c r="R221" s="420"/>
      <c r="S221" s="423"/>
      <c r="T221" s="416" t="str">
        <f t="shared" si="20"/>
        <v/>
      </c>
      <c r="U221" s="626" t="str">
        <f t="shared" si="21"/>
        <v/>
      </c>
      <c r="V221" s="631" t="str">
        <f t="shared" si="22"/>
        <v/>
      </c>
      <c r="W221" s="442" t="str">
        <f t="shared" si="23"/>
        <v/>
      </c>
    </row>
    <row r="222" spans="1:23" x14ac:dyDescent="0.2">
      <c r="A222" s="56"/>
      <c r="B222" s="211" t="s">
        <v>824</v>
      </c>
      <c r="C222" s="212"/>
      <c r="D222" s="209" t="s">
        <v>535</v>
      </c>
      <c r="E222" s="13">
        <v>202</v>
      </c>
      <c r="F222" s="14" t="s">
        <v>400</v>
      </c>
      <c r="G222" s="14" t="s">
        <v>401</v>
      </c>
      <c r="H222" s="418" t="str">
        <f>IF('Table 1'!L222="","",'Table 1'!L222)</f>
        <v/>
      </c>
      <c r="I222" s="423"/>
      <c r="J222" s="420"/>
      <c r="K222" s="444" t="str">
        <f t="shared" si="18"/>
        <v/>
      </c>
      <c r="L222" s="420"/>
      <c r="M222" s="420"/>
      <c r="N222" s="420"/>
      <c r="O222" s="420"/>
      <c r="P222" s="421" t="str">
        <f t="shared" si="19"/>
        <v/>
      </c>
      <c r="Q222" s="420"/>
      <c r="R222" s="420"/>
      <c r="S222" s="420"/>
      <c r="T222" s="416" t="str">
        <f t="shared" si="20"/>
        <v/>
      </c>
      <c r="U222" s="626" t="str">
        <f t="shared" si="21"/>
        <v/>
      </c>
      <c r="V222" s="631" t="str">
        <f t="shared" si="22"/>
        <v/>
      </c>
      <c r="W222" s="442" t="str">
        <f t="shared" si="23"/>
        <v/>
      </c>
    </row>
    <row r="223" spans="1:23" x14ac:dyDescent="0.2">
      <c r="A223" s="56"/>
      <c r="B223" s="211" t="s">
        <v>825</v>
      </c>
      <c r="C223" s="212"/>
      <c r="D223" s="209" t="s">
        <v>535</v>
      </c>
      <c r="E223" s="16">
        <v>203</v>
      </c>
      <c r="F223" s="14" t="s">
        <v>402</v>
      </c>
      <c r="G223" s="14" t="s">
        <v>403</v>
      </c>
      <c r="H223" s="418" t="str">
        <f>IF('Table 1'!L223="","",'Table 1'!L223)</f>
        <v/>
      </c>
      <c r="I223" s="423"/>
      <c r="J223" s="420"/>
      <c r="K223" s="444" t="str">
        <f t="shared" si="18"/>
        <v/>
      </c>
      <c r="L223" s="420"/>
      <c r="M223" s="420"/>
      <c r="N223" s="420"/>
      <c r="O223" s="420"/>
      <c r="P223" s="421" t="str">
        <f t="shared" si="19"/>
        <v/>
      </c>
      <c r="Q223" s="420"/>
      <c r="R223" s="420"/>
      <c r="S223" s="420"/>
      <c r="T223" s="416" t="str">
        <f t="shared" si="20"/>
        <v/>
      </c>
      <c r="U223" s="626" t="str">
        <f t="shared" si="21"/>
        <v/>
      </c>
      <c r="V223" s="631" t="str">
        <f t="shared" si="22"/>
        <v/>
      </c>
      <c r="W223" s="442" t="str">
        <f t="shared" si="23"/>
        <v/>
      </c>
    </row>
    <row r="224" spans="1:23" x14ac:dyDescent="0.2">
      <c r="A224" s="56"/>
      <c r="B224" s="211" t="s">
        <v>826</v>
      </c>
      <c r="C224" s="212"/>
      <c r="D224" s="209" t="s">
        <v>535</v>
      </c>
      <c r="E224" s="13">
        <v>204</v>
      </c>
      <c r="F224" s="14" t="s">
        <v>404</v>
      </c>
      <c r="G224" s="14" t="s">
        <v>405</v>
      </c>
      <c r="H224" s="418" t="str">
        <f>IF('Table 1'!L224="","",'Table 1'!L224)</f>
        <v/>
      </c>
      <c r="I224" s="423"/>
      <c r="J224" s="420"/>
      <c r="K224" s="444" t="str">
        <f t="shared" si="18"/>
        <v/>
      </c>
      <c r="L224" s="420"/>
      <c r="M224" s="420"/>
      <c r="N224" s="420"/>
      <c r="O224" s="420"/>
      <c r="P224" s="421" t="str">
        <f t="shared" si="19"/>
        <v/>
      </c>
      <c r="Q224" s="420"/>
      <c r="R224" s="420"/>
      <c r="S224" s="420"/>
      <c r="T224" s="416" t="str">
        <f t="shared" si="20"/>
        <v/>
      </c>
      <c r="U224" s="626" t="str">
        <f t="shared" si="21"/>
        <v/>
      </c>
      <c r="V224" s="631" t="str">
        <f t="shared" si="22"/>
        <v/>
      </c>
      <c r="W224" s="442" t="str">
        <f t="shared" si="23"/>
        <v/>
      </c>
    </row>
    <row r="225" spans="1:23" x14ac:dyDescent="0.2">
      <c r="A225" s="56"/>
      <c r="B225" s="211" t="s">
        <v>827</v>
      </c>
      <c r="C225" s="212"/>
      <c r="D225" s="209" t="s">
        <v>535</v>
      </c>
      <c r="E225" s="16">
        <v>205</v>
      </c>
      <c r="F225" s="14" t="s">
        <v>406</v>
      </c>
      <c r="G225" s="14" t="s">
        <v>407</v>
      </c>
      <c r="H225" s="418">
        <f>IF('Table 1'!L225="","",'Table 1'!L225)</f>
        <v>342</v>
      </c>
      <c r="I225" s="423"/>
      <c r="J225" s="420">
        <v>224</v>
      </c>
      <c r="K225" s="444">
        <f t="shared" si="18"/>
        <v>118</v>
      </c>
      <c r="L225" s="420">
        <v>77</v>
      </c>
      <c r="M225" s="420"/>
      <c r="N225" s="420">
        <v>41</v>
      </c>
      <c r="O225" s="420"/>
      <c r="P225" s="421" t="str">
        <f t="shared" si="19"/>
        <v/>
      </c>
      <c r="Q225" s="420"/>
      <c r="R225" s="420"/>
      <c r="S225" s="420"/>
      <c r="T225" s="416" t="str">
        <f t="shared" si="20"/>
        <v/>
      </c>
      <c r="U225" s="626" t="str">
        <f t="shared" si="21"/>
        <v/>
      </c>
      <c r="V225" s="631" t="str">
        <f t="shared" si="22"/>
        <v/>
      </c>
      <c r="W225" s="442" t="str">
        <f t="shared" si="23"/>
        <v/>
      </c>
    </row>
    <row r="226" spans="1:23" x14ac:dyDescent="0.2">
      <c r="A226" s="56"/>
      <c r="B226" s="211" t="s">
        <v>828</v>
      </c>
      <c r="C226" s="212"/>
      <c r="D226" s="209" t="s">
        <v>535</v>
      </c>
      <c r="E226" s="13">
        <v>206</v>
      </c>
      <c r="F226" s="14" t="s">
        <v>408</v>
      </c>
      <c r="G226" s="14" t="s">
        <v>409</v>
      </c>
      <c r="H226" s="418">
        <f>IF('Table 1'!L226="","",'Table 1'!L226)</f>
        <v>94</v>
      </c>
      <c r="I226" s="423"/>
      <c r="J226" s="420">
        <v>4</v>
      </c>
      <c r="K226" s="444">
        <f t="shared" si="18"/>
        <v>90</v>
      </c>
      <c r="L226" s="420">
        <v>7</v>
      </c>
      <c r="M226" s="420"/>
      <c r="N226" s="420">
        <v>83</v>
      </c>
      <c r="O226" s="420"/>
      <c r="P226" s="421" t="str">
        <f t="shared" si="19"/>
        <v/>
      </c>
      <c r="Q226" s="420"/>
      <c r="R226" s="420"/>
      <c r="S226" s="420"/>
      <c r="T226" s="416" t="str">
        <f t="shared" si="20"/>
        <v/>
      </c>
      <c r="U226" s="626" t="str">
        <f t="shared" si="21"/>
        <v/>
      </c>
      <c r="V226" s="631" t="str">
        <f t="shared" si="22"/>
        <v/>
      </c>
      <c r="W226" s="442" t="str">
        <f t="shared" si="23"/>
        <v/>
      </c>
    </row>
    <row r="227" spans="1:23" x14ac:dyDescent="0.2">
      <c r="A227" s="56"/>
      <c r="B227" s="211" t="s">
        <v>829</v>
      </c>
      <c r="C227" s="212"/>
      <c r="D227" s="209" t="s">
        <v>535</v>
      </c>
      <c r="E227" s="16">
        <v>207</v>
      </c>
      <c r="F227" s="14" t="s">
        <v>410</v>
      </c>
      <c r="G227" s="14" t="s">
        <v>411</v>
      </c>
      <c r="H227" s="418" t="str">
        <f>IF('Table 1'!L227="","",'Table 1'!L227)</f>
        <v/>
      </c>
      <c r="I227" s="423"/>
      <c r="J227" s="420"/>
      <c r="K227" s="444" t="str">
        <f t="shared" si="18"/>
        <v/>
      </c>
      <c r="L227" s="420"/>
      <c r="M227" s="420"/>
      <c r="N227" s="420"/>
      <c r="O227" s="420"/>
      <c r="P227" s="421" t="str">
        <f t="shared" si="19"/>
        <v/>
      </c>
      <c r="Q227" s="420"/>
      <c r="R227" s="420"/>
      <c r="S227" s="420"/>
      <c r="T227" s="416" t="str">
        <f t="shared" si="20"/>
        <v/>
      </c>
      <c r="U227" s="626" t="str">
        <f t="shared" si="21"/>
        <v/>
      </c>
      <c r="V227" s="631" t="str">
        <f t="shared" si="22"/>
        <v/>
      </c>
      <c r="W227" s="442" t="str">
        <f t="shared" si="23"/>
        <v/>
      </c>
    </row>
    <row r="228" spans="1:23" x14ac:dyDescent="0.2">
      <c r="A228" s="56"/>
      <c r="B228" s="211" t="s">
        <v>830</v>
      </c>
      <c r="C228" s="212"/>
      <c r="D228" s="209" t="s">
        <v>535</v>
      </c>
      <c r="E228" s="13">
        <v>208</v>
      </c>
      <c r="F228" s="14" t="s">
        <v>412</v>
      </c>
      <c r="G228" s="14" t="s">
        <v>413</v>
      </c>
      <c r="H228" s="418">
        <f>IF('Table 1'!L228="","",'Table 1'!L228)</f>
        <v>43</v>
      </c>
      <c r="I228" s="423"/>
      <c r="J228" s="420"/>
      <c r="K228" s="444">
        <f t="shared" si="18"/>
        <v>43</v>
      </c>
      <c r="L228" s="420"/>
      <c r="M228" s="420"/>
      <c r="N228" s="420">
        <v>43</v>
      </c>
      <c r="O228" s="420"/>
      <c r="P228" s="421" t="str">
        <f t="shared" si="19"/>
        <v/>
      </c>
      <c r="Q228" s="420"/>
      <c r="R228" s="420"/>
      <c r="S228" s="420"/>
      <c r="T228" s="416" t="str">
        <f t="shared" si="20"/>
        <v/>
      </c>
      <c r="U228" s="626" t="str">
        <f t="shared" si="21"/>
        <v/>
      </c>
      <c r="V228" s="631" t="str">
        <f t="shared" si="22"/>
        <v/>
      </c>
      <c r="W228" s="442" t="str">
        <f t="shared" si="23"/>
        <v/>
      </c>
    </row>
    <row r="229" spans="1:23" x14ac:dyDescent="0.2">
      <c r="A229" s="56"/>
      <c r="B229" s="211" t="s">
        <v>831</v>
      </c>
      <c r="C229" s="212"/>
      <c r="D229" s="209" t="s">
        <v>535</v>
      </c>
      <c r="E229" s="16">
        <v>209</v>
      </c>
      <c r="F229" s="14" t="s">
        <v>414</v>
      </c>
      <c r="G229" s="14" t="s">
        <v>415</v>
      </c>
      <c r="H229" s="418" t="str">
        <f>IF('Table 1'!L229="","",'Table 1'!L229)</f>
        <v/>
      </c>
      <c r="I229" s="423"/>
      <c r="J229" s="420"/>
      <c r="K229" s="444" t="str">
        <f t="shared" si="18"/>
        <v/>
      </c>
      <c r="L229" s="420"/>
      <c r="M229" s="420"/>
      <c r="N229" s="420"/>
      <c r="O229" s="420"/>
      <c r="P229" s="421" t="str">
        <f t="shared" si="19"/>
        <v/>
      </c>
      <c r="Q229" s="420"/>
      <c r="R229" s="420"/>
      <c r="S229" s="420"/>
      <c r="T229" s="416" t="str">
        <f t="shared" si="20"/>
        <v/>
      </c>
      <c r="U229" s="626" t="str">
        <f t="shared" si="21"/>
        <v/>
      </c>
      <c r="V229" s="631" t="str">
        <f t="shared" si="22"/>
        <v/>
      </c>
      <c r="W229" s="442" t="str">
        <f t="shared" si="23"/>
        <v/>
      </c>
    </row>
    <row r="230" spans="1:23" x14ac:dyDescent="0.2">
      <c r="A230" s="56"/>
      <c r="B230" s="211" t="s">
        <v>832</v>
      </c>
      <c r="C230" s="212"/>
      <c r="D230" s="209" t="s">
        <v>535</v>
      </c>
      <c r="E230" s="13">
        <v>210</v>
      </c>
      <c r="F230" s="14" t="s">
        <v>416</v>
      </c>
      <c r="G230" s="14" t="s">
        <v>417</v>
      </c>
      <c r="H230" s="418" t="str">
        <f>IF('Table 1'!L230="","",'Table 1'!L230)</f>
        <v/>
      </c>
      <c r="I230" s="423"/>
      <c r="J230" s="420"/>
      <c r="K230" s="444" t="str">
        <f t="shared" si="18"/>
        <v/>
      </c>
      <c r="L230" s="420"/>
      <c r="M230" s="420"/>
      <c r="N230" s="420"/>
      <c r="O230" s="420"/>
      <c r="P230" s="421" t="str">
        <f t="shared" si="19"/>
        <v/>
      </c>
      <c r="Q230" s="420"/>
      <c r="R230" s="420"/>
      <c r="S230" s="420"/>
      <c r="T230" s="416" t="str">
        <f t="shared" si="20"/>
        <v/>
      </c>
      <c r="U230" s="626" t="str">
        <f t="shared" si="21"/>
        <v/>
      </c>
      <c r="V230" s="631" t="str">
        <f t="shared" si="22"/>
        <v/>
      </c>
      <c r="W230" s="442" t="str">
        <f t="shared" si="23"/>
        <v/>
      </c>
    </row>
    <row r="231" spans="1:23" x14ac:dyDescent="0.2">
      <c r="A231" s="56"/>
      <c r="B231" s="211" t="s">
        <v>833</v>
      </c>
      <c r="C231" s="212"/>
      <c r="D231" s="209" t="s">
        <v>535</v>
      </c>
      <c r="E231" s="16">
        <v>211</v>
      </c>
      <c r="F231" s="14" t="s">
        <v>418</v>
      </c>
      <c r="G231" s="14" t="s">
        <v>419</v>
      </c>
      <c r="H231" s="418">
        <f>IF('Table 1'!L231="","",'Table 1'!L231)</f>
        <v>668</v>
      </c>
      <c r="I231" s="423"/>
      <c r="J231" s="420">
        <v>60</v>
      </c>
      <c r="K231" s="444">
        <f t="shared" si="18"/>
        <v>608</v>
      </c>
      <c r="L231" s="420"/>
      <c r="M231" s="420"/>
      <c r="N231" s="420">
        <v>608</v>
      </c>
      <c r="O231" s="420"/>
      <c r="P231" s="421" t="str">
        <f t="shared" si="19"/>
        <v/>
      </c>
      <c r="Q231" s="420"/>
      <c r="R231" s="420"/>
      <c r="S231" s="420"/>
      <c r="T231" s="416" t="str">
        <f t="shared" si="20"/>
        <v/>
      </c>
      <c r="U231" s="626" t="str">
        <f t="shared" si="21"/>
        <v/>
      </c>
      <c r="V231" s="631" t="str">
        <f t="shared" si="22"/>
        <v/>
      </c>
      <c r="W231" s="442" t="str">
        <f t="shared" si="23"/>
        <v/>
      </c>
    </row>
    <row r="232" spans="1:23" x14ac:dyDescent="0.2">
      <c r="A232" s="56"/>
      <c r="B232" s="211" t="s">
        <v>840</v>
      </c>
      <c r="C232" s="212"/>
      <c r="D232" s="209" t="s">
        <v>535</v>
      </c>
      <c r="E232" s="13">
        <v>212</v>
      </c>
      <c r="F232" s="14" t="s">
        <v>964</v>
      </c>
      <c r="G232" s="14" t="s">
        <v>420</v>
      </c>
      <c r="H232" s="418" t="str">
        <f>IF('Table 1'!L232="","",'Table 1'!L232)</f>
        <v/>
      </c>
      <c r="I232" s="423"/>
      <c r="J232" s="420"/>
      <c r="K232" s="444" t="str">
        <f t="shared" si="18"/>
        <v/>
      </c>
      <c r="L232" s="420"/>
      <c r="M232" s="420"/>
      <c r="N232" s="420"/>
      <c r="O232" s="420"/>
      <c r="P232" s="421" t="str">
        <f t="shared" si="19"/>
        <v/>
      </c>
      <c r="Q232" s="420"/>
      <c r="R232" s="420"/>
      <c r="S232" s="420"/>
      <c r="T232" s="416" t="str">
        <f t="shared" si="20"/>
        <v/>
      </c>
      <c r="U232" s="626" t="str">
        <f t="shared" si="21"/>
        <v/>
      </c>
      <c r="V232" s="631" t="str">
        <f t="shared" si="22"/>
        <v/>
      </c>
      <c r="W232" s="442" t="str">
        <f t="shared" si="23"/>
        <v/>
      </c>
    </row>
    <row r="233" spans="1:23" x14ac:dyDescent="0.2">
      <c r="A233" s="56"/>
      <c r="B233" s="211" t="s">
        <v>834</v>
      </c>
      <c r="C233" s="212"/>
      <c r="D233" s="209" t="s">
        <v>535</v>
      </c>
      <c r="E233" s="16">
        <v>213</v>
      </c>
      <c r="F233" s="14" t="s">
        <v>421</v>
      </c>
      <c r="G233" s="14" t="s">
        <v>422</v>
      </c>
      <c r="H233" s="418" t="str">
        <f>IF('Table 1'!L233="","",'Table 1'!L233)</f>
        <v/>
      </c>
      <c r="I233" s="423"/>
      <c r="J233" s="420"/>
      <c r="K233" s="444" t="str">
        <f t="shared" si="18"/>
        <v/>
      </c>
      <c r="L233" s="420"/>
      <c r="M233" s="420"/>
      <c r="N233" s="420"/>
      <c r="O233" s="420"/>
      <c r="P233" s="421" t="str">
        <f t="shared" si="19"/>
        <v/>
      </c>
      <c r="Q233" s="420"/>
      <c r="R233" s="420"/>
      <c r="S233" s="420"/>
      <c r="T233" s="416" t="str">
        <f t="shared" si="20"/>
        <v/>
      </c>
      <c r="U233" s="626" t="str">
        <f t="shared" si="21"/>
        <v/>
      </c>
      <c r="V233" s="631" t="str">
        <f t="shared" si="22"/>
        <v/>
      </c>
      <c r="W233" s="442" t="str">
        <f t="shared" si="23"/>
        <v/>
      </c>
    </row>
    <row r="234" spans="1:23" x14ac:dyDescent="0.2">
      <c r="A234" s="56"/>
      <c r="B234" s="211" t="s">
        <v>835</v>
      </c>
      <c r="C234" s="212"/>
      <c r="D234" s="209" t="s">
        <v>535</v>
      </c>
      <c r="E234" s="13">
        <v>214</v>
      </c>
      <c r="F234" s="14" t="s">
        <v>423</v>
      </c>
      <c r="G234" s="14" t="s">
        <v>424</v>
      </c>
      <c r="H234" s="418" t="str">
        <f>IF('Table 1'!L234="","",'Table 1'!L234)</f>
        <v/>
      </c>
      <c r="I234" s="423"/>
      <c r="J234" s="420"/>
      <c r="K234" s="444" t="str">
        <f t="shared" si="18"/>
        <v/>
      </c>
      <c r="L234" s="420"/>
      <c r="M234" s="420"/>
      <c r="N234" s="420"/>
      <c r="O234" s="420"/>
      <c r="P234" s="421" t="str">
        <f t="shared" si="19"/>
        <v/>
      </c>
      <c r="Q234" s="420"/>
      <c r="R234" s="420"/>
      <c r="S234" s="420"/>
      <c r="T234" s="416" t="str">
        <f t="shared" si="20"/>
        <v/>
      </c>
      <c r="U234" s="626" t="str">
        <f t="shared" si="21"/>
        <v/>
      </c>
      <c r="V234" s="631" t="str">
        <f t="shared" si="22"/>
        <v/>
      </c>
      <c r="W234" s="442" t="str">
        <f t="shared" si="23"/>
        <v/>
      </c>
    </row>
    <row r="235" spans="1:23" x14ac:dyDescent="0.2">
      <c r="A235" s="56"/>
      <c r="B235" s="211" t="s">
        <v>836</v>
      </c>
      <c r="C235" s="212"/>
      <c r="D235" s="209" t="s">
        <v>535</v>
      </c>
      <c r="E235" s="16">
        <v>215</v>
      </c>
      <c r="F235" s="14" t="s">
        <v>425</v>
      </c>
      <c r="G235" s="14" t="s">
        <v>426</v>
      </c>
      <c r="H235" s="418" t="str">
        <f>IF('Table 1'!L235="","",'Table 1'!L235)</f>
        <v/>
      </c>
      <c r="I235" s="423"/>
      <c r="J235" s="420"/>
      <c r="K235" s="444" t="str">
        <f t="shared" si="18"/>
        <v/>
      </c>
      <c r="L235" s="420"/>
      <c r="M235" s="420"/>
      <c r="N235" s="420"/>
      <c r="O235" s="420"/>
      <c r="P235" s="421" t="str">
        <f t="shared" si="19"/>
        <v/>
      </c>
      <c r="Q235" s="420"/>
      <c r="R235" s="420"/>
      <c r="S235" s="420"/>
      <c r="T235" s="416" t="str">
        <f t="shared" si="20"/>
        <v/>
      </c>
      <c r="U235" s="626" t="str">
        <f t="shared" si="21"/>
        <v/>
      </c>
      <c r="V235" s="631" t="str">
        <f t="shared" si="22"/>
        <v/>
      </c>
      <c r="W235" s="442" t="str">
        <f t="shared" si="23"/>
        <v/>
      </c>
    </row>
    <row r="236" spans="1:23" x14ac:dyDescent="0.2">
      <c r="A236" s="56"/>
      <c r="B236" s="211" t="s">
        <v>837</v>
      </c>
      <c r="C236" s="212"/>
      <c r="D236" s="209" t="s">
        <v>535</v>
      </c>
      <c r="E236" s="13">
        <v>216</v>
      </c>
      <c r="F236" s="14" t="s">
        <v>427</v>
      </c>
      <c r="G236" s="14" t="s">
        <v>428</v>
      </c>
      <c r="H236" s="418">
        <f>IF('Table 1'!L236="","",'Table 1'!L236)</f>
        <v>4</v>
      </c>
      <c r="I236" s="423"/>
      <c r="J236" s="420"/>
      <c r="K236" s="444">
        <f t="shared" si="18"/>
        <v>4</v>
      </c>
      <c r="L236" s="420">
        <v>4</v>
      </c>
      <c r="M236" s="420"/>
      <c r="N236" s="420"/>
      <c r="O236" s="420"/>
      <c r="P236" s="421" t="str">
        <f t="shared" si="19"/>
        <v/>
      </c>
      <c r="Q236" s="420"/>
      <c r="R236" s="420"/>
      <c r="S236" s="420"/>
      <c r="T236" s="416" t="str">
        <f t="shared" si="20"/>
        <v/>
      </c>
      <c r="U236" s="626" t="str">
        <f t="shared" si="21"/>
        <v/>
      </c>
      <c r="V236" s="631" t="str">
        <f t="shared" si="22"/>
        <v/>
      </c>
      <c r="W236" s="442" t="str">
        <f t="shared" si="23"/>
        <v/>
      </c>
    </row>
    <row r="237" spans="1:23" x14ac:dyDescent="0.2">
      <c r="A237" s="56"/>
      <c r="B237" s="211" t="s">
        <v>838</v>
      </c>
      <c r="C237" s="212"/>
      <c r="D237" s="209" t="s">
        <v>535</v>
      </c>
      <c r="E237" s="16">
        <v>217</v>
      </c>
      <c r="F237" s="14" t="s">
        <v>429</v>
      </c>
      <c r="G237" s="14" t="s">
        <v>430</v>
      </c>
      <c r="H237" s="418" t="str">
        <f>IF('Table 1'!L237="","",'Table 1'!L237)</f>
        <v/>
      </c>
      <c r="I237" s="423"/>
      <c r="J237" s="420"/>
      <c r="K237" s="444" t="str">
        <f t="shared" si="18"/>
        <v/>
      </c>
      <c r="L237" s="420"/>
      <c r="M237" s="420"/>
      <c r="N237" s="420"/>
      <c r="O237" s="420"/>
      <c r="P237" s="421" t="str">
        <f t="shared" si="19"/>
        <v/>
      </c>
      <c r="Q237" s="420"/>
      <c r="R237" s="420"/>
      <c r="S237" s="420"/>
      <c r="T237" s="416" t="str">
        <f t="shared" si="20"/>
        <v/>
      </c>
      <c r="U237" s="626" t="str">
        <f t="shared" si="21"/>
        <v/>
      </c>
      <c r="V237" s="631" t="str">
        <f t="shared" si="22"/>
        <v/>
      </c>
      <c r="W237" s="442" t="str">
        <f t="shared" si="23"/>
        <v/>
      </c>
    </row>
    <row r="238" spans="1:23" x14ac:dyDescent="0.2">
      <c r="A238" s="56"/>
      <c r="B238" s="211" t="s">
        <v>839</v>
      </c>
      <c r="C238" s="212"/>
      <c r="D238" s="209" t="s">
        <v>535</v>
      </c>
      <c r="E238" s="13">
        <v>218</v>
      </c>
      <c r="F238" s="14" t="s">
        <v>431</v>
      </c>
      <c r="G238" s="14" t="s">
        <v>432</v>
      </c>
      <c r="H238" s="418">
        <f>IF('Table 1'!L238="","",'Table 1'!L238)</f>
        <v>61</v>
      </c>
      <c r="I238" s="423"/>
      <c r="J238" s="420"/>
      <c r="K238" s="444">
        <f t="shared" si="18"/>
        <v>61</v>
      </c>
      <c r="L238" s="420">
        <v>1</v>
      </c>
      <c r="M238" s="420">
        <v>30</v>
      </c>
      <c r="N238" s="420">
        <f>60-30</f>
        <v>30</v>
      </c>
      <c r="O238" s="420"/>
      <c r="P238" s="421" t="str">
        <f t="shared" si="19"/>
        <v/>
      </c>
      <c r="Q238" s="420"/>
      <c r="R238" s="420"/>
      <c r="S238" s="420"/>
      <c r="T238" s="416" t="str">
        <f t="shared" si="20"/>
        <v/>
      </c>
      <c r="U238" s="626" t="str">
        <f t="shared" si="21"/>
        <v/>
      </c>
      <c r="V238" s="631" t="str">
        <f t="shared" si="22"/>
        <v/>
      </c>
      <c r="W238" s="442" t="str">
        <f t="shared" si="23"/>
        <v/>
      </c>
    </row>
    <row r="239" spans="1:23" x14ac:dyDescent="0.2">
      <c r="A239" s="56"/>
      <c r="B239" s="211" t="s">
        <v>957</v>
      </c>
      <c r="C239" s="212"/>
      <c r="D239" s="209" t="s">
        <v>535</v>
      </c>
      <c r="E239" s="16">
        <v>219</v>
      </c>
      <c r="F239" s="14" t="s">
        <v>433</v>
      </c>
      <c r="G239" s="14" t="s">
        <v>434</v>
      </c>
      <c r="H239" s="418" t="str">
        <f>IF('Table 1'!L239="","",'Table 1'!L239)</f>
        <v/>
      </c>
      <c r="I239" s="423"/>
      <c r="J239" s="420"/>
      <c r="K239" s="444" t="str">
        <f t="shared" si="18"/>
        <v/>
      </c>
      <c r="L239" s="420"/>
      <c r="M239" s="420"/>
      <c r="N239" s="420"/>
      <c r="O239" s="420"/>
      <c r="P239" s="421" t="str">
        <f t="shared" si="19"/>
        <v/>
      </c>
      <c r="Q239" s="420"/>
      <c r="R239" s="420"/>
      <c r="S239" s="420"/>
      <c r="T239" s="416" t="str">
        <f t="shared" si="20"/>
        <v/>
      </c>
      <c r="U239" s="626" t="str">
        <f t="shared" si="21"/>
        <v/>
      </c>
      <c r="V239" s="631" t="str">
        <f t="shared" si="22"/>
        <v/>
      </c>
      <c r="W239" s="442" t="str">
        <f t="shared" si="23"/>
        <v/>
      </c>
    </row>
    <row r="240" spans="1:23" x14ac:dyDescent="0.2">
      <c r="A240" s="56"/>
      <c r="B240" s="211" t="s">
        <v>841</v>
      </c>
      <c r="C240" s="212"/>
      <c r="D240" s="209" t="s">
        <v>535</v>
      </c>
      <c r="E240" s="13">
        <v>220</v>
      </c>
      <c r="F240" s="14" t="s">
        <v>435</v>
      </c>
      <c r="G240" s="14" t="s">
        <v>436</v>
      </c>
      <c r="H240" s="418" t="str">
        <f>IF('Table 1'!L240="","",'Table 1'!L240)</f>
        <v/>
      </c>
      <c r="I240" s="423"/>
      <c r="J240" s="420"/>
      <c r="K240" s="444" t="str">
        <f t="shared" si="18"/>
        <v/>
      </c>
      <c r="L240" s="420"/>
      <c r="M240" s="420"/>
      <c r="N240" s="420"/>
      <c r="O240" s="420"/>
      <c r="P240" s="421" t="str">
        <f t="shared" si="19"/>
        <v/>
      </c>
      <c r="Q240" s="420"/>
      <c r="R240" s="420"/>
      <c r="S240" s="420"/>
      <c r="T240" s="416" t="str">
        <f t="shared" si="20"/>
        <v/>
      </c>
      <c r="U240" s="626" t="str">
        <f t="shared" si="21"/>
        <v/>
      </c>
      <c r="V240" s="631" t="str">
        <f t="shared" si="22"/>
        <v/>
      </c>
      <c r="W240" s="442" t="str">
        <f t="shared" si="23"/>
        <v/>
      </c>
    </row>
    <row r="241" spans="1:23" x14ac:dyDescent="0.2">
      <c r="A241" s="56"/>
      <c r="B241" s="211" t="s">
        <v>842</v>
      </c>
      <c r="C241" s="212"/>
      <c r="D241" s="209" t="s">
        <v>535</v>
      </c>
      <c r="E241" s="16">
        <v>221</v>
      </c>
      <c r="F241" s="14" t="s">
        <v>437</v>
      </c>
      <c r="G241" s="14" t="s">
        <v>438</v>
      </c>
      <c r="H241" s="418" t="str">
        <f>IF('Table 1'!L241="","",'Table 1'!L241)</f>
        <v/>
      </c>
      <c r="I241" s="423"/>
      <c r="J241" s="420"/>
      <c r="K241" s="444" t="str">
        <f t="shared" si="18"/>
        <v/>
      </c>
      <c r="L241" s="420"/>
      <c r="M241" s="420"/>
      <c r="N241" s="420"/>
      <c r="O241" s="420"/>
      <c r="P241" s="421" t="str">
        <f t="shared" si="19"/>
        <v/>
      </c>
      <c r="Q241" s="420"/>
      <c r="R241" s="420"/>
      <c r="S241" s="420"/>
      <c r="T241" s="416" t="str">
        <f t="shared" si="20"/>
        <v/>
      </c>
      <c r="U241" s="626" t="str">
        <f t="shared" si="21"/>
        <v/>
      </c>
      <c r="V241" s="631" t="str">
        <f t="shared" si="22"/>
        <v/>
      </c>
      <c r="W241" s="442" t="str">
        <f t="shared" si="23"/>
        <v/>
      </c>
    </row>
    <row r="242" spans="1:23" x14ac:dyDescent="0.2">
      <c r="A242" s="56"/>
      <c r="B242" s="211" t="s">
        <v>843</v>
      </c>
      <c r="C242" s="212"/>
      <c r="D242" s="209" t="s">
        <v>535</v>
      </c>
      <c r="E242" s="13">
        <v>222</v>
      </c>
      <c r="F242" s="14" t="s">
        <v>439</v>
      </c>
      <c r="G242" s="14" t="s">
        <v>440</v>
      </c>
      <c r="H242" s="418" t="str">
        <f>IF('Table 1'!L242="","",'Table 1'!L242)</f>
        <v/>
      </c>
      <c r="I242" s="423"/>
      <c r="J242" s="420"/>
      <c r="K242" s="444" t="str">
        <f t="shared" si="18"/>
        <v/>
      </c>
      <c r="L242" s="420"/>
      <c r="M242" s="420"/>
      <c r="N242" s="420"/>
      <c r="O242" s="420"/>
      <c r="P242" s="421" t="str">
        <f t="shared" si="19"/>
        <v/>
      </c>
      <c r="Q242" s="420"/>
      <c r="R242" s="420"/>
      <c r="S242" s="420"/>
      <c r="T242" s="416" t="str">
        <f t="shared" si="20"/>
        <v/>
      </c>
      <c r="U242" s="626" t="str">
        <f t="shared" si="21"/>
        <v/>
      </c>
      <c r="V242" s="631" t="str">
        <f t="shared" si="22"/>
        <v/>
      </c>
      <c r="W242" s="442" t="str">
        <f t="shared" si="23"/>
        <v/>
      </c>
    </row>
    <row r="243" spans="1:23" x14ac:dyDescent="0.2">
      <c r="A243" s="56"/>
      <c r="B243" s="211" t="s">
        <v>844</v>
      </c>
      <c r="C243" s="212"/>
      <c r="D243" s="209" t="s">
        <v>535</v>
      </c>
      <c r="E243" s="16">
        <v>223</v>
      </c>
      <c r="F243" s="14" t="s">
        <v>441</v>
      </c>
      <c r="G243" s="14" t="s">
        <v>442</v>
      </c>
      <c r="H243" s="418" t="str">
        <f>IF('Table 1'!L243="","",'Table 1'!L243)</f>
        <v/>
      </c>
      <c r="I243" s="423"/>
      <c r="J243" s="420"/>
      <c r="K243" s="444" t="str">
        <f t="shared" si="18"/>
        <v/>
      </c>
      <c r="L243" s="420"/>
      <c r="M243" s="420"/>
      <c r="N243" s="420"/>
      <c r="O243" s="420"/>
      <c r="P243" s="421" t="str">
        <f t="shared" si="19"/>
        <v/>
      </c>
      <c r="Q243" s="420"/>
      <c r="R243" s="420"/>
      <c r="S243" s="420"/>
      <c r="T243" s="416" t="str">
        <f t="shared" si="20"/>
        <v/>
      </c>
      <c r="U243" s="626" t="str">
        <f t="shared" si="21"/>
        <v/>
      </c>
      <c r="V243" s="631" t="str">
        <f t="shared" si="22"/>
        <v/>
      </c>
      <c r="W243" s="442" t="str">
        <f t="shared" si="23"/>
        <v/>
      </c>
    </row>
    <row r="244" spans="1:23" x14ac:dyDescent="0.2">
      <c r="A244" s="56"/>
      <c r="B244" s="211" t="s">
        <v>845</v>
      </c>
      <c r="C244" s="212"/>
      <c r="D244" s="209" t="s">
        <v>535</v>
      </c>
      <c r="E244" s="13">
        <v>224</v>
      </c>
      <c r="F244" s="14" t="s">
        <v>443</v>
      </c>
      <c r="G244" s="14" t="s">
        <v>444</v>
      </c>
      <c r="H244" s="418">
        <f>IF('Table 1'!L244="","",'Table 1'!L244)</f>
        <v>47</v>
      </c>
      <c r="I244" s="423"/>
      <c r="J244" s="420"/>
      <c r="K244" s="444">
        <f t="shared" si="18"/>
        <v>47</v>
      </c>
      <c r="L244" s="420">
        <v>1</v>
      </c>
      <c r="M244" s="420"/>
      <c r="N244" s="420">
        <v>46</v>
      </c>
      <c r="O244" s="420"/>
      <c r="P244" s="421" t="str">
        <f t="shared" si="19"/>
        <v/>
      </c>
      <c r="Q244" s="420"/>
      <c r="R244" s="420"/>
      <c r="S244" s="420"/>
      <c r="T244" s="416" t="str">
        <f t="shared" si="20"/>
        <v/>
      </c>
      <c r="U244" s="626" t="str">
        <f t="shared" si="21"/>
        <v/>
      </c>
      <c r="V244" s="631" t="str">
        <f t="shared" si="22"/>
        <v/>
      </c>
      <c r="W244" s="442" t="str">
        <f t="shared" si="23"/>
        <v/>
      </c>
    </row>
    <row r="245" spans="1:23" x14ac:dyDescent="0.2">
      <c r="A245" s="56"/>
      <c r="B245" s="211" t="s">
        <v>846</v>
      </c>
      <c r="C245" s="212"/>
      <c r="D245" s="209" t="s">
        <v>535</v>
      </c>
      <c r="E245" s="16">
        <v>225</v>
      </c>
      <c r="F245" s="14" t="s">
        <v>445</v>
      </c>
      <c r="G245" s="14" t="s">
        <v>446</v>
      </c>
      <c r="H245" s="418">
        <f>IF('Table 1'!L245="","",'Table 1'!L245)</f>
        <v>20960</v>
      </c>
      <c r="I245" s="423"/>
      <c r="J245" s="420">
        <v>44</v>
      </c>
      <c r="K245" s="444">
        <f t="shared" si="18"/>
        <v>20916</v>
      </c>
      <c r="L245" s="420">
        <v>22</v>
      </c>
      <c r="M245" s="420"/>
      <c r="N245" s="420">
        <v>20894</v>
      </c>
      <c r="O245" s="420"/>
      <c r="P245" s="421" t="str">
        <f t="shared" si="19"/>
        <v/>
      </c>
      <c r="Q245" s="420"/>
      <c r="R245" s="420"/>
      <c r="S245" s="420"/>
      <c r="T245" s="416" t="str">
        <f t="shared" si="20"/>
        <v/>
      </c>
      <c r="U245" s="626" t="str">
        <f t="shared" si="21"/>
        <v/>
      </c>
      <c r="V245" s="631" t="str">
        <f t="shared" si="22"/>
        <v/>
      </c>
      <c r="W245" s="442" t="str">
        <f t="shared" si="23"/>
        <v/>
      </c>
    </row>
    <row r="246" spans="1:23" x14ac:dyDescent="0.2">
      <c r="A246" s="56"/>
      <c r="B246" s="211" t="s">
        <v>847</v>
      </c>
      <c r="C246" s="212"/>
      <c r="D246" s="209" t="s">
        <v>535</v>
      </c>
      <c r="E246" s="13">
        <v>226</v>
      </c>
      <c r="F246" s="14" t="s">
        <v>447</v>
      </c>
      <c r="G246" s="14" t="s">
        <v>448</v>
      </c>
      <c r="H246" s="418">
        <f>IF('Table 1'!L246="","",'Table 1'!L246)</f>
        <v>113620</v>
      </c>
      <c r="I246" s="423"/>
      <c r="J246" s="420">
        <v>3692</v>
      </c>
      <c r="K246" s="444">
        <f t="shared" si="18"/>
        <v>109928</v>
      </c>
      <c r="L246" s="420">
        <v>2666</v>
      </c>
      <c r="M246" s="420">
        <v>166</v>
      </c>
      <c r="N246" s="420">
        <f>107262-166</f>
        <v>107096</v>
      </c>
      <c r="O246" s="420"/>
      <c r="P246" s="421" t="str">
        <f t="shared" si="19"/>
        <v/>
      </c>
      <c r="Q246" s="420"/>
      <c r="R246" s="420"/>
      <c r="S246" s="420"/>
      <c r="T246" s="416" t="str">
        <f t="shared" si="20"/>
        <v/>
      </c>
      <c r="U246" s="626" t="str">
        <f t="shared" si="21"/>
        <v/>
      </c>
      <c r="V246" s="631" t="str">
        <f t="shared" si="22"/>
        <v/>
      </c>
      <c r="W246" s="442" t="str">
        <f t="shared" si="23"/>
        <v/>
      </c>
    </row>
    <row r="247" spans="1:23" x14ac:dyDescent="0.2">
      <c r="A247" s="56"/>
      <c r="B247" s="211" t="s">
        <v>958</v>
      </c>
      <c r="C247" s="212"/>
      <c r="D247" s="209" t="s">
        <v>535</v>
      </c>
      <c r="E247" s="16">
        <v>227</v>
      </c>
      <c r="F247" s="14" t="s">
        <v>449</v>
      </c>
      <c r="G247" s="14" t="s">
        <v>450</v>
      </c>
      <c r="H247" s="418" t="str">
        <f>IF('Table 1'!L247="","",'Table 1'!L247)</f>
        <v/>
      </c>
      <c r="I247" s="423"/>
      <c r="J247" s="420"/>
      <c r="K247" s="444" t="str">
        <f t="shared" si="18"/>
        <v/>
      </c>
      <c r="L247" s="420"/>
      <c r="M247" s="420"/>
      <c r="N247" s="420"/>
      <c r="O247" s="420"/>
      <c r="P247" s="421" t="str">
        <f t="shared" si="19"/>
        <v/>
      </c>
      <c r="Q247" s="420"/>
      <c r="R247" s="420"/>
      <c r="S247" s="420"/>
      <c r="T247" s="416" t="str">
        <f t="shared" si="20"/>
        <v/>
      </c>
      <c r="U247" s="626" t="str">
        <f t="shared" si="21"/>
        <v/>
      </c>
      <c r="V247" s="631" t="str">
        <f t="shared" si="22"/>
        <v/>
      </c>
      <c r="W247" s="442" t="str">
        <f t="shared" si="23"/>
        <v/>
      </c>
    </row>
    <row r="248" spans="1:23" x14ac:dyDescent="0.2">
      <c r="A248" s="56"/>
      <c r="B248" s="211" t="s">
        <v>848</v>
      </c>
      <c r="C248" s="212"/>
      <c r="D248" s="209" t="s">
        <v>535</v>
      </c>
      <c r="E248" s="13">
        <v>228</v>
      </c>
      <c r="F248" s="14" t="s">
        <v>451</v>
      </c>
      <c r="G248" s="14" t="s">
        <v>452</v>
      </c>
      <c r="H248" s="418" t="str">
        <f>IF('Table 1'!L248="","",'Table 1'!L248)</f>
        <v/>
      </c>
      <c r="I248" s="423"/>
      <c r="J248" s="420"/>
      <c r="K248" s="444" t="str">
        <f t="shared" si="18"/>
        <v/>
      </c>
      <c r="L248" s="420"/>
      <c r="M248" s="420"/>
      <c r="N248" s="420"/>
      <c r="O248" s="420"/>
      <c r="P248" s="421" t="str">
        <f t="shared" si="19"/>
        <v/>
      </c>
      <c r="Q248" s="420"/>
      <c r="R248" s="420"/>
      <c r="S248" s="420"/>
      <c r="T248" s="416" t="str">
        <f t="shared" si="20"/>
        <v/>
      </c>
      <c r="U248" s="626" t="str">
        <f t="shared" si="21"/>
        <v/>
      </c>
      <c r="V248" s="631" t="str">
        <f t="shared" si="22"/>
        <v/>
      </c>
      <c r="W248" s="442" t="str">
        <f t="shared" si="23"/>
        <v/>
      </c>
    </row>
    <row r="249" spans="1:23" x14ac:dyDescent="0.2">
      <c r="A249" s="56"/>
      <c r="B249" s="211" t="s">
        <v>849</v>
      </c>
      <c r="C249" s="212"/>
      <c r="D249" s="209" t="s">
        <v>535</v>
      </c>
      <c r="E249" s="16">
        <v>229</v>
      </c>
      <c r="F249" s="14" t="s">
        <v>453</v>
      </c>
      <c r="G249" s="14" t="s">
        <v>454</v>
      </c>
      <c r="H249" s="418" t="str">
        <f>IF('Table 1'!L249="","",'Table 1'!L249)</f>
        <v/>
      </c>
      <c r="I249" s="423"/>
      <c r="J249" s="420"/>
      <c r="K249" s="444" t="str">
        <f t="shared" si="18"/>
        <v/>
      </c>
      <c r="L249" s="420"/>
      <c r="M249" s="420"/>
      <c r="N249" s="420"/>
      <c r="O249" s="420"/>
      <c r="P249" s="421" t="str">
        <f t="shared" si="19"/>
        <v/>
      </c>
      <c r="Q249" s="420"/>
      <c r="R249" s="420"/>
      <c r="S249" s="420"/>
      <c r="T249" s="416" t="str">
        <f t="shared" si="20"/>
        <v/>
      </c>
      <c r="U249" s="626" t="str">
        <f t="shared" si="21"/>
        <v/>
      </c>
      <c r="V249" s="631" t="str">
        <f t="shared" si="22"/>
        <v/>
      </c>
      <c r="W249" s="442" t="str">
        <f t="shared" si="23"/>
        <v/>
      </c>
    </row>
    <row r="250" spans="1:23" x14ac:dyDescent="0.2">
      <c r="A250" s="56"/>
      <c r="B250" s="211" t="s">
        <v>850</v>
      </c>
      <c r="C250" s="212"/>
      <c r="D250" s="209" t="s">
        <v>535</v>
      </c>
      <c r="E250" s="13">
        <v>230</v>
      </c>
      <c r="F250" s="14" t="s">
        <v>455</v>
      </c>
      <c r="G250" s="14" t="s">
        <v>456</v>
      </c>
      <c r="H250" s="418" t="str">
        <f>IF('Table 1'!L250="","",'Table 1'!L250)</f>
        <v/>
      </c>
      <c r="I250" s="423"/>
      <c r="J250" s="420"/>
      <c r="K250" s="444" t="str">
        <f t="shared" si="18"/>
        <v/>
      </c>
      <c r="L250" s="420"/>
      <c r="M250" s="420"/>
      <c r="N250" s="420"/>
      <c r="O250" s="420"/>
      <c r="P250" s="421" t="str">
        <f t="shared" si="19"/>
        <v/>
      </c>
      <c r="Q250" s="420"/>
      <c r="R250" s="420"/>
      <c r="S250" s="420"/>
      <c r="T250" s="416" t="str">
        <f t="shared" si="20"/>
        <v/>
      </c>
      <c r="U250" s="626" t="str">
        <f t="shared" si="21"/>
        <v/>
      </c>
      <c r="V250" s="631" t="str">
        <f t="shared" si="22"/>
        <v/>
      </c>
      <c r="W250" s="442" t="str">
        <f t="shared" si="23"/>
        <v/>
      </c>
    </row>
    <row r="251" spans="1:23" x14ac:dyDescent="0.2">
      <c r="A251" s="56"/>
      <c r="B251" s="211" t="s">
        <v>851</v>
      </c>
      <c r="C251" s="212"/>
      <c r="D251" s="209" t="s">
        <v>535</v>
      </c>
      <c r="E251" s="16">
        <v>231</v>
      </c>
      <c r="F251" s="14" t="s">
        <v>457</v>
      </c>
      <c r="G251" s="14" t="s">
        <v>458</v>
      </c>
      <c r="H251" s="418" t="str">
        <f>IF('Table 1'!L251="","",'Table 1'!L251)</f>
        <v/>
      </c>
      <c r="I251" s="423"/>
      <c r="J251" s="420"/>
      <c r="K251" s="444" t="str">
        <f t="shared" si="18"/>
        <v/>
      </c>
      <c r="L251" s="420"/>
      <c r="M251" s="420"/>
      <c r="N251" s="420"/>
      <c r="O251" s="420"/>
      <c r="P251" s="421" t="str">
        <f t="shared" si="19"/>
        <v/>
      </c>
      <c r="Q251" s="420"/>
      <c r="R251" s="420"/>
      <c r="S251" s="420"/>
      <c r="T251" s="416" t="str">
        <f t="shared" si="20"/>
        <v/>
      </c>
      <c r="U251" s="626" t="str">
        <f t="shared" si="21"/>
        <v/>
      </c>
      <c r="V251" s="631" t="str">
        <f t="shared" si="22"/>
        <v/>
      </c>
      <c r="W251" s="442" t="str">
        <f t="shared" si="23"/>
        <v/>
      </c>
    </row>
    <row r="252" spans="1:23" x14ac:dyDescent="0.2">
      <c r="A252" s="56"/>
      <c r="B252" s="211" t="s">
        <v>852</v>
      </c>
      <c r="C252" s="212"/>
      <c r="D252" s="209" t="s">
        <v>535</v>
      </c>
      <c r="E252" s="13">
        <v>232</v>
      </c>
      <c r="F252" s="14" t="s">
        <v>459</v>
      </c>
      <c r="G252" s="14" t="s">
        <v>460</v>
      </c>
      <c r="H252" s="418">
        <f>IF('Table 1'!L252="","",'Table 1'!L252)</f>
        <v>37</v>
      </c>
      <c r="I252" s="423"/>
      <c r="J252" s="420"/>
      <c r="K252" s="444">
        <f t="shared" si="18"/>
        <v>37</v>
      </c>
      <c r="L252" s="420">
        <v>37</v>
      </c>
      <c r="M252" s="420"/>
      <c r="N252" s="420"/>
      <c r="O252" s="420"/>
      <c r="P252" s="421" t="str">
        <f t="shared" si="19"/>
        <v/>
      </c>
      <c r="Q252" s="420"/>
      <c r="R252" s="420"/>
      <c r="S252" s="420"/>
      <c r="T252" s="416" t="str">
        <f t="shared" si="20"/>
        <v/>
      </c>
      <c r="U252" s="626" t="str">
        <f t="shared" si="21"/>
        <v/>
      </c>
      <c r="V252" s="631" t="str">
        <f t="shared" si="22"/>
        <v/>
      </c>
      <c r="W252" s="442" t="str">
        <f t="shared" si="23"/>
        <v/>
      </c>
    </row>
    <row r="253" spans="1:23" x14ac:dyDescent="0.2">
      <c r="A253" s="56"/>
      <c r="B253" s="211" t="s">
        <v>853</v>
      </c>
      <c r="C253" s="212"/>
      <c r="D253" s="209" t="s">
        <v>535</v>
      </c>
      <c r="E253" s="16">
        <v>233</v>
      </c>
      <c r="F253" s="14" t="s">
        <v>461</v>
      </c>
      <c r="G253" s="14" t="s">
        <v>462</v>
      </c>
      <c r="H253" s="418">
        <f>IF('Table 1'!L253="","",'Table 1'!L253)</f>
        <v>24</v>
      </c>
      <c r="I253" s="423"/>
      <c r="J253" s="420"/>
      <c r="K253" s="444">
        <f t="shared" si="18"/>
        <v>24</v>
      </c>
      <c r="L253" s="420"/>
      <c r="M253" s="420"/>
      <c r="N253" s="420">
        <v>24</v>
      </c>
      <c r="O253" s="420"/>
      <c r="P253" s="421" t="str">
        <f t="shared" si="19"/>
        <v/>
      </c>
      <c r="Q253" s="420"/>
      <c r="R253" s="420"/>
      <c r="S253" s="420"/>
      <c r="T253" s="416" t="str">
        <f t="shared" si="20"/>
        <v/>
      </c>
      <c r="U253" s="626" t="str">
        <f t="shared" si="21"/>
        <v/>
      </c>
      <c r="V253" s="631" t="str">
        <f t="shared" si="22"/>
        <v/>
      </c>
      <c r="W253" s="442" t="str">
        <f t="shared" si="23"/>
        <v/>
      </c>
    </row>
    <row r="254" spans="1:23" x14ac:dyDescent="0.2">
      <c r="A254" s="56"/>
      <c r="B254" s="211" t="s">
        <v>854</v>
      </c>
      <c r="C254" s="212"/>
      <c r="D254" s="209" t="s">
        <v>535</v>
      </c>
      <c r="E254" s="13">
        <v>234</v>
      </c>
      <c r="F254" s="14" t="s">
        <v>463</v>
      </c>
      <c r="G254" s="14" t="s">
        <v>464</v>
      </c>
      <c r="H254" s="418">
        <f>IF('Table 1'!L254="","",'Table 1'!L254)</f>
        <v>20</v>
      </c>
      <c r="I254" s="423"/>
      <c r="J254" s="420"/>
      <c r="K254" s="444">
        <f t="shared" si="18"/>
        <v>20</v>
      </c>
      <c r="L254" s="420">
        <v>1</v>
      </c>
      <c r="M254" s="420"/>
      <c r="N254" s="420">
        <v>19</v>
      </c>
      <c r="O254" s="420"/>
      <c r="P254" s="421" t="str">
        <f t="shared" si="19"/>
        <v/>
      </c>
      <c r="Q254" s="420"/>
      <c r="R254" s="420"/>
      <c r="S254" s="420"/>
      <c r="T254" s="416" t="str">
        <f t="shared" si="20"/>
        <v/>
      </c>
      <c r="U254" s="626" t="str">
        <f t="shared" si="21"/>
        <v/>
      </c>
      <c r="V254" s="631" t="str">
        <f t="shared" si="22"/>
        <v/>
      </c>
      <c r="W254" s="442" t="str">
        <f t="shared" si="23"/>
        <v/>
      </c>
    </row>
    <row r="255" spans="1:23" x14ac:dyDescent="0.2">
      <c r="A255" s="56"/>
      <c r="B255" s="211" t="s">
        <v>855</v>
      </c>
      <c r="C255" s="212"/>
      <c r="D255" s="209" t="s">
        <v>535</v>
      </c>
      <c r="E255" s="16">
        <v>235</v>
      </c>
      <c r="F255" s="14" t="s">
        <v>465</v>
      </c>
      <c r="G255" s="14" t="s">
        <v>466</v>
      </c>
      <c r="H255" s="418">
        <f>IF('Table 1'!L255="","",'Table 1'!L255)</f>
        <v>30</v>
      </c>
      <c r="I255" s="423"/>
      <c r="J255" s="420"/>
      <c r="K255" s="444">
        <f t="shared" si="18"/>
        <v>30</v>
      </c>
      <c r="L255" s="420"/>
      <c r="M255" s="420"/>
      <c r="N255" s="420">
        <v>30</v>
      </c>
      <c r="O255" s="420"/>
      <c r="P255" s="421" t="str">
        <f t="shared" si="19"/>
        <v/>
      </c>
      <c r="Q255" s="420"/>
      <c r="R255" s="420"/>
      <c r="S255" s="420"/>
      <c r="T255" s="416" t="str">
        <f t="shared" si="20"/>
        <v/>
      </c>
      <c r="U255" s="626" t="str">
        <f t="shared" si="21"/>
        <v/>
      </c>
      <c r="V255" s="631" t="str">
        <f t="shared" si="22"/>
        <v/>
      </c>
      <c r="W255" s="442" t="str">
        <f t="shared" si="23"/>
        <v/>
      </c>
    </row>
    <row r="256" spans="1:23" x14ac:dyDescent="0.2">
      <c r="A256" s="56"/>
      <c r="B256" s="211" t="s">
        <v>856</v>
      </c>
      <c r="C256" s="212"/>
      <c r="D256" s="209" t="s">
        <v>535</v>
      </c>
      <c r="E256" s="13">
        <v>236</v>
      </c>
      <c r="F256" s="14" t="s">
        <v>467</v>
      </c>
      <c r="G256" s="14" t="s">
        <v>468</v>
      </c>
      <c r="H256" s="418" t="str">
        <f>IF('Table 1'!L256="","",'Table 1'!L256)</f>
        <v/>
      </c>
      <c r="I256" s="423"/>
      <c r="J256" s="420"/>
      <c r="K256" s="444" t="str">
        <f t="shared" si="18"/>
        <v/>
      </c>
      <c r="L256" s="420"/>
      <c r="M256" s="420"/>
      <c r="N256" s="420"/>
      <c r="O256" s="420"/>
      <c r="P256" s="421" t="str">
        <f t="shared" si="19"/>
        <v/>
      </c>
      <c r="Q256" s="420"/>
      <c r="R256" s="420"/>
      <c r="S256" s="420"/>
      <c r="T256" s="416" t="str">
        <f t="shared" si="20"/>
        <v/>
      </c>
      <c r="U256" s="626" t="str">
        <f t="shared" si="21"/>
        <v/>
      </c>
      <c r="V256" s="631" t="str">
        <f t="shared" si="22"/>
        <v/>
      </c>
      <c r="W256" s="442" t="str">
        <f t="shared" si="23"/>
        <v/>
      </c>
    </row>
    <row r="257" spans="1:23" x14ac:dyDescent="0.2">
      <c r="A257" s="56"/>
      <c r="B257" s="211" t="s">
        <v>857</v>
      </c>
      <c r="C257" s="212"/>
      <c r="D257" s="209" t="s">
        <v>535</v>
      </c>
      <c r="E257" s="16">
        <v>237</v>
      </c>
      <c r="F257" s="14" t="s">
        <v>469</v>
      </c>
      <c r="G257" s="14" t="s">
        <v>470</v>
      </c>
      <c r="H257" s="418" t="str">
        <f>IF('Table 1'!L257="","",'Table 1'!L257)</f>
        <v/>
      </c>
      <c r="I257" s="423"/>
      <c r="J257" s="420"/>
      <c r="K257" s="444" t="str">
        <f t="shared" si="18"/>
        <v/>
      </c>
      <c r="L257" s="420"/>
      <c r="M257" s="420"/>
      <c r="N257" s="420"/>
      <c r="O257" s="420"/>
      <c r="P257" s="421" t="str">
        <f t="shared" si="19"/>
        <v/>
      </c>
      <c r="Q257" s="420"/>
      <c r="R257" s="420"/>
      <c r="S257" s="420"/>
      <c r="T257" s="416" t="str">
        <f t="shared" si="20"/>
        <v/>
      </c>
      <c r="U257" s="626" t="str">
        <f t="shared" si="21"/>
        <v/>
      </c>
      <c r="V257" s="631" t="str">
        <f t="shared" si="22"/>
        <v/>
      </c>
      <c r="W257" s="442" t="str">
        <f t="shared" si="23"/>
        <v/>
      </c>
    </row>
    <row r="258" spans="1:23" x14ac:dyDescent="0.2">
      <c r="A258" s="56"/>
      <c r="B258" s="211" t="s">
        <v>858</v>
      </c>
      <c r="C258" s="212"/>
      <c r="D258" s="209" t="s">
        <v>535</v>
      </c>
      <c r="E258" s="13">
        <v>238</v>
      </c>
      <c r="F258" s="14" t="s">
        <v>471</v>
      </c>
      <c r="G258" s="14" t="s">
        <v>472</v>
      </c>
      <c r="H258" s="418" t="str">
        <f>IF('Table 1'!L258="","",'Table 1'!L258)</f>
        <v/>
      </c>
      <c r="I258" s="423"/>
      <c r="J258" s="420"/>
      <c r="K258" s="444" t="str">
        <f t="shared" si="18"/>
        <v/>
      </c>
      <c r="L258" s="420"/>
      <c r="M258" s="420"/>
      <c r="N258" s="420"/>
      <c r="O258" s="420"/>
      <c r="P258" s="421" t="str">
        <f t="shared" si="19"/>
        <v/>
      </c>
      <c r="Q258" s="420"/>
      <c r="R258" s="420"/>
      <c r="S258" s="420"/>
      <c r="T258" s="416" t="str">
        <f t="shared" si="20"/>
        <v/>
      </c>
      <c r="U258" s="626" t="str">
        <f t="shared" si="21"/>
        <v/>
      </c>
      <c r="V258" s="631" t="str">
        <f t="shared" si="22"/>
        <v/>
      </c>
      <c r="W258" s="442" t="str">
        <f t="shared" si="23"/>
        <v/>
      </c>
    </row>
    <row r="259" spans="1:23" x14ac:dyDescent="0.2">
      <c r="A259" s="56"/>
      <c r="B259" s="211" t="s">
        <v>859</v>
      </c>
      <c r="C259" s="212"/>
      <c r="D259" s="209" t="s">
        <v>535</v>
      </c>
      <c r="E259" s="16">
        <v>239</v>
      </c>
      <c r="F259" s="14" t="s">
        <v>473</v>
      </c>
      <c r="G259" s="14" t="s">
        <v>474</v>
      </c>
      <c r="H259" s="418" t="str">
        <f>IF('Table 1'!L259="","",'Table 1'!L259)</f>
        <v/>
      </c>
      <c r="I259" s="423"/>
      <c r="J259" s="420"/>
      <c r="K259" s="444" t="str">
        <f t="shared" si="18"/>
        <v/>
      </c>
      <c r="L259" s="420"/>
      <c r="M259" s="420"/>
      <c r="N259" s="420"/>
      <c r="O259" s="420"/>
      <c r="P259" s="421" t="str">
        <f t="shared" si="19"/>
        <v/>
      </c>
      <c r="Q259" s="420"/>
      <c r="R259" s="420"/>
      <c r="S259" s="420"/>
      <c r="T259" s="416" t="str">
        <f t="shared" si="20"/>
        <v/>
      </c>
      <c r="U259" s="626" t="str">
        <f t="shared" si="21"/>
        <v/>
      </c>
      <c r="V259" s="631" t="str">
        <f t="shared" si="22"/>
        <v/>
      </c>
      <c r="W259" s="442" t="str">
        <f t="shared" si="23"/>
        <v/>
      </c>
    </row>
    <row r="260" spans="1:23" x14ac:dyDescent="0.2">
      <c r="A260" s="56"/>
      <c r="B260" s="211" t="s">
        <v>860</v>
      </c>
      <c r="C260" s="212"/>
      <c r="D260" s="209" t="s">
        <v>535</v>
      </c>
      <c r="E260" s="13">
        <v>240</v>
      </c>
      <c r="F260" s="14" t="s">
        <v>475</v>
      </c>
      <c r="G260" s="14" t="s">
        <v>476</v>
      </c>
      <c r="H260" s="418" t="str">
        <f>IF('Table 1'!L260="","",'Table 1'!L260)</f>
        <v/>
      </c>
      <c r="I260" s="423"/>
      <c r="J260" s="420"/>
      <c r="K260" s="444" t="str">
        <f t="shared" si="18"/>
        <v/>
      </c>
      <c r="L260" s="420"/>
      <c r="M260" s="420"/>
      <c r="N260" s="420"/>
      <c r="O260" s="420"/>
      <c r="P260" s="421" t="str">
        <f t="shared" si="19"/>
        <v/>
      </c>
      <c r="Q260" s="420"/>
      <c r="R260" s="420"/>
      <c r="S260" s="420"/>
      <c r="T260" s="416" t="str">
        <f t="shared" si="20"/>
        <v/>
      </c>
      <c r="U260" s="626" t="str">
        <f t="shared" si="21"/>
        <v/>
      </c>
      <c r="V260" s="631" t="str">
        <f t="shared" si="22"/>
        <v/>
      </c>
      <c r="W260" s="442" t="str">
        <f t="shared" si="23"/>
        <v/>
      </c>
    </row>
    <row r="261" spans="1:23" x14ac:dyDescent="0.2">
      <c r="A261" s="56"/>
      <c r="B261" s="211" t="s">
        <v>861</v>
      </c>
      <c r="C261" s="212"/>
      <c r="D261" s="209" t="s">
        <v>535</v>
      </c>
      <c r="E261" s="16">
        <v>241</v>
      </c>
      <c r="F261" s="14" t="s">
        <v>477</v>
      </c>
      <c r="G261" s="14" t="s">
        <v>478</v>
      </c>
      <c r="H261" s="418" t="str">
        <f>IF('Table 1'!L261="","",'Table 1'!L261)</f>
        <v/>
      </c>
      <c r="I261" s="423"/>
      <c r="J261" s="420"/>
      <c r="K261" s="444" t="str">
        <f t="shared" si="18"/>
        <v/>
      </c>
      <c r="L261" s="420"/>
      <c r="M261" s="420"/>
      <c r="N261" s="420"/>
      <c r="O261" s="420"/>
      <c r="P261" s="421" t="str">
        <f t="shared" si="19"/>
        <v/>
      </c>
      <c r="Q261" s="420"/>
      <c r="R261" s="420"/>
      <c r="S261" s="420"/>
      <c r="T261" s="416" t="str">
        <f t="shared" si="20"/>
        <v/>
      </c>
      <c r="U261" s="626" t="str">
        <f t="shared" si="21"/>
        <v/>
      </c>
      <c r="V261" s="631" t="str">
        <f t="shared" si="22"/>
        <v/>
      </c>
      <c r="W261" s="442" t="str">
        <f t="shared" si="23"/>
        <v/>
      </c>
    </row>
    <row r="262" spans="1:23" x14ac:dyDescent="0.2">
      <c r="A262" s="56"/>
      <c r="B262" s="211" t="s">
        <v>862</v>
      </c>
      <c r="C262" s="212"/>
      <c r="D262" s="209" t="s">
        <v>535</v>
      </c>
      <c r="E262" s="13">
        <v>242</v>
      </c>
      <c r="F262" s="14" t="s">
        <v>929</v>
      </c>
      <c r="G262" s="198" t="s">
        <v>887</v>
      </c>
      <c r="H262" s="418" t="str">
        <f>IF('Table 1'!L262="","",'Table 1'!L262)</f>
        <v/>
      </c>
      <c r="I262" s="423"/>
      <c r="J262" s="420"/>
      <c r="K262" s="444" t="str">
        <f t="shared" si="18"/>
        <v/>
      </c>
      <c r="L262" s="420"/>
      <c r="M262" s="420"/>
      <c r="N262" s="420"/>
      <c r="O262" s="420"/>
      <c r="P262" s="421" t="str">
        <f t="shared" si="19"/>
        <v/>
      </c>
      <c r="Q262" s="420"/>
      <c r="R262" s="420"/>
      <c r="S262" s="420"/>
      <c r="T262" s="637"/>
      <c r="U262" s="637"/>
      <c r="V262" s="637"/>
      <c r="W262" s="637"/>
    </row>
    <row r="263" spans="1:23" x14ac:dyDescent="0.2">
      <c r="A263" s="56"/>
      <c r="B263" s="211" t="s">
        <v>863</v>
      </c>
      <c r="C263" s="208"/>
      <c r="D263" s="209" t="s">
        <v>535</v>
      </c>
      <c r="E263" s="16">
        <v>243</v>
      </c>
      <c r="F263" s="123" t="s">
        <v>479</v>
      </c>
      <c r="G263" s="123" t="s">
        <v>938</v>
      </c>
      <c r="H263" s="487">
        <f>IF('Table 1'!L263="","",'Table 1'!L263)</f>
        <v>13</v>
      </c>
      <c r="I263" s="425"/>
      <c r="J263" s="426">
        <v>13</v>
      </c>
      <c r="K263" s="447" t="str">
        <f t="shared" si="18"/>
        <v/>
      </c>
      <c r="L263" s="426"/>
      <c r="M263" s="426"/>
      <c r="N263" s="426"/>
      <c r="O263" s="426"/>
      <c r="P263" s="448" t="str">
        <f t="shared" si="19"/>
        <v/>
      </c>
      <c r="Q263" s="426"/>
      <c r="R263" s="426"/>
      <c r="S263" s="426"/>
      <c r="T263" s="484" t="str">
        <f t="shared" si="20"/>
        <v/>
      </c>
      <c r="U263" s="627" t="str">
        <f t="shared" si="21"/>
        <v/>
      </c>
      <c r="V263" s="632" t="str">
        <f t="shared" si="22"/>
        <v/>
      </c>
      <c r="W263" s="443" t="str">
        <f t="shared" si="23"/>
        <v/>
      </c>
    </row>
    <row r="264" spans="1:23" ht="18" customHeight="1" x14ac:dyDescent="0.2">
      <c r="A264" s="56"/>
      <c r="B264" s="211" t="s">
        <v>864</v>
      </c>
      <c r="C264" s="138"/>
      <c r="D264" s="209" t="s">
        <v>535</v>
      </c>
      <c r="E264" s="13">
        <v>244</v>
      </c>
      <c r="F264" s="72"/>
      <c r="G264" s="176" t="s">
        <v>480</v>
      </c>
      <c r="H264" s="475">
        <f>IF('Table 1'!L264="","",'Table 1'!L264)</f>
        <v>190570</v>
      </c>
      <c r="I264" s="507"/>
      <c r="J264" s="467">
        <v>8867</v>
      </c>
      <c r="K264" s="476">
        <f t="shared" si="18"/>
        <v>181703</v>
      </c>
      <c r="L264" s="467">
        <v>3460</v>
      </c>
      <c r="M264" s="467">
        <v>339</v>
      </c>
      <c r="N264" s="467">
        <v>177904</v>
      </c>
      <c r="O264" s="467"/>
      <c r="P264" s="466" t="str">
        <f t="shared" si="19"/>
        <v/>
      </c>
      <c r="Q264" s="467"/>
      <c r="R264" s="467"/>
      <c r="S264" s="467"/>
      <c r="T264" s="488" t="str">
        <f t="shared" si="20"/>
        <v/>
      </c>
      <c r="U264" s="629" t="str">
        <f t="shared" si="21"/>
        <v/>
      </c>
      <c r="V264" s="630" t="str">
        <f t="shared" si="22"/>
        <v/>
      </c>
      <c r="W264" s="490" t="str">
        <f t="shared" si="23"/>
        <v/>
      </c>
    </row>
    <row r="265" spans="1:23" x14ac:dyDescent="0.2">
      <c r="A265" s="56"/>
      <c r="B265" s="211"/>
      <c r="C265" s="138"/>
      <c r="D265" s="209"/>
      <c r="E265" s="298"/>
      <c r="F265" s="297"/>
      <c r="G265" s="474" t="s">
        <v>874</v>
      </c>
      <c r="H265" s="417">
        <f>SUM(H21:H263)</f>
        <v>190570</v>
      </c>
      <c r="I265" s="417">
        <f t="shared" ref="I265:S265" si="24">SUM(I21:I263)</f>
        <v>0</v>
      </c>
      <c r="J265" s="417">
        <f t="shared" si="24"/>
        <v>8867</v>
      </c>
      <c r="K265" s="417">
        <f t="shared" si="24"/>
        <v>181703</v>
      </c>
      <c r="L265" s="417">
        <f t="shared" si="24"/>
        <v>3460</v>
      </c>
      <c r="M265" s="417">
        <f t="shared" si="24"/>
        <v>339</v>
      </c>
      <c r="N265" s="417">
        <f t="shared" si="24"/>
        <v>177904</v>
      </c>
      <c r="O265" s="417">
        <f t="shared" si="24"/>
        <v>0</v>
      </c>
      <c r="P265" s="417">
        <f t="shared" si="24"/>
        <v>0</v>
      </c>
      <c r="Q265" s="417">
        <f t="shared" si="24"/>
        <v>0</v>
      </c>
      <c r="R265" s="417">
        <f t="shared" si="24"/>
        <v>0</v>
      </c>
      <c r="S265" s="417">
        <f t="shared" si="24"/>
        <v>0</v>
      </c>
      <c r="T265" s="411"/>
      <c r="U265" s="412"/>
      <c r="V265" s="413"/>
      <c r="W265" s="455"/>
    </row>
    <row r="266" spans="1:23" ht="24.95" customHeight="1" x14ac:dyDescent="0.2">
      <c r="A266" s="56"/>
      <c r="B266" s="1"/>
      <c r="C266" s="1"/>
      <c r="D266" s="1"/>
      <c r="E266" s="88"/>
      <c r="F266" s="73"/>
      <c r="G266" s="69" t="s">
        <v>876</v>
      </c>
      <c r="H266" s="417">
        <f t="shared" ref="H266:I266" si="25">IF(COUNTIF(H21:H263,"c")=1,"Res Disc",SUM(H264)-SUM(H265))</f>
        <v>0</v>
      </c>
      <c r="I266" s="417">
        <f t="shared" si="25"/>
        <v>0</v>
      </c>
      <c r="J266" s="417">
        <f>IF(COUNTIF(J21:J263,"c")=1,"Res Disc",SUM(J264)-SUM(J265))</f>
        <v>0</v>
      </c>
      <c r="K266" s="417">
        <f t="shared" ref="K266:S266" si="26">IF(COUNTIF(K21:K263,"c")=1,"Res Disc",SUM(K264)-SUM(K265))</f>
        <v>0</v>
      </c>
      <c r="L266" s="417">
        <f t="shared" si="26"/>
        <v>0</v>
      </c>
      <c r="M266" s="417">
        <f t="shared" si="26"/>
        <v>0</v>
      </c>
      <c r="N266" s="417">
        <f t="shared" si="26"/>
        <v>0</v>
      </c>
      <c r="O266" s="417">
        <f t="shared" si="26"/>
        <v>0</v>
      </c>
      <c r="P266" s="417">
        <f t="shared" si="26"/>
        <v>0</v>
      </c>
      <c r="Q266" s="417">
        <f t="shared" si="26"/>
        <v>0</v>
      </c>
      <c r="R266" s="417">
        <f t="shared" si="26"/>
        <v>0</v>
      </c>
      <c r="S266" s="417">
        <f t="shared" si="26"/>
        <v>0</v>
      </c>
      <c r="T266" s="452"/>
      <c r="U266" s="453"/>
      <c r="V266" s="454"/>
      <c r="W266" s="456"/>
    </row>
    <row r="267" spans="1:23" x14ac:dyDescent="0.2">
      <c r="A267" s="56"/>
      <c r="B267" s="56"/>
      <c r="C267" s="56"/>
      <c r="D267" s="56"/>
      <c r="E267" s="288"/>
      <c r="F267" s="289"/>
      <c r="G267" s="316" t="s">
        <v>551</v>
      </c>
      <c r="H267" s="317"/>
      <c r="I267" s="316"/>
      <c r="J267" s="316"/>
      <c r="K267" s="316"/>
      <c r="L267" s="316"/>
      <c r="M267" s="316"/>
      <c r="N267" s="316"/>
      <c r="O267" s="316"/>
      <c r="P267" s="316"/>
      <c r="Q267" s="316"/>
      <c r="R267" s="289"/>
      <c r="S267" s="289"/>
      <c r="T267" s="289"/>
      <c r="U267" s="289"/>
      <c r="V267" s="289"/>
      <c r="W267" s="289"/>
    </row>
    <row r="268" spans="1:23" x14ac:dyDescent="0.2">
      <c r="A268" s="56"/>
      <c r="B268" s="56"/>
      <c r="C268" s="56"/>
      <c r="D268" s="56"/>
      <c r="E268" s="288"/>
      <c r="F268" s="289"/>
      <c r="G268" s="317" t="s">
        <v>561</v>
      </c>
      <c r="H268" s="318"/>
      <c r="I268" s="318"/>
      <c r="J268" s="318"/>
      <c r="K268" s="318"/>
      <c r="L268" s="318"/>
      <c r="M268" s="318"/>
      <c r="N268" s="318"/>
      <c r="O268" s="318"/>
      <c r="P268" s="318"/>
      <c r="Q268" s="318"/>
      <c r="R268" s="289"/>
      <c r="S268" s="289"/>
      <c r="T268" s="289"/>
      <c r="U268" s="289"/>
      <c r="V268" s="289"/>
      <c r="W268" s="289"/>
    </row>
    <row r="269" spans="1:23" x14ac:dyDescent="0.2">
      <c r="A269" s="56"/>
      <c r="B269" s="56"/>
      <c r="C269" s="56"/>
      <c r="D269" s="56"/>
      <c r="E269" s="288"/>
      <c r="F269" s="289"/>
      <c r="G269" s="317" t="s">
        <v>589</v>
      </c>
      <c r="H269" s="318"/>
      <c r="I269" s="318"/>
      <c r="J269" s="318"/>
      <c r="K269" s="318"/>
      <c r="L269" s="318"/>
      <c r="M269" s="318"/>
      <c r="N269" s="318"/>
      <c r="O269" s="318"/>
      <c r="P269" s="318"/>
      <c r="Q269" s="318"/>
      <c r="R269" s="289"/>
      <c r="S269" s="289"/>
      <c r="T269" s="289"/>
      <c r="U269" s="289"/>
      <c r="V269" s="289"/>
      <c r="W269" s="289"/>
    </row>
    <row r="270" spans="1:23" x14ac:dyDescent="0.2">
      <c r="E270" s="291"/>
      <c r="F270" s="291"/>
      <c r="G270" s="319"/>
      <c r="H270" s="319"/>
      <c r="I270" s="319"/>
      <c r="J270" s="319"/>
      <c r="K270" s="319"/>
      <c r="L270" s="319"/>
      <c r="M270" s="319"/>
      <c r="N270" s="319"/>
      <c r="O270" s="319"/>
      <c r="P270" s="319"/>
      <c r="Q270" s="319"/>
      <c r="R270" s="319"/>
      <c r="S270" s="291"/>
      <c r="T270" s="291"/>
      <c r="U270" s="291"/>
      <c r="V270" s="291"/>
      <c r="W270" s="291"/>
    </row>
    <row r="271" spans="1:23" hidden="1" x14ac:dyDescent="0.2"/>
    <row r="272" spans="1:23" hidden="1" x14ac:dyDescent="0.2"/>
  </sheetData>
  <sheetProtection password="8F7D" sheet="1" objects="1" scenarios="1" formatCells="0" formatColumns="0" formatRows="0"/>
  <mergeCells count="11">
    <mergeCell ref="E4:F4"/>
    <mergeCell ref="E7:F7"/>
    <mergeCell ref="U13:U16"/>
    <mergeCell ref="V13:V16"/>
    <mergeCell ref="W13:W16"/>
    <mergeCell ref="T13:T16"/>
    <mergeCell ref="J15:J16"/>
    <mergeCell ref="I15:I16"/>
    <mergeCell ref="F14:F16"/>
    <mergeCell ref="G14:G16"/>
    <mergeCell ref="E14:E16"/>
  </mergeCells>
  <conditionalFormatting sqref="T21:W264">
    <cfRule type="notContainsBlanks" dxfId="88" priority="11">
      <formula>LEN(TRIM(T21))&gt;0</formula>
    </cfRule>
  </conditionalFormatting>
  <conditionalFormatting sqref="H266:S266">
    <cfRule type="cellIs" dxfId="87" priority="9" operator="notBetween">
      <formula>-1</formula>
      <formula>1</formula>
    </cfRule>
  </conditionalFormatting>
  <conditionalFormatting sqref="T21:W264">
    <cfRule type="notContainsBlanks" dxfId="86" priority="3">
      <formula>LEN(TRIM(T21))&gt;0</formula>
    </cfRule>
  </conditionalFormatting>
  <conditionalFormatting sqref="H266:S266">
    <cfRule type="cellIs" dxfId="85" priority="2" operator="notBetween">
      <formula>-1</formula>
      <formula>1</formula>
    </cfRule>
  </conditionalFormatting>
  <conditionalFormatting sqref="T262:W262">
    <cfRule type="notContainsBlanks" dxfId="84" priority="1">
      <formula>LEN(TRIM(T262))&gt;0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22</vt:i4>
      </vt:variant>
      <vt:variant>
        <vt:lpstr>Named Ranges</vt:lpstr>
      </vt:variant>
      <vt:variant>
        <vt:i4>28</vt:i4>
      </vt:variant>
    </vt:vector>
  </HeadingPairs>
  <TitlesOfParts>
    <vt:vector size="50" baseType="lpstr">
      <vt:lpstr>General Instructions</vt:lpstr>
      <vt:lpstr>Index Page</vt:lpstr>
      <vt:lpstr>Table 1</vt:lpstr>
      <vt:lpstr>Table 2</vt:lpstr>
      <vt:lpstr>Table 3</vt:lpstr>
      <vt:lpstr>Table 3.1</vt:lpstr>
      <vt:lpstr>Table 3.2</vt:lpstr>
      <vt:lpstr>Table 3.2.1</vt:lpstr>
      <vt:lpstr>Table 3.2.2</vt:lpstr>
      <vt:lpstr>Table 4</vt:lpstr>
      <vt:lpstr>Table 5</vt:lpstr>
      <vt:lpstr>Table 5.1</vt:lpstr>
      <vt:lpstr>Table 5.2</vt:lpstr>
      <vt:lpstr>Table 5.2.1</vt:lpstr>
      <vt:lpstr>Table 5.2.2</vt:lpstr>
      <vt:lpstr>Table 6</vt:lpstr>
      <vt:lpstr>Table 6.1</vt:lpstr>
      <vt:lpstr>Table 6.2</vt:lpstr>
      <vt:lpstr>Table 6.2.1</vt:lpstr>
      <vt:lpstr>Table 6.2.2</vt:lpstr>
      <vt:lpstr>Table 7</vt:lpstr>
      <vt:lpstr>Report Form</vt:lpstr>
      <vt:lpstr>Data_Table_1</vt:lpstr>
      <vt:lpstr>Data_Table_2</vt:lpstr>
      <vt:lpstr>Data_Table_3</vt:lpstr>
      <vt:lpstr>Data_Table_3_1</vt:lpstr>
      <vt:lpstr>Data_Table_3_2</vt:lpstr>
      <vt:lpstr>Data_Table_3_2_1</vt:lpstr>
      <vt:lpstr>Data_Table_3_2_2</vt:lpstr>
      <vt:lpstr>Data_Table_4</vt:lpstr>
      <vt:lpstr>Data_Table_5</vt:lpstr>
      <vt:lpstr>Data_Table_5_1</vt:lpstr>
      <vt:lpstr>Data_Table_5_2</vt:lpstr>
      <vt:lpstr>Data_Table_5_2_1</vt:lpstr>
      <vt:lpstr>Data_Table_5_2_2</vt:lpstr>
      <vt:lpstr>Data_Table_6</vt:lpstr>
      <vt:lpstr>Data_Table_6_1</vt:lpstr>
      <vt:lpstr>Data_Table_6_2</vt:lpstr>
      <vt:lpstr>Data_Table_6_2_1</vt:lpstr>
      <vt:lpstr>Data_Table_6_2_2</vt:lpstr>
      <vt:lpstr>Data_Table_7</vt:lpstr>
      <vt:lpstr>Range_ReportControl</vt:lpstr>
      <vt:lpstr>Report_Version_Number</vt:lpstr>
      <vt:lpstr>Report_Version_Tag</vt:lpstr>
      <vt:lpstr>Reporting_Country_Code</vt:lpstr>
      <vt:lpstr>Reporting_Country_Name</vt:lpstr>
      <vt:lpstr>Reporting_Currency_Code</vt:lpstr>
      <vt:lpstr>Reporting_Currency_Name</vt:lpstr>
      <vt:lpstr>Reporting_Period_Code</vt:lpstr>
      <vt:lpstr>Reporting_Scale_Name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Kouame, Charles Y.</dc:creator>
  <cp:lastModifiedBy>Mutomba, Yoshneck</cp:lastModifiedBy>
  <dcterms:created xsi:type="dcterms:W3CDTF">2015-04-15T14:43:12Z</dcterms:created>
  <dcterms:modified xsi:type="dcterms:W3CDTF">2019-02-27T20:46:29Z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